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antoine\Desktop\"/>
    </mc:Choice>
  </mc:AlternateContent>
  <bookViews>
    <workbookView xWindow="0" yWindow="0" windowWidth="19200" windowHeight="6885" tabRatio="809"/>
  </bookViews>
  <sheets>
    <sheet name="CurrentDevices" sheetId="1" r:id="rId1"/>
    <sheet name="OldDevices" sheetId="7" r:id="rId2"/>
    <sheet name="drafters" sheetId="12" r:id="rId3"/>
    <sheet name="refreshQuery" sheetId="3" r:id="rId4"/>
    <sheet name="design" sheetId="11" r:id="rId5"/>
    <sheet name="Pivots" sheetId="10" r:id="rId6"/>
    <sheet name="Tables" sheetId="9" r:id="rId7"/>
    <sheet name="20211220 - ActiveDirectoryUsers" sheetId="2" r:id="rId8"/>
  </sheets>
  <definedNames>
    <definedName name="_xlnm._FilterDatabase" localSheetId="7" hidden="1">'20211220 - ActiveDirectoryUsers'!$A$1:$I$105</definedName>
  </definedNames>
  <calcPr calcId="162913"/>
  <pivotCaches>
    <pivotCache cacheId="3" r:id="rId9"/>
  </pivotCaches>
</workbook>
</file>

<file path=xl/calcChain.xml><?xml version="1.0" encoding="utf-8"?>
<calcChain xmlns="http://schemas.openxmlformats.org/spreadsheetml/2006/main">
  <c r="X90" i="1" l="1" a="1"/>
  <c r="X90" i="1" s="1"/>
  <c r="X179" i="1" l="1" a="1"/>
  <c r="X179" i="1" s="1"/>
  <c r="X178" i="1" a="1"/>
  <c r="X178" i="1" s="1"/>
  <c r="X177" i="1" a="1"/>
  <c r="X177" i="1" s="1"/>
  <c r="X176" i="1" a="1"/>
  <c r="X176" i="1" s="1"/>
  <c r="X175" i="1" a="1"/>
  <c r="X175" i="1" s="1"/>
  <c r="X174" i="1" a="1"/>
  <c r="X174" i="1" s="1"/>
  <c r="X173" i="1" a="1"/>
  <c r="X173" i="1" s="1"/>
  <c r="X172" i="1" a="1"/>
  <c r="X172" i="1" s="1"/>
  <c r="X171" i="1" a="1"/>
  <c r="X171" i="1" s="1"/>
  <c r="X170" i="1" a="1"/>
  <c r="X170" i="1" s="1"/>
  <c r="X169" i="1" a="1"/>
  <c r="X169" i="1" s="1"/>
  <c r="X168" i="1" a="1"/>
  <c r="X168" i="1" s="1"/>
  <c r="X167" i="1" a="1"/>
  <c r="X167" i="1" s="1"/>
  <c r="X166" i="1" a="1"/>
  <c r="X166" i="1" s="1"/>
  <c r="X165" i="1" a="1"/>
  <c r="X165" i="1" s="1"/>
  <c r="X164" i="1" a="1"/>
  <c r="X164" i="1" s="1"/>
  <c r="X163" i="1" a="1"/>
  <c r="X163" i="1" s="1"/>
  <c r="X162" i="1" a="1"/>
  <c r="X162" i="1" s="1"/>
  <c r="X161" i="1" a="1"/>
  <c r="X161" i="1" s="1"/>
  <c r="X160" i="1" a="1"/>
  <c r="X160" i="1" s="1"/>
  <c r="X159" i="1" a="1"/>
  <c r="X159" i="1" s="1"/>
  <c r="X158" i="1" a="1"/>
  <c r="X158" i="1" s="1"/>
  <c r="X157" i="1" a="1"/>
  <c r="X157" i="1" s="1"/>
  <c r="X156" i="1" a="1"/>
  <c r="X156" i="1" s="1"/>
  <c r="X155" i="1" a="1"/>
  <c r="X155" i="1" s="1"/>
  <c r="X154" i="1" a="1"/>
  <c r="X154" i="1" s="1"/>
  <c r="X153" i="1" a="1"/>
  <c r="X153" i="1" s="1"/>
  <c r="X152" i="1" a="1"/>
  <c r="X152" i="1" s="1"/>
  <c r="X151" i="1" a="1"/>
  <c r="X151" i="1" s="1"/>
  <c r="X150" i="1" a="1"/>
  <c r="X150" i="1" s="1"/>
  <c r="X149" i="1" a="1"/>
  <c r="X149" i="1" s="1"/>
  <c r="X148" i="1" a="1"/>
  <c r="X148" i="1" s="1"/>
  <c r="X147" i="1" a="1"/>
  <c r="X147" i="1" s="1"/>
  <c r="X146" i="1" a="1"/>
  <c r="X146" i="1" s="1"/>
  <c r="X145" i="1" a="1"/>
  <c r="X145" i="1" s="1"/>
  <c r="X144" i="1" a="1"/>
  <c r="X144" i="1" s="1"/>
  <c r="X143" i="1" a="1"/>
  <c r="X143" i="1" s="1"/>
  <c r="X142" i="1" a="1"/>
  <c r="X142" i="1" s="1"/>
  <c r="X141" i="1" a="1"/>
  <c r="X141" i="1" s="1"/>
  <c r="X140" i="1" a="1"/>
  <c r="X140" i="1" s="1"/>
  <c r="X139" i="1" a="1"/>
  <c r="X139" i="1" s="1"/>
  <c r="X138" i="1" a="1"/>
  <c r="X138" i="1" s="1"/>
  <c r="X137" i="1" a="1"/>
  <c r="X137" i="1" s="1"/>
  <c r="X136" i="1" a="1"/>
  <c r="X136" i="1" s="1"/>
  <c r="X135" i="1" a="1"/>
  <c r="X135" i="1" s="1"/>
  <c r="X134" i="1" a="1"/>
  <c r="X134" i="1" s="1"/>
  <c r="X133" i="1" a="1"/>
  <c r="X133" i="1" s="1"/>
  <c r="X132" i="1" a="1"/>
  <c r="X132" i="1" s="1"/>
  <c r="X131" i="1" a="1"/>
  <c r="X131" i="1" s="1"/>
  <c r="X130" i="1" a="1"/>
  <c r="X130" i="1" s="1"/>
  <c r="X129" i="1" a="1"/>
  <c r="X129" i="1" s="1"/>
  <c r="X128" i="1" a="1"/>
  <c r="X128" i="1" s="1"/>
  <c r="X127" i="1" a="1"/>
  <c r="X127" i="1" s="1"/>
  <c r="X126" i="1" a="1"/>
  <c r="X126" i="1" s="1"/>
  <c r="X125" i="1" a="1"/>
  <c r="X125" i="1" s="1"/>
  <c r="X124" i="1" a="1"/>
  <c r="X124" i="1" s="1"/>
  <c r="X123" i="1" a="1"/>
  <c r="X123" i="1" s="1"/>
  <c r="X122" i="1" a="1"/>
  <c r="X122" i="1" s="1"/>
  <c r="X121" i="1" a="1"/>
  <c r="X121" i="1" s="1"/>
  <c r="X120" i="1" a="1"/>
  <c r="X120" i="1" s="1"/>
  <c r="X119" i="1" a="1"/>
  <c r="X119" i="1" s="1"/>
  <c r="X118" i="1" a="1"/>
  <c r="X118" i="1" s="1"/>
  <c r="X117" i="1" a="1"/>
  <c r="X117" i="1" s="1"/>
  <c r="X116" i="1" a="1"/>
  <c r="X116" i="1" s="1"/>
  <c r="X115" i="1" a="1"/>
  <c r="X115" i="1" s="1"/>
  <c r="X114" i="1" a="1"/>
  <c r="X114" i="1" s="1"/>
  <c r="X113" i="1" a="1"/>
  <c r="X113" i="1" s="1"/>
  <c r="X112" i="1" a="1"/>
  <c r="X112" i="1" s="1"/>
  <c r="X111" i="1" a="1"/>
  <c r="X111" i="1" s="1"/>
  <c r="X110" i="1" a="1"/>
  <c r="X110" i="1" s="1"/>
  <c r="X109" i="1" a="1"/>
  <c r="X109" i="1" s="1"/>
  <c r="X108" i="1" a="1"/>
  <c r="X108" i="1" s="1"/>
  <c r="X107" i="1" a="1"/>
  <c r="X107" i="1" s="1"/>
  <c r="X106" i="1" a="1"/>
  <c r="X106" i="1" s="1"/>
  <c r="X105" i="1" a="1"/>
  <c r="X105" i="1" s="1"/>
  <c r="X104" i="1" a="1"/>
  <c r="X104" i="1" s="1"/>
  <c r="X103" i="1" a="1"/>
  <c r="X103" i="1" s="1"/>
  <c r="X102" i="1" a="1"/>
  <c r="X102" i="1" s="1"/>
  <c r="X101" i="1" a="1"/>
  <c r="X101" i="1" s="1"/>
  <c r="X100" i="1" a="1"/>
  <c r="X100" i="1" s="1"/>
  <c r="X99" i="1" a="1"/>
  <c r="X99" i="1" s="1"/>
  <c r="X98" i="1" a="1"/>
  <c r="X98" i="1" s="1"/>
  <c r="X97" i="1" a="1"/>
  <c r="X97" i="1" s="1"/>
  <c r="X96" i="1" a="1"/>
  <c r="X96" i="1" s="1"/>
  <c r="X95" i="1" a="1"/>
  <c r="X95" i="1" s="1"/>
  <c r="X94" i="1" a="1"/>
  <c r="X94" i="1" s="1"/>
  <c r="X93" i="1" a="1"/>
  <c r="X93" i="1" s="1"/>
  <c r="X92" i="1" a="1"/>
  <c r="X92" i="1" s="1"/>
  <c r="X91" i="1" a="1"/>
  <c r="X91" i="1" s="1"/>
  <c r="X89" i="1" a="1"/>
  <c r="X89" i="1" s="1"/>
  <c r="X88" i="1" a="1"/>
  <c r="X88" i="1" s="1"/>
  <c r="X87" i="1" a="1"/>
  <c r="X87" i="1" s="1"/>
  <c r="X86" i="1" a="1"/>
  <c r="X86" i="1" s="1"/>
  <c r="X85" i="1" a="1"/>
  <c r="X85" i="1" s="1"/>
  <c r="X84" i="1" a="1"/>
  <c r="X84" i="1" s="1"/>
  <c r="X83" i="1" a="1"/>
  <c r="X83" i="1" s="1"/>
  <c r="X82" i="1" a="1"/>
  <c r="X82" i="1" s="1"/>
  <c r="X81" i="1" a="1"/>
  <c r="X81" i="1" s="1"/>
  <c r="X80" i="1" a="1"/>
  <c r="X80" i="1" s="1"/>
  <c r="X79" i="1" a="1"/>
  <c r="X79" i="1" s="1"/>
  <c r="X78" i="1" a="1"/>
  <c r="X78" i="1" s="1"/>
  <c r="X77" i="1" a="1"/>
  <c r="X77" i="1" s="1"/>
  <c r="X76" i="1" a="1"/>
  <c r="X76" i="1" s="1"/>
  <c r="X75" i="1" a="1"/>
  <c r="X75" i="1" s="1"/>
  <c r="X74" i="1" a="1"/>
  <c r="X74" i="1" s="1"/>
  <c r="X73" i="1" a="1"/>
  <c r="X73" i="1" s="1"/>
  <c r="X72" i="1" a="1"/>
  <c r="X72" i="1" s="1"/>
  <c r="X71" i="1" a="1"/>
  <c r="X71" i="1" s="1"/>
  <c r="X70" i="1" a="1"/>
  <c r="X70" i="1" s="1"/>
  <c r="X69" i="1" a="1"/>
  <c r="X69" i="1" s="1"/>
  <c r="X68" i="1" a="1"/>
  <c r="X68" i="1" s="1"/>
  <c r="X67" i="1" a="1"/>
  <c r="X67" i="1" s="1"/>
  <c r="X66" i="1" a="1"/>
  <c r="X66" i="1" s="1"/>
  <c r="X65" i="1" a="1"/>
  <c r="X65" i="1" s="1"/>
  <c r="X64" i="1" a="1"/>
  <c r="X64" i="1" s="1"/>
  <c r="X63" i="1" a="1"/>
  <c r="X63" i="1" s="1"/>
  <c r="X62" i="1" a="1"/>
  <c r="X62" i="1" s="1"/>
  <c r="X61" i="1" a="1"/>
  <c r="X61" i="1" s="1"/>
  <c r="X60" i="1" a="1"/>
  <c r="X60" i="1" s="1"/>
  <c r="X59" i="1" a="1"/>
  <c r="X59" i="1" s="1"/>
  <c r="X58" i="1" a="1"/>
  <c r="X58" i="1" s="1"/>
  <c r="X57" i="1" a="1"/>
  <c r="X57" i="1" s="1"/>
  <c r="X56" i="1" a="1"/>
  <c r="X56" i="1" s="1"/>
  <c r="X55" i="1" a="1"/>
  <c r="X55" i="1" s="1"/>
  <c r="X54" i="1" a="1"/>
  <c r="X54" i="1" s="1"/>
  <c r="X53" i="1" a="1"/>
  <c r="X53" i="1" s="1"/>
  <c r="X52" i="1" a="1"/>
  <c r="X52" i="1" s="1"/>
  <c r="X51" i="1" a="1"/>
  <c r="X51" i="1" s="1"/>
  <c r="X50" i="1" a="1"/>
  <c r="X50" i="1" s="1"/>
  <c r="X49" i="1" a="1"/>
  <c r="X49" i="1" s="1"/>
  <c r="X48" i="1" a="1"/>
  <c r="X48" i="1" s="1"/>
  <c r="X47" i="1" a="1"/>
  <c r="X47" i="1" s="1"/>
  <c r="X46" i="1" a="1"/>
  <c r="X46" i="1" s="1"/>
  <c r="X45" i="1" a="1"/>
  <c r="X45" i="1" s="1"/>
  <c r="X44" i="1" a="1"/>
  <c r="X44" i="1" s="1"/>
  <c r="X43" i="1" a="1"/>
  <c r="X43" i="1" s="1"/>
  <c r="X42" i="1" a="1"/>
  <c r="X42" i="1" s="1"/>
  <c r="X41" i="1" a="1"/>
  <c r="X41" i="1" s="1"/>
  <c r="X40" i="1" a="1"/>
  <c r="X40" i="1" s="1"/>
  <c r="X39" i="1" a="1"/>
  <c r="X39" i="1" s="1"/>
  <c r="X38" i="1" a="1"/>
  <c r="X38" i="1" s="1"/>
  <c r="X37" i="1" a="1"/>
  <c r="X37" i="1" s="1"/>
  <c r="X36" i="1" a="1"/>
  <c r="X36" i="1" s="1"/>
  <c r="X35" i="1" a="1"/>
  <c r="X35" i="1" s="1"/>
  <c r="X34" i="1" a="1"/>
  <c r="X34" i="1" s="1"/>
  <c r="X33" i="1" a="1"/>
  <c r="X33" i="1" s="1"/>
  <c r="X32" i="1" a="1"/>
  <c r="X32" i="1" s="1"/>
  <c r="X31" i="1" a="1"/>
  <c r="X31" i="1" s="1"/>
  <c r="X30" i="1" a="1"/>
  <c r="X30" i="1" s="1"/>
  <c r="X29" i="1" a="1"/>
  <c r="X29" i="1" s="1"/>
  <c r="X28" i="1" a="1"/>
  <c r="X28" i="1" s="1"/>
  <c r="X27" i="1" a="1"/>
  <c r="X27" i="1" s="1"/>
  <c r="X26" i="1" a="1"/>
  <c r="X26" i="1" s="1"/>
  <c r="X25" i="1" a="1"/>
  <c r="X25" i="1" s="1"/>
  <c r="X24" i="1" a="1"/>
  <c r="X24" i="1" s="1"/>
  <c r="X23" i="1" a="1"/>
  <c r="X23" i="1" s="1"/>
  <c r="X22" i="1" a="1"/>
  <c r="X22" i="1" s="1"/>
  <c r="X21" i="1" a="1"/>
  <c r="X21" i="1" s="1"/>
  <c r="X20" i="1" a="1"/>
  <c r="X20" i="1" s="1"/>
  <c r="X19" i="1" a="1"/>
  <c r="X19" i="1" s="1"/>
  <c r="X18" i="1" a="1"/>
  <c r="X18" i="1" s="1"/>
  <c r="X17" i="1" a="1"/>
  <c r="X17" i="1" s="1"/>
  <c r="X16" i="1" a="1"/>
  <c r="X16" i="1" s="1"/>
  <c r="X15" i="1" a="1"/>
  <c r="X15" i="1" s="1"/>
  <c r="X14" i="1" a="1"/>
  <c r="X14" i="1" s="1"/>
  <c r="X13" i="1" a="1"/>
  <c r="X13" i="1" s="1"/>
  <c r="X12" i="1" a="1"/>
  <c r="X12" i="1" s="1"/>
  <c r="X11" i="1" a="1"/>
  <c r="X11" i="1" s="1"/>
  <c r="X10" i="1" a="1"/>
  <c r="X10" i="1" s="1"/>
  <c r="X9" i="1" a="1"/>
  <c r="X9" i="1" s="1"/>
  <c r="X8" i="1" a="1"/>
  <c r="X8" i="1" s="1"/>
  <c r="X7" i="1" a="1"/>
  <c r="X7" i="1" s="1"/>
  <c r="X6" i="1" a="1"/>
  <c r="X6" i="1" s="1"/>
  <c r="X5" i="1" a="1"/>
  <c r="X5" i="1" s="1"/>
  <c r="X4" i="1" a="1"/>
  <c r="X4" i="1" s="1"/>
  <c r="X3" i="1" a="1"/>
  <c r="X3" i="1" s="1"/>
  <c r="X2" i="1" a="1"/>
  <c r="X2" i="1" s="1"/>
  <c r="H176" i="1" l="1"/>
  <c r="I176" i="1" s="1"/>
  <c r="H5" i="1"/>
  <c r="I5" i="1" s="1"/>
  <c r="H178" i="1"/>
  <c r="I178" i="1" s="1"/>
  <c r="H8" i="1"/>
  <c r="I8" i="1" s="1"/>
  <c r="H144" i="1"/>
  <c r="I144" i="1" s="1"/>
  <c r="H175" i="1"/>
  <c r="I175" i="1" s="1"/>
  <c r="H177" i="1"/>
  <c r="I177" i="1" s="1"/>
  <c r="H179" i="1"/>
  <c r="I179" i="1" s="1"/>
  <c r="H90" i="1"/>
  <c r="I90" i="1" s="1"/>
  <c r="K176" i="1"/>
  <c r="K5" i="1"/>
  <c r="K178" i="1"/>
  <c r="K8" i="1"/>
  <c r="K144" i="1"/>
  <c r="K175" i="1"/>
  <c r="K177" i="1"/>
  <c r="K179" i="1"/>
  <c r="K90" i="1"/>
  <c r="P176" i="1"/>
  <c r="P5" i="1"/>
  <c r="P178" i="1"/>
  <c r="P8" i="1"/>
  <c r="P144" i="1"/>
  <c r="P175" i="1"/>
  <c r="P177" i="1"/>
  <c r="P179" i="1"/>
  <c r="P90" i="1"/>
  <c r="Q176" i="1"/>
  <c r="S176" i="1" s="1"/>
  <c r="Q5" i="1"/>
  <c r="R5" i="1" s="1"/>
  <c r="Q178" i="1"/>
  <c r="R178" i="1" s="1"/>
  <c r="Q8" i="1"/>
  <c r="R8" i="1" s="1"/>
  <c r="Q144" i="1"/>
  <c r="R144" i="1" s="1"/>
  <c r="Q175" i="1"/>
  <c r="R175" i="1" s="1"/>
  <c r="Q177" i="1"/>
  <c r="R177" i="1" s="1"/>
  <c r="Q179" i="1"/>
  <c r="R179" i="1" s="1"/>
  <c r="Q90" i="1"/>
  <c r="S90" i="1" s="1"/>
  <c r="S8" i="1" l="1"/>
  <c r="S5" i="1"/>
  <c r="S144" i="1"/>
  <c r="R90" i="1"/>
  <c r="S177" i="1"/>
  <c r="S178" i="1"/>
  <c r="R176" i="1"/>
  <c r="S179" i="1"/>
  <c r="S175" i="1"/>
  <c r="H158" i="1"/>
  <c r="I158" i="1" s="1"/>
  <c r="H171" i="1"/>
  <c r="I171" i="1" s="1"/>
  <c r="H173" i="1"/>
  <c r="I173" i="1" s="1"/>
  <c r="H170" i="1"/>
  <c r="I170" i="1" s="1"/>
  <c r="H172" i="1"/>
  <c r="I172" i="1" s="1"/>
  <c r="H174" i="1"/>
  <c r="I174" i="1" s="1"/>
  <c r="H166" i="1"/>
  <c r="I166" i="1" s="1"/>
  <c r="H96" i="1"/>
  <c r="I96" i="1" s="1"/>
  <c r="H168" i="1"/>
  <c r="I168" i="1" s="1"/>
  <c r="H157" i="1"/>
  <c r="I157" i="1" s="1"/>
  <c r="H167" i="1"/>
  <c r="I167" i="1" s="1"/>
  <c r="H169" i="1"/>
  <c r="I169" i="1" s="1"/>
  <c r="H24" i="1"/>
  <c r="I24" i="1" s="1"/>
  <c r="H159" i="1"/>
  <c r="I159" i="1" s="1"/>
  <c r="H51" i="1"/>
  <c r="I51" i="1" s="1"/>
  <c r="H23" i="1"/>
  <c r="I23" i="1" s="1"/>
  <c r="K158" i="1"/>
  <c r="K171" i="1"/>
  <c r="K173" i="1"/>
  <c r="K170" i="1"/>
  <c r="K172" i="1"/>
  <c r="K174" i="1"/>
  <c r="K166" i="1"/>
  <c r="K96" i="1"/>
  <c r="K168" i="1"/>
  <c r="K157" i="1"/>
  <c r="K167" i="1"/>
  <c r="K169" i="1"/>
  <c r="K24" i="1"/>
  <c r="K159" i="1"/>
  <c r="K51" i="1"/>
  <c r="K23" i="1"/>
  <c r="P158" i="1"/>
  <c r="P171" i="1"/>
  <c r="P173" i="1"/>
  <c r="P170" i="1"/>
  <c r="P172" i="1"/>
  <c r="P174" i="1"/>
  <c r="P166" i="1"/>
  <c r="P96" i="1"/>
  <c r="P168" i="1"/>
  <c r="P157" i="1"/>
  <c r="P167" i="1"/>
  <c r="P169" i="1"/>
  <c r="P24" i="1"/>
  <c r="P159" i="1"/>
  <c r="P51" i="1"/>
  <c r="P23" i="1"/>
  <c r="Q158" i="1"/>
  <c r="S158" i="1" s="1"/>
  <c r="Q171" i="1"/>
  <c r="R171" i="1" s="1"/>
  <c r="Q173" i="1"/>
  <c r="R173" i="1" s="1"/>
  <c r="Q170" i="1"/>
  <c r="R170" i="1" s="1"/>
  <c r="Q172" i="1"/>
  <c r="S172" i="1" s="1"/>
  <c r="Q174" i="1"/>
  <c r="R174" i="1" s="1"/>
  <c r="Q166" i="1"/>
  <c r="S166" i="1" s="1"/>
  <c r="Q96" i="1"/>
  <c r="R96" i="1" s="1"/>
  <c r="Q168" i="1"/>
  <c r="S168" i="1" s="1"/>
  <c r="Q157" i="1"/>
  <c r="R157" i="1" s="1"/>
  <c r="Q167" i="1"/>
  <c r="S167" i="1" s="1"/>
  <c r="Q169" i="1"/>
  <c r="R169" i="1" s="1"/>
  <c r="Q24" i="1"/>
  <c r="S24" i="1" s="1"/>
  <c r="Q159" i="1"/>
  <c r="R159" i="1" s="1"/>
  <c r="Q51" i="1"/>
  <c r="S51" i="1" s="1"/>
  <c r="Q23" i="1"/>
  <c r="R23" i="1" s="1"/>
  <c r="R158" i="1" l="1"/>
  <c r="R51" i="1"/>
  <c r="R167" i="1"/>
  <c r="S174" i="1"/>
  <c r="R166" i="1"/>
  <c r="R172" i="1"/>
  <c r="S96" i="1"/>
  <c r="S169" i="1"/>
  <c r="R24" i="1"/>
  <c r="S171" i="1"/>
  <c r="S159" i="1"/>
  <c r="S23" i="1"/>
  <c r="S170" i="1"/>
  <c r="R168" i="1"/>
  <c r="S157" i="1"/>
  <c r="S173" i="1"/>
  <c r="H165" i="1"/>
  <c r="I165" i="1" s="1"/>
  <c r="H160" i="1"/>
  <c r="I160" i="1" s="1"/>
  <c r="H163" i="1"/>
  <c r="I163" i="1" s="1"/>
  <c r="H164" i="1"/>
  <c r="I164" i="1" s="1"/>
  <c r="H161" i="1"/>
  <c r="I161" i="1" s="1"/>
  <c r="H156" i="1"/>
  <c r="I156" i="1" s="1"/>
  <c r="H162" i="1"/>
  <c r="I162" i="1" s="1"/>
  <c r="K165" i="1"/>
  <c r="K160" i="1"/>
  <c r="K163" i="1"/>
  <c r="K164" i="1"/>
  <c r="K161" i="1"/>
  <c r="K156" i="1"/>
  <c r="K162" i="1"/>
  <c r="P165" i="1"/>
  <c r="P160" i="1"/>
  <c r="P163" i="1"/>
  <c r="P164" i="1"/>
  <c r="P161" i="1"/>
  <c r="P156" i="1"/>
  <c r="P162" i="1"/>
  <c r="Q165" i="1"/>
  <c r="R165" i="1" s="1"/>
  <c r="Q160" i="1"/>
  <c r="S160" i="1" s="1"/>
  <c r="Q163" i="1"/>
  <c r="S163" i="1" s="1"/>
  <c r="Q164" i="1"/>
  <c r="R164" i="1" s="1"/>
  <c r="Q161" i="1"/>
  <c r="S161" i="1" s="1"/>
  <c r="Q156" i="1"/>
  <c r="R156" i="1" s="1"/>
  <c r="Q162" i="1"/>
  <c r="S162" i="1" s="1"/>
  <c r="S156" i="1" l="1"/>
  <c r="S165" i="1"/>
  <c r="R162" i="1"/>
  <c r="R161" i="1"/>
  <c r="S164" i="1"/>
  <c r="R163" i="1"/>
  <c r="R160" i="1"/>
  <c r="H155" i="1"/>
  <c r="I155" i="1" s="1"/>
  <c r="H154" i="1"/>
  <c r="I154" i="1" s="1"/>
  <c r="K155" i="1"/>
  <c r="K154" i="1"/>
  <c r="P155" i="1"/>
  <c r="P154" i="1"/>
  <c r="Q155" i="1"/>
  <c r="R155" i="1" s="1"/>
  <c r="Q154" i="1"/>
  <c r="R154" i="1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S154" i="1" l="1"/>
  <c r="S155" i="1"/>
  <c r="Q2" i="1"/>
  <c r="S2" i="1" s="1"/>
  <c r="Q3" i="1"/>
  <c r="S3" i="1" s="1"/>
  <c r="Q4" i="1"/>
  <c r="S4" i="1" s="1"/>
  <c r="Q6" i="1"/>
  <c r="R6" i="1" s="1"/>
  <c r="Q7" i="1"/>
  <c r="R7" i="1" s="1"/>
  <c r="Q9" i="1"/>
  <c r="S9" i="1" s="1"/>
  <c r="Q10" i="1"/>
  <c r="S10" i="1" s="1"/>
  <c r="Q11" i="1"/>
  <c r="S11" i="1" s="1"/>
  <c r="Q13" i="1"/>
  <c r="R13" i="1" s="1"/>
  <c r="Q12" i="1"/>
  <c r="R12" i="1" s="1"/>
  <c r="Q16" i="1"/>
  <c r="R16" i="1" s="1"/>
  <c r="Q15" i="1"/>
  <c r="R15" i="1" s="1"/>
  <c r="Q17" i="1"/>
  <c r="R17" i="1" s="1"/>
  <c r="Q14" i="1"/>
  <c r="S14" i="1" s="1"/>
  <c r="Q18" i="1"/>
  <c r="S18" i="1" s="1"/>
  <c r="Q19" i="1"/>
  <c r="S19" i="1" s="1"/>
  <c r="Q20" i="1"/>
  <c r="R20" i="1" s="1"/>
  <c r="Q21" i="1"/>
  <c r="R21" i="1" s="1"/>
  <c r="Q22" i="1"/>
  <c r="R22" i="1" s="1"/>
  <c r="Q25" i="1"/>
  <c r="R25" i="1" s="1"/>
  <c r="Q26" i="1"/>
  <c r="R26" i="1" s="1"/>
  <c r="Q27" i="1"/>
  <c r="S27" i="1" s="1"/>
  <c r="Q28" i="1"/>
  <c r="S28" i="1" s="1"/>
  <c r="Q29" i="1"/>
  <c r="S29" i="1" s="1"/>
  <c r="Q30" i="1"/>
  <c r="R30" i="1" s="1"/>
  <c r="Q31" i="1"/>
  <c r="R31" i="1" s="1"/>
  <c r="Q32" i="1"/>
  <c r="R32" i="1" s="1"/>
  <c r="Q33" i="1"/>
  <c r="R33" i="1" s="1"/>
  <c r="Q35" i="1"/>
  <c r="R35" i="1" s="1"/>
  <c r="Q34" i="1"/>
  <c r="S34" i="1" s="1"/>
  <c r="Q36" i="1"/>
  <c r="S36" i="1" s="1"/>
  <c r="Q37" i="1"/>
  <c r="S37" i="1" s="1"/>
  <c r="Q40" i="1"/>
  <c r="R40" i="1" s="1"/>
  <c r="Q38" i="1"/>
  <c r="R38" i="1" s="1"/>
  <c r="Q39" i="1"/>
  <c r="R39" i="1" s="1"/>
  <c r="Q41" i="1"/>
  <c r="R41" i="1" s="1"/>
  <c r="Q42" i="1"/>
  <c r="R42" i="1" s="1"/>
  <c r="Q45" i="1"/>
  <c r="S45" i="1" s="1"/>
  <c r="Q43" i="1"/>
  <c r="R43" i="1" s="1"/>
  <c r="Q44" i="1"/>
  <c r="S44" i="1" s="1"/>
  <c r="Q46" i="1"/>
  <c r="R46" i="1" s="1"/>
  <c r="Q47" i="1"/>
  <c r="R47" i="1" s="1"/>
  <c r="Q48" i="1"/>
  <c r="R48" i="1" s="1"/>
  <c r="Q49" i="1"/>
  <c r="R49" i="1" s="1"/>
  <c r="Q50" i="1"/>
  <c r="S50" i="1" s="1"/>
  <c r="Q52" i="1"/>
  <c r="S52" i="1" s="1"/>
  <c r="Q58" i="1"/>
  <c r="S58" i="1" s="1"/>
  <c r="Q57" i="1"/>
  <c r="R57" i="1" s="1"/>
  <c r="Q60" i="1"/>
  <c r="R60" i="1" s="1"/>
  <c r="Q53" i="1"/>
  <c r="R53" i="1" s="1"/>
  <c r="Q59" i="1"/>
  <c r="R59" i="1" s="1"/>
  <c r="Q55" i="1"/>
  <c r="R55" i="1" s="1"/>
  <c r="Q54" i="1"/>
  <c r="S54" i="1" s="1"/>
  <c r="Q61" i="1"/>
  <c r="S61" i="1" s="1"/>
  <c r="Q56" i="1"/>
  <c r="S56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S67" i="1" s="1"/>
  <c r="Q68" i="1"/>
  <c r="S68" i="1" s="1"/>
  <c r="Q69" i="1"/>
  <c r="S69" i="1" s="1"/>
  <c r="Q70" i="1"/>
  <c r="R70" i="1" s="1"/>
  <c r="Q71" i="1"/>
  <c r="R71" i="1" s="1"/>
  <c r="Q72" i="1"/>
  <c r="R72" i="1" s="1"/>
  <c r="Q73" i="1"/>
  <c r="R73" i="1" s="1"/>
  <c r="Q77" i="1"/>
  <c r="R77" i="1" s="1"/>
  <c r="Q75" i="1"/>
  <c r="S75" i="1" s="1"/>
  <c r="Q74" i="1"/>
  <c r="S74" i="1" s="1"/>
  <c r="Q76" i="1"/>
  <c r="S76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S83" i="1" s="1"/>
  <c r="Q84" i="1"/>
  <c r="S84" i="1" s="1"/>
  <c r="Q85" i="1"/>
  <c r="S85" i="1" s="1"/>
  <c r="Q86" i="1"/>
  <c r="R86" i="1" s="1"/>
  <c r="Q87" i="1"/>
  <c r="R87" i="1" s="1"/>
  <c r="Q88" i="1"/>
  <c r="R88" i="1" s="1"/>
  <c r="Q89" i="1"/>
  <c r="R89" i="1" s="1"/>
  <c r="Q92" i="1"/>
  <c r="R92" i="1" s="1"/>
  <c r="Q91" i="1"/>
  <c r="S91" i="1" s="1"/>
  <c r="Q93" i="1"/>
  <c r="S93" i="1" s="1"/>
  <c r="Q94" i="1"/>
  <c r="S94" i="1" s="1"/>
  <c r="Q95" i="1"/>
  <c r="R95" i="1" s="1"/>
  <c r="Q97" i="1"/>
  <c r="R97" i="1" s="1"/>
  <c r="Q98" i="1"/>
  <c r="R98" i="1" s="1"/>
  <c r="Q99" i="1"/>
  <c r="R99" i="1" s="1"/>
  <c r="Q100" i="1"/>
  <c r="S100" i="1" s="1"/>
  <c r="Q101" i="1"/>
  <c r="S101" i="1" s="1"/>
  <c r="Q107" i="1"/>
  <c r="S107" i="1" s="1"/>
  <c r="Q109" i="1"/>
  <c r="R109" i="1" s="1"/>
  <c r="Q104" i="1"/>
  <c r="R104" i="1" s="1"/>
  <c r="Q102" i="1"/>
  <c r="R102" i="1" s="1"/>
  <c r="Q108" i="1"/>
  <c r="R108" i="1" s="1"/>
  <c r="Q105" i="1"/>
  <c r="R105" i="1" s="1"/>
  <c r="Q103" i="1"/>
  <c r="S103" i="1" s="1"/>
  <c r="Q106" i="1"/>
  <c r="R106" i="1" s="1"/>
  <c r="Q112" i="1"/>
  <c r="S112" i="1" s="1"/>
  <c r="Q111" i="1"/>
  <c r="R111" i="1" s="1"/>
  <c r="Q113" i="1"/>
  <c r="R113" i="1" s="1"/>
  <c r="Q110" i="1"/>
  <c r="R110" i="1" s="1"/>
  <c r="Q114" i="1"/>
  <c r="R114" i="1" s="1"/>
  <c r="Q115" i="1"/>
  <c r="R115" i="1" s="1"/>
  <c r="Q116" i="1"/>
  <c r="S116" i="1" s="1"/>
  <c r="Q118" i="1"/>
  <c r="S118" i="1" s="1"/>
  <c r="Q117" i="1"/>
  <c r="S117" i="1" s="1"/>
  <c r="Q119" i="1"/>
  <c r="R119" i="1" s="1"/>
  <c r="Q120" i="1"/>
  <c r="R120" i="1" s="1"/>
  <c r="Q121" i="1"/>
  <c r="R121" i="1" s="1"/>
  <c r="Q123" i="1"/>
  <c r="R123" i="1" s="1"/>
  <c r="Q125" i="1"/>
  <c r="R125" i="1" s="1"/>
  <c r="Q124" i="1"/>
  <c r="S124" i="1" s="1"/>
  <c r="Q128" i="1"/>
  <c r="S128" i="1" s="1"/>
  <c r="Q126" i="1"/>
  <c r="S126" i="1" s="1"/>
  <c r="Q127" i="1"/>
  <c r="R127" i="1" s="1"/>
  <c r="Q129" i="1"/>
  <c r="R129" i="1" s="1"/>
  <c r="Q130" i="1"/>
  <c r="R130" i="1" s="1"/>
  <c r="Q132" i="1"/>
  <c r="R132" i="1" s="1"/>
  <c r="Q131" i="1"/>
  <c r="R131" i="1" s="1"/>
  <c r="Q133" i="1"/>
  <c r="S133" i="1" s="1"/>
  <c r="Q134" i="1"/>
  <c r="S134" i="1" s="1"/>
  <c r="Q135" i="1"/>
  <c r="S135" i="1" s="1"/>
  <c r="Q136" i="1"/>
  <c r="R136" i="1" s="1"/>
  <c r="Q138" i="1"/>
  <c r="R138" i="1" s="1"/>
  <c r="Q137" i="1"/>
  <c r="R137" i="1" s="1"/>
  <c r="Q140" i="1"/>
  <c r="R140" i="1" s="1"/>
  <c r="Q139" i="1"/>
  <c r="R139" i="1" s="1"/>
  <c r="Q141" i="1"/>
  <c r="S141" i="1" s="1"/>
  <c r="Q143" i="1"/>
  <c r="S143" i="1" s="1"/>
  <c r="Q142" i="1"/>
  <c r="S142" i="1" s="1"/>
  <c r="Q145" i="1"/>
  <c r="R145" i="1" s="1"/>
  <c r="Q147" i="1"/>
  <c r="R147" i="1" s="1"/>
  <c r="Q146" i="1"/>
  <c r="R146" i="1" s="1"/>
  <c r="Q122" i="1"/>
  <c r="R122" i="1" s="1"/>
  <c r="Q148" i="1"/>
  <c r="R148" i="1" s="1"/>
  <c r="Q150" i="1"/>
  <c r="S150" i="1" s="1"/>
  <c r="Q151" i="1"/>
  <c r="S151" i="1" s="1"/>
  <c r="Q149" i="1"/>
  <c r="S149" i="1" s="1"/>
  <c r="Q152" i="1"/>
  <c r="R152" i="1" s="1"/>
  <c r="Q153" i="1"/>
  <c r="R153" i="1" s="1"/>
  <c r="H153" i="1"/>
  <c r="I153" i="1" s="1"/>
  <c r="K153" i="1"/>
  <c r="P153" i="1"/>
  <c r="F11" i="3"/>
  <c r="F10" i="3"/>
  <c r="F9" i="3"/>
  <c r="F8" i="3"/>
  <c r="F7" i="3"/>
  <c r="F6" i="3"/>
  <c r="F5" i="3"/>
  <c r="F4" i="3"/>
  <c r="I11" i="3"/>
  <c r="I10" i="3"/>
  <c r="I9" i="3"/>
  <c r="I8" i="3"/>
  <c r="I7" i="3"/>
  <c r="I6" i="3"/>
  <c r="I5" i="3"/>
  <c r="I4" i="3"/>
  <c r="S15" i="1" l="1"/>
  <c r="R67" i="1"/>
  <c r="R19" i="1"/>
  <c r="R2" i="1"/>
  <c r="R149" i="1"/>
  <c r="S106" i="1"/>
  <c r="R133" i="1"/>
  <c r="S89" i="1"/>
  <c r="S43" i="1"/>
  <c r="R85" i="1"/>
  <c r="S25" i="1"/>
  <c r="S7" i="1"/>
  <c r="S131" i="1"/>
  <c r="S66" i="1"/>
  <c r="R151" i="1"/>
  <c r="R126" i="1"/>
  <c r="R103" i="1"/>
  <c r="R84" i="1"/>
  <c r="R56" i="1"/>
  <c r="R45" i="1"/>
  <c r="R18" i="1"/>
  <c r="S132" i="1"/>
  <c r="S105" i="1"/>
  <c r="S65" i="1"/>
  <c r="S42" i="1"/>
  <c r="R150" i="1"/>
  <c r="R128" i="1"/>
  <c r="R107" i="1"/>
  <c r="R83" i="1"/>
  <c r="R61" i="1"/>
  <c r="R37" i="1"/>
  <c r="R14" i="1"/>
  <c r="S148" i="1"/>
  <c r="S108" i="1"/>
  <c r="S82" i="1"/>
  <c r="S41" i="1"/>
  <c r="S17" i="1"/>
  <c r="R142" i="1"/>
  <c r="R124" i="1"/>
  <c r="R101" i="1"/>
  <c r="R76" i="1"/>
  <c r="R54" i="1"/>
  <c r="R36" i="1"/>
  <c r="R11" i="1"/>
  <c r="S122" i="1"/>
  <c r="S125" i="1"/>
  <c r="S81" i="1"/>
  <c r="S55" i="1"/>
  <c r="R143" i="1"/>
  <c r="R117" i="1"/>
  <c r="R100" i="1"/>
  <c r="R74" i="1"/>
  <c r="R58" i="1"/>
  <c r="R34" i="1"/>
  <c r="R10" i="1"/>
  <c r="S123" i="1"/>
  <c r="S99" i="1"/>
  <c r="S59" i="1"/>
  <c r="S35" i="1"/>
  <c r="R141" i="1"/>
  <c r="R118" i="1"/>
  <c r="R94" i="1"/>
  <c r="R75" i="1"/>
  <c r="R52" i="1"/>
  <c r="R29" i="1"/>
  <c r="R9" i="1"/>
  <c r="S139" i="1"/>
  <c r="S98" i="1"/>
  <c r="S77" i="1"/>
  <c r="S33" i="1"/>
  <c r="R135" i="1"/>
  <c r="R116" i="1"/>
  <c r="R93" i="1"/>
  <c r="R69" i="1"/>
  <c r="R50" i="1"/>
  <c r="R28" i="1"/>
  <c r="R4" i="1"/>
  <c r="S140" i="1"/>
  <c r="S115" i="1"/>
  <c r="S73" i="1"/>
  <c r="R134" i="1"/>
  <c r="R112" i="1"/>
  <c r="R91" i="1"/>
  <c r="R68" i="1"/>
  <c r="R44" i="1"/>
  <c r="R27" i="1"/>
  <c r="R3" i="1"/>
  <c r="S114" i="1"/>
  <c r="S92" i="1"/>
  <c r="S49" i="1"/>
  <c r="S26" i="1"/>
  <c r="S146" i="1"/>
  <c r="S137" i="1"/>
  <c r="S130" i="1"/>
  <c r="S121" i="1"/>
  <c r="S110" i="1"/>
  <c r="S102" i="1"/>
  <c r="S97" i="1"/>
  <c r="S88" i="1"/>
  <c r="S80" i="1"/>
  <c r="S72" i="1"/>
  <c r="S64" i="1"/>
  <c r="S53" i="1"/>
  <c r="S48" i="1"/>
  <c r="S39" i="1"/>
  <c r="S32" i="1"/>
  <c r="S22" i="1"/>
  <c r="S16" i="1"/>
  <c r="S6" i="1"/>
  <c r="S153" i="1"/>
  <c r="S138" i="1"/>
  <c r="S120" i="1"/>
  <c r="S104" i="1"/>
  <c r="S87" i="1"/>
  <c r="S71" i="1"/>
  <c r="S60" i="1"/>
  <c r="S38" i="1"/>
  <c r="S21" i="1"/>
  <c r="S152" i="1"/>
  <c r="S145" i="1"/>
  <c r="S136" i="1"/>
  <c r="S127" i="1"/>
  <c r="S119" i="1"/>
  <c r="S111" i="1"/>
  <c r="S109" i="1"/>
  <c r="S95" i="1"/>
  <c r="S86" i="1"/>
  <c r="S78" i="1"/>
  <c r="S70" i="1"/>
  <c r="S62" i="1"/>
  <c r="S57" i="1"/>
  <c r="S46" i="1"/>
  <c r="S40" i="1"/>
  <c r="S30" i="1"/>
  <c r="S20" i="1"/>
  <c r="S13" i="1"/>
  <c r="S147" i="1"/>
  <c r="S129" i="1"/>
  <c r="S113" i="1"/>
  <c r="S79" i="1"/>
  <c r="S63" i="1"/>
  <c r="S47" i="1"/>
  <c r="S31" i="1"/>
  <c r="S12" i="1"/>
  <c r="K3" i="1"/>
  <c r="K4" i="1"/>
  <c r="K6" i="1"/>
  <c r="K7" i="1"/>
  <c r="K9" i="1"/>
  <c r="K10" i="1"/>
  <c r="K11" i="1"/>
  <c r="K13" i="1"/>
  <c r="K12" i="1"/>
  <c r="K16" i="1"/>
  <c r="K15" i="1"/>
  <c r="K17" i="1"/>
  <c r="K14" i="1"/>
  <c r="K18" i="1"/>
  <c r="K19" i="1"/>
  <c r="K20" i="1"/>
  <c r="K21" i="1"/>
  <c r="K22" i="1"/>
  <c r="K25" i="1"/>
  <c r="K26" i="1"/>
  <c r="K27" i="1"/>
  <c r="K28" i="1"/>
  <c r="K29" i="1"/>
  <c r="K30" i="1"/>
  <c r="K31" i="1"/>
  <c r="K32" i="1"/>
  <c r="K33" i="1"/>
  <c r="K35" i="1"/>
  <c r="K34" i="1"/>
  <c r="K36" i="1"/>
  <c r="K37" i="1"/>
  <c r="K40" i="1"/>
  <c r="K38" i="1"/>
  <c r="K39" i="1"/>
  <c r="K41" i="1"/>
  <c r="K42" i="1"/>
  <c r="K45" i="1"/>
  <c r="K43" i="1"/>
  <c r="K44" i="1"/>
  <c r="K46" i="1"/>
  <c r="K47" i="1"/>
  <c r="K48" i="1"/>
  <c r="K49" i="1"/>
  <c r="K50" i="1"/>
  <c r="K52" i="1"/>
  <c r="K58" i="1"/>
  <c r="K57" i="1"/>
  <c r="K60" i="1"/>
  <c r="K53" i="1"/>
  <c r="K59" i="1"/>
  <c r="K55" i="1"/>
  <c r="K54" i="1"/>
  <c r="K61" i="1"/>
  <c r="K56" i="1"/>
  <c r="K62" i="1"/>
  <c r="K63" i="1"/>
  <c r="K64" i="1"/>
  <c r="K65" i="1"/>
  <c r="K66" i="1"/>
  <c r="K67" i="1"/>
  <c r="K68" i="1"/>
  <c r="K69" i="1"/>
  <c r="K70" i="1"/>
  <c r="K71" i="1"/>
  <c r="K72" i="1"/>
  <c r="K73" i="1"/>
  <c r="K77" i="1"/>
  <c r="K75" i="1"/>
  <c r="K74" i="1"/>
  <c r="K76" i="1"/>
  <c r="K78" i="1"/>
  <c r="K79" i="1"/>
  <c r="K80" i="1"/>
  <c r="K81" i="1"/>
  <c r="K82" i="1"/>
  <c r="K83" i="1"/>
  <c r="K84" i="1"/>
  <c r="K85" i="1"/>
  <c r="K86" i="1"/>
  <c r="K87" i="1"/>
  <c r="K88" i="1"/>
  <c r="K89" i="1"/>
  <c r="K92" i="1"/>
  <c r="K91" i="1"/>
  <c r="K93" i="1"/>
  <c r="K94" i="1"/>
  <c r="K95" i="1"/>
  <c r="K97" i="1"/>
  <c r="K98" i="1"/>
  <c r="K99" i="1"/>
  <c r="K100" i="1"/>
  <c r="K101" i="1"/>
  <c r="K107" i="1"/>
  <c r="K109" i="1"/>
  <c r="K104" i="1"/>
  <c r="K102" i="1"/>
  <c r="K108" i="1"/>
  <c r="K105" i="1"/>
  <c r="K103" i="1"/>
  <c r="K106" i="1"/>
  <c r="K112" i="1"/>
  <c r="K111" i="1"/>
  <c r="K113" i="1"/>
  <c r="K110" i="1"/>
  <c r="K114" i="1"/>
  <c r="K115" i="1"/>
  <c r="K116" i="1"/>
  <c r="K118" i="1"/>
  <c r="K117" i="1"/>
  <c r="K119" i="1"/>
  <c r="K120" i="1"/>
  <c r="K121" i="1"/>
  <c r="K123" i="1"/>
  <c r="K125" i="1"/>
  <c r="K124" i="1"/>
  <c r="K2" i="1"/>
  <c r="K128" i="1"/>
  <c r="K126" i="1"/>
  <c r="K127" i="1"/>
  <c r="K129" i="1"/>
  <c r="K130" i="1"/>
  <c r="K132" i="1"/>
  <c r="K131" i="1"/>
  <c r="K133" i="1"/>
  <c r="K134" i="1"/>
  <c r="K135" i="1"/>
  <c r="K136" i="1"/>
  <c r="K138" i="1"/>
  <c r="K137" i="1"/>
  <c r="K140" i="1"/>
  <c r="K139" i="1"/>
  <c r="K141" i="1"/>
  <c r="K143" i="1"/>
  <c r="K142" i="1"/>
  <c r="K145" i="1"/>
  <c r="K147" i="1"/>
  <c r="K146" i="1"/>
  <c r="K122" i="1"/>
  <c r="K148" i="1"/>
  <c r="K150" i="1"/>
  <c r="K151" i="1"/>
  <c r="K149" i="1"/>
  <c r="K152" i="1"/>
  <c r="H152" i="1" l="1"/>
  <c r="I152" i="1" s="1"/>
  <c r="H46" i="1"/>
  <c r="I46" i="1" s="1"/>
  <c r="P152" i="1"/>
  <c r="P46" i="1"/>
  <c r="H149" i="1" l="1"/>
  <c r="I149" i="1" s="1"/>
  <c r="P149" i="1"/>
  <c r="H151" i="1"/>
  <c r="I151" i="1" s="1"/>
  <c r="P151" i="1"/>
  <c r="H150" i="1"/>
  <c r="I150" i="1" s="1"/>
  <c r="P150" i="1"/>
  <c r="H148" i="1"/>
  <c r="I148" i="1" s="1"/>
  <c r="P148" i="1"/>
  <c r="H122" i="1"/>
  <c r="I122" i="1" s="1"/>
  <c r="P122" i="1"/>
  <c r="H145" i="1" l="1"/>
  <c r="I145" i="1" s="1"/>
  <c r="H88" i="1"/>
  <c r="I88" i="1" s="1"/>
  <c r="P145" i="1"/>
  <c r="P88" i="1"/>
  <c r="H44" i="1"/>
  <c r="I44" i="1" s="1"/>
  <c r="P44" i="1"/>
  <c r="H138" i="1"/>
  <c r="I138" i="1" s="1"/>
  <c r="H137" i="1"/>
  <c r="I137" i="1" s="1"/>
  <c r="P138" i="1"/>
  <c r="P137" i="1"/>
  <c r="H142" i="1"/>
  <c r="I142" i="1" s="1"/>
  <c r="P142" i="1"/>
  <c r="H143" i="1"/>
  <c r="I143" i="1" s="1"/>
  <c r="P143" i="1"/>
  <c r="H141" i="1"/>
  <c r="I141" i="1" s="1"/>
  <c r="H147" i="1"/>
  <c r="I147" i="1" s="1"/>
  <c r="H146" i="1"/>
  <c r="I146" i="1" s="1"/>
  <c r="P141" i="1"/>
  <c r="P147" i="1"/>
  <c r="P146" i="1"/>
  <c r="H3" i="1" l="1"/>
  <c r="I3" i="1" s="1"/>
  <c r="H4" i="1"/>
  <c r="I4" i="1" s="1"/>
  <c r="H6" i="1"/>
  <c r="I6" i="1" s="1"/>
  <c r="H7" i="1"/>
  <c r="I7" i="1" s="1"/>
  <c r="H9" i="1"/>
  <c r="I9" i="1" s="1"/>
  <c r="H11" i="1"/>
  <c r="I11" i="1" s="1"/>
  <c r="H10" i="1"/>
  <c r="I10" i="1" s="1"/>
  <c r="H13" i="1"/>
  <c r="I13" i="1" s="1"/>
  <c r="H12" i="1"/>
  <c r="I12" i="1" s="1"/>
  <c r="H16" i="1"/>
  <c r="I16" i="1" s="1"/>
  <c r="H15" i="1"/>
  <c r="I15" i="1" s="1"/>
  <c r="H14" i="1"/>
  <c r="I14" i="1" s="1"/>
  <c r="H17" i="1"/>
  <c r="I17" i="1" s="1"/>
  <c r="H18" i="1"/>
  <c r="I18" i="1" s="1"/>
  <c r="H19" i="1"/>
  <c r="I19" i="1" s="1"/>
  <c r="H20" i="1"/>
  <c r="I20" i="1" s="1"/>
  <c r="H123" i="1"/>
  <c r="I123" i="1" s="1"/>
  <c r="H21" i="1"/>
  <c r="I21" i="1" s="1"/>
  <c r="H22" i="1"/>
  <c r="I22" i="1" s="1"/>
  <c r="H25" i="1"/>
  <c r="I25" i="1" s="1"/>
  <c r="H26" i="1"/>
  <c r="I26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5" i="1"/>
  <c r="I35" i="1" s="1"/>
  <c r="H34" i="1"/>
  <c r="I34" i="1" s="1"/>
  <c r="H36" i="1"/>
  <c r="I36" i="1" s="1"/>
  <c r="H37" i="1"/>
  <c r="I37" i="1" s="1"/>
  <c r="H40" i="1"/>
  <c r="I40" i="1" s="1"/>
  <c r="H38" i="1"/>
  <c r="I38" i="1" s="1"/>
  <c r="H39" i="1"/>
  <c r="I39" i="1" s="1"/>
  <c r="H41" i="1"/>
  <c r="I41" i="1" s="1"/>
  <c r="H42" i="1"/>
  <c r="I42" i="1" s="1"/>
  <c r="H45" i="1"/>
  <c r="I45" i="1" s="1"/>
  <c r="H43" i="1"/>
  <c r="I43" i="1" s="1"/>
  <c r="H47" i="1"/>
  <c r="I47" i="1" s="1"/>
  <c r="H48" i="1"/>
  <c r="I48" i="1" s="1"/>
  <c r="H49" i="1"/>
  <c r="I49" i="1" s="1"/>
  <c r="H50" i="1"/>
  <c r="I50" i="1" s="1"/>
  <c r="H52" i="1"/>
  <c r="I52" i="1" s="1"/>
  <c r="H58" i="1"/>
  <c r="I58" i="1" s="1"/>
  <c r="H57" i="1"/>
  <c r="I57" i="1" s="1"/>
  <c r="H60" i="1"/>
  <c r="I60" i="1" s="1"/>
  <c r="H53" i="1"/>
  <c r="I53" i="1" s="1"/>
  <c r="H59" i="1"/>
  <c r="I59" i="1" s="1"/>
  <c r="H55" i="1"/>
  <c r="I55" i="1" s="1"/>
  <c r="H54" i="1"/>
  <c r="I54" i="1" s="1"/>
  <c r="H61" i="1"/>
  <c r="I61" i="1" s="1"/>
  <c r="H56" i="1"/>
  <c r="I56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6" i="1"/>
  <c r="I76" i="1" s="1"/>
  <c r="H77" i="1"/>
  <c r="I77" i="1" s="1"/>
  <c r="H75" i="1"/>
  <c r="I75" i="1" s="1"/>
  <c r="H74" i="1"/>
  <c r="I74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9" i="1"/>
  <c r="I89" i="1" s="1"/>
  <c r="H92" i="1"/>
  <c r="I92" i="1" s="1"/>
  <c r="H91" i="1"/>
  <c r="I91" i="1" s="1"/>
  <c r="H93" i="1"/>
  <c r="I93" i="1" s="1"/>
  <c r="H94" i="1"/>
  <c r="I94" i="1" s="1"/>
  <c r="H95" i="1"/>
  <c r="I95" i="1" s="1"/>
  <c r="H97" i="1"/>
  <c r="I97" i="1" s="1"/>
  <c r="H98" i="1"/>
  <c r="I98" i="1" s="1"/>
  <c r="H99" i="1"/>
  <c r="I99" i="1" s="1"/>
  <c r="H100" i="1"/>
  <c r="I100" i="1" s="1"/>
  <c r="H101" i="1"/>
  <c r="I101" i="1" s="1"/>
  <c r="H107" i="1"/>
  <c r="I107" i="1" s="1"/>
  <c r="H109" i="1"/>
  <c r="I109" i="1" s="1"/>
  <c r="H104" i="1"/>
  <c r="I104" i="1" s="1"/>
  <c r="H102" i="1"/>
  <c r="I102" i="1" s="1"/>
  <c r="H108" i="1"/>
  <c r="I108" i="1" s="1"/>
  <c r="H105" i="1"/>
  <c r="I105" i="1" s="1"/>
  <c r="H103" i="1"/>
  <c r="I103" i="1" s="1"/>
  <c r="H106" i="1"/>
  <c r="I106" i="1" s="1"/>
  <c r="H112" i="1"/>
  <c r="I112" i="1" s="1"/>
  <c r="H111" i="1"/>
  <c r="I111" i="1" s="1"/>
  <c r="H113" i="1"/>
  <c r="I113" i="1" s="1"/>
  <c r="H110" i="1"/>
  <c r="I110" i="1" s="1"/>
  <c r="H114" i="1"/>
  <c r="I114" i="1" s="1"/>
  <c r="H115" i="1"/>
  <c r="I115" i="1" s="1"/>
  <c r="H116" i="1"/>
  <c r="I116" i="1" s="1"/>
  <c r="H118" i="1"/>
  <c r="I118" i="1" s="1"/>
  <c r="H117" i="1"/>
  <c r="I117" i="1" s="1"/>
  <c r="H119" i="1"/>
  <c r="I119" i="1" s="1"/>
  <c r="H120" i="1"/>
  <c r="I120" i="1" s="1"/>
  <c r="H121" i="1"/>
  <c r="I121" i="1" s="1"/>
  <c r="H125" i="1"/>
  <c r="I125" i="1" s="1"/>
  <c r="H124" i="1"/>
  <c r="I124" i="1" s="1"/>
  <c r="H128" i="1"/>
  <c r="I128" i="1" s="1"/>
  <c r="H126" i="1"/>
  <c r="I126" i="1" s="1"/>
  <c r="H127" i="1"/>
  <c r="I127" i="1" s="1"/>
  <c r="H129" i="1"/>
  <c r="I129" i="1" s="1"/>
  <c r="H130" i="1"/>
  <c r="I130" i="1" s="1"/>
  <c r="H132" i="1"/>
  <c r="I132" i="1" s="1"/>
  <c r="H131" i="1"/>
  <c r="I131" i="1" s="1"/>
  <c r="H133" i="1"/>
  <c r="I133" i="1" s="1"/>
  <c r="H134" i="1"/>
  <c r="I134" i="1" s="1"/>
  <c r="H135" i="1"/>
  <c r="I135" i="1" s="1"/>
  <c r="H136" i="1"/>
  <c r="I136" i="1" s="1"/>
  <c r="H139" i="1"/>
  <c r="I139" i="1" s="1"/>
  <c r="H140" i="1"/>
  <c r="I140" i="1" s="1"/>
  <c r="H2" i="1"/>
  <c r="I2" i="1" s="1"/>
  <c r="H27" i="1"/>
  <c r="I27" i="1" s="1"/>
  <c r="P107" i="1" l="1"/>
  <c r="P109" i="1"/>
  <c r="P104" i="1"/>
  <c r="P102" i="1"/>
  <c r="P40" i="1"/>
  <c r="P92" i="1"/>
  <c r="P87" i="1"/>
  <c r="P38" i="1"/>
  <c r="P101" i="1"/>
  <c r="P82" i="1"/>
  <c r="P50" i="1"/>
  <c r="P76" i="1"/>
  <c r="P65" i="1"/>
  <c r="P125" i="1"/>
  <c r="P119" i="1"/>
  <c r="P66" i="1"/>
  <c r="P67" i="1"/>
  <c r="P69" i="1"/>
  <c r="P77" i="1"/>
  <c r="P79" i="1"/>
  <c r="P45" i="1"/>
  <c r="P75" i="1"/>
  <c r="P120" i="1"/>
  <c r="P83" i="1"/>
  <c r="P118" i="1"/>
  <c r="P3" i="1"/>
  <c r="P85" i="1"/>
  <c r="P74" i="1"/>
  <c r="P43" i="1"/>
  <c r="P73" i="1"/>
  <c r="P117" i="1"/>
  <c r="P71" i="1"/>
  <c r="P21" i="1"/>
  <c r="P112" i="1"/>
  <c r="P111" i="1"/>
  <c r="P113" i="1"/>
  <c r="P110" i="1"/>
  <c r="P33" i="1"/>
  <c r="P124" i="1"/>
  <c r="P133" i="1"/>
  <c r="P135" i="1"/>
  <c r="P39" i="1"/>
  <c r="P134" i="1"/>
  <c r="P37" i="1"/>
  <c r="P25" i="1"/>
  <c r="P91" i="1"/>
  <c r="P115" i="1"/>
  <c r="P64" i="1"/>
  <c r="P63" i="1"/>
  <c r="P68" i="1"/>
  <c r="P95" i="1"/>
  <c r="P36" i="1"/>
  <c r="P114" i="1"/>
  <c r="P94" i="1"/>
  <c r="P48" i="1"/>
  <c r="P35" i="1"/>
  <c r="P98" i="1"/>
  <c r="P84" i="1"/>
  <c r="P89" i="1"/>
  <c r="P7" i="1"/>
  <c r="P49" i="1"/>
  <c r="P47" i="1"/>
  <c r="P99" i="1"/>
  <c r="P100" i="1"/>
  <c r="P129" i="1"/>
  <c r="P132" i="1"/>
  <c r="P131" i="1"/>
  <c r="P136" i="1"/>
  <c r="P128" i="1"/>
  <c r="P126" i="1"/>
  <c r="P127" i="1"/>
  <c r="P139" i="1"/>
  <c r="P140" i="1"/>
  <c r="P42" i="1"/>
  <c r="P93" i="1"/>
  <c r="P108" i="1"/>
  <c r="P105" i="1"/>
  <c r="P103" i="1"/>
  <c r="P106" i="1"/>
  <c r="P70" i="1"/>
  <c r="P31" i="1"/>
  <c r="P22" i="1"/>
  <c r="P121" i="1"/>
  <c r="P116" i="1"/>
  <c r="P34" i="1"/>
  <c r="P29" i="1"/>
  <c r="P30" i="1"/>
  <c r="P28" i="1"/>
  <c r="P20" i="1"/>
  <c r="P2" i="1"/>
  <c r="P13" i="1"/>
  <c r="P12" i="1"/>
  <c r="P123" i="1"/>
  <c r="P6" i="1"/>
  <c r="P4" i="1"/>
  <c r="P86" i="1"/>
  <c r="P78" i="1"/>
  <c r="P26" i="1"/>
  <c r="P9" i="1"/>
  <c r="P16" i="1"/>
  <c r="P18" i="1"/>
  <c r="P19" i="1"/>
  <c r="P32" i="1"/>
  <c r="P15" i="1"/>
  <c r="P14" i="1"/>
  <c r="P11" i="1"/>
  <c r="P17" i="1"/>
  <c r="P72" i="1"/>
  <c r="P80" i="1"/>
  <c r="P81" i="1"/>
  <c r="P58" i="1"/>
  <c r="P57" i="1"/>
  <c r="P60" i="1"/>
  <c r="P53" i="1"/>
  <c r="P59" i="1"/>
  <c r="P55" i="1"/>
  <c r="P54" i="1"/>
  <c r="P61" i="1"/>
  <c r="P97" i="1"/>
  <c r="P130" i="1"/>
  <c r="P27" i="1"/>
  <c r="P41" i="1"/>
  <c r="P56" i="1"/>
  <c r="P62" i="1"/>
  <c r="P52" i="1"/>
  <c r="P10" i="1"/>
</calcChain>
</file>

<file path=xl/sharedStrings.xml><?xml version="1.0" encoding="utf-8"?>
<sst xmlns="http://schemas.openxmlformats.org/spreadsheetml/2006/main" count="3026" uniqueCount="1231">
  <si>
    <t>ComputerName</t>
  </si>
  <si>
    <t>Manufacturer</t>
  </si>
  <si>
    <t>SerialNumber</t>
  </si>
  <si>
    <t>ModelNumber</t>
  </si>
  <si>
    <t>OsVersion</t>
  </si>
  <si>
    <t>HP Z230 SFF Workstation</t>
  </si>
  <si>
    <t>10.0.14393</t>
  </si>
  <si>
    <t>DESKTOP-4H9N6PA</t>
  </si>
  <si>
    <t>OptiPlex 3010</t>
  </si>
  <si>
    <t>10.0.17134</t>
  </si>
  <si>
    <t>OptiPlex 3040</t>
  </si>
  <si>
    <t>10AYCTO1WW</t>
  </si>
  <si>
    <t>6.3.9600</t>
  </si>
  <si>
    <t>Sales03-914</t>
  </si>
  <si>
    <t>MICRO3-0314</t>
  </si>
  <si>
    <t>Chassis Manufacture</t>
  </si>
  <si>
    <t xml:space="preserve">EVAL          </t>
  </si>
  <si>
    <t>System Product Name</t>
  </si>
  <si>
    <t>6.1.7601</t>
  </si>
  <si>
    <t>9DDGQ02-6-14</t>
  </si>
  <si>
    <t>Dell Inc.</t>
  </si>
  <si>
    <t>9DDGQ02</t>
  </si>
  <si>
    <t>OptiPlex 3020</t>
  </si>
  <si>
    <t>ACC-02-2015</t>
  </si>
  <si>
    <t>7TSD942</t>
  </si>
  <si>
    <t>OptiPlex 9020</t>
  </si>
  <si>
    <t>ACCESS91815</t>
  </si>
  <si>
    <t>HNDYV52</t>
  </si>
  <si>
    <t>ACCT110712</t>
  </si>
  <si>
    <t>DC6FWV1</t>
  </si>
  <si>
    <t>Inspiron 660</t>
  </si>
  <si>
    <t>ADM-01-2020-1</t>
  </si>
  <si>
    <t>JF51613</t>
  </si>
  <si>
    <t>OptiPlex 5060</t>
  </si>
  <si>
    <t>10.0.19042</t>
  </si>
  <si>
    <t>ADM-01-2020-2</t>
  </si>
  <si>
    <t>JBMJ513</t>
  </si>
  <si>
    <t>ADM-01-2020-3</t>
  </si>
  <si>
    <t>JF51H13</t>
  </si>
  <si>
    <t>ADM-01-2020-4</t>
  </si>
  <si>
    <t>JF52613</t>
  </si>
  <si>
    <t>AWAGNON-DT01</t>
  </si>
  <si>
    <t>2ZDKFX2</t>
  </si>
  <si>
    <t>OptiPlex 7070</t>
  </si>
  <si>
    <t>BDLAPTOP2-22-19</t>
  </si>
  <si>
    <t>FSN86P2</t>
  </si>
  <si>
    <t>Inspiron 5579</t>
  </si>
  <si>
    <t>BETTE0815-LT</t>
  </si>
  <si>
    <t>4P3ZX52</t>
  </si>
  <si>
    <t>Latitude E5550</t>
  </si>
  <si>
    <t>BOB-031016-PC</t>
  </si>
  <si>
    <t>D6HN482</t>
  </si>
  <si>
    <t>CAD012020</t>
  </si>
  <si>
    <t>DVFYG13</t>
  </si>
  <si>
    <t>Precision Tower 3431</t>
  </si>
  <si>
    <t>CADLAPTOP0311</t>
  </si>
  <si>
    <t>9ZLFYP1</t>
  </si>
  <si>
    <t xml:space="preserve">Precision M6500                 </t>
  </si>
  <si>
    <t>CADLAPTOP2018</t>
  </si>
  <si>
    <t>6BNDLQ2</t>
  </si>
  <si>
    <t>Precision 7520</t>
  </si>
  <si>
    <t>10.0.18363</t>
  </si>
  <si>
    <t>CNF-INGENUITY</t>
  </si>
  <si>
    <t>BPYHSD2</t>
  </si>
  <si>
    <t>10.0.19043</t>
  </si>
  <si>
    <t>CNF-INSIGHT</t>
  </si>
  <si>
    <t>BPYJSD2</t>
  </si>
  <si>
    <t>9SR2FL2</t>
  </si>
  <si>
    <t>Inspiron 7573</t>
  </si>
  <si>
    <t>DESKTOP-2-14-20</t>
  </si>
  <si>
    <t>BYF0CH2</t>
  </si>
  <si>
    <t>OptiPlex 5040</t>
  </si>
  <si>
    <t>DESKTOP-2EOH2RV</t>
  </si>
  <si>
    <t>3CYX963</t>
  </si>
  <si>
    <t>Inspiron 5406 2n1</t>
  </si>
  <si>
    <t>FS68WZ2</t>
  </si>
  <si>
    <t>Inspiron 5491 2n1</t>
  </si>
  <si>
    <t>DESKTOP-3-1-17</t>
  </si>
  <si>
    <t>2Y5BDH2</t>
  </si>
  <si>
    <t>OptiPlex 7040</t>
  </si>
  <si>
    <t>DESKTOP-3-17-17</t>
  </si>
  <si>
    <t>45R4HH2</t>
  </si>
  <si>
    <t>Precision Tower 3620</t>
  </si>
  <si>
    <t>DESKTOP-3-24-17</t>
  </si>
  <si>
    <t>9ZXXDH2</t>
  </si>
  <si>
    <t>DESKTOP-3HE7O4P</t>
  </si>
  <si>
    <t>2YG1FL2</t>
  </si>
  <si>
    <t>Inspiron 7373</t>
  </si>
  <si>
    <t>7JDLGB2</t>
  </si>
  <si>
    <t>Precision Tower 3420</t>
  </si>
  <si>
    <t>DESKTOP-3VB105O</t>
  </si>
  <si>
    <t>9VR1XQ2</t>
  </si>
  <si>
    <t>DESKTOP-5OGLIHN</t>
  </si>
  <si>
    <t>7K0PGB2</t>
  </si>
  <si>
    <t>DESKTOP-7JECICL</t>
  </si>
  <si>
    <t>9Q73FL2</t>
  </si>
  <si>
    <t>DESKTOP-9JV9K4D</t>
  </si>
  <si>
    <t>DS68WZ2</t>
  </si>
  <si>
    <t>DESKTOP-ABC56AE</t>
  </si>
  <si>
    <t>F1GMHR2</t>
  </si>
  <si>
    <t>Precision 3530</t>
  </si>
  <si>
    <t>9FZ9KD3</t>
  </si>
  <si>
    <t>Precision 3440</t>
  </si>
  <si>
    <t>DESKTOP-ATBHF75</t>
  </si>
  <si>
    <t>6RZJZ12</t>
  </si>
  <si>
    <t>Precision T1700</t>
  </si>
  <si>
    <t>DESKTOP-B7VUR12</t>
  </si>
  <si>
    <t>5XQ8333</t>
  </si>
  <si>
    <t>DESKTOP-CVGUMR0</t>
  </si>
  <si>
    <t>DNVD8Y1</t>
  </si>
  <si>
    <t>DESKTOP-ELKSGER</t>
  </si>
  <si>
    <t>CM8T5P2</t>
  </si>
  <si>
    <t>Inspiron 7386</t>
  </si>
  <si>
    <t>DESKTOP-H3LRMFM</t>
  </si>
  <si>
    <t>7693FL2</t>
  </si>
  <si>
    <t>DESKTOP-JO7ALF8</t>
  </si>
  <si>
    <t>7K0NGB2</t>
  </si>
  <si>
    <t>3Q4SCS2</t>
  </si>
  <si>
    <t>DESKTOP-O66343I</t>
  </si>
  <si>
    <t>92TPVP2</t>
  </si>
  <si>
    <t>Latitude 5591</t>
  </si>
  <si>
    <t>5GGLZC3</t>
  </si>
  <si>
    <t>OptiPlex 7080</t>
  </si>
  <si>
    <t>DRAFTING070120</t>
  </si>
  <si>
    <t>5XQ7333</t>
  </si>
  <si>
    <t>DSG-3-2015</t>
  </si>
  <si>
    <t>4KTW942</t>
  </si>
  <si>
    <t>DSG-914</t>
  </si>
  <si>
    <t>5HT2VH1</t>
  </si>
  <si>
    <t xml:space="preserve">Latitude E6500                  </t>
  </si>
  <si>
    <t>DSG092914</t>
  </si>
  <si>
    <t>1YWVT12</t>
  </si>
  <si>
    <t>ENG091914</t>
  </si>
  <si>
    <t>6RYLZ12</t>
  </si>
  <si>
    <t>ENG112017</t>
  </si>
  <si>
    <t>D5DJ7M2</t>
  </si>
  <si>
    <t>ENG4C-2-2015</t>
  </si>
  <si>
    <t>6Z3X842</t>
  </si>
  <si>
    <t>ENGMA011212</t>
  </si>
  <si>
    <t>47RGYR1</t>
  </si>
  <si>
    <t>Precision T1600</t>
  </si>
  <si>
    <t>EST-01-2020-01</t>
  </si>
  <si>
    <t>JBMH613</t>
  </si>
  <si>
    <t>EST-01-2020-02</t>
  </si>
  <si>
    <t>JBMF613</t>
  </si>
  <si>
    <t>EST-01-2020-03</t>
  </si>
  <si>
    <t>JBMH513</t>
  </si>
  <si>
    <t>EST-01-2020-04</t>
  </si>
  <si>
    <t>JBMG613</t>
  </si>
  <si>
    <t>EST042013</t>
  </si>
  <si>
    <t>1THSNV1</t>
  </si>
  <si>
    <t>ESTNC1015</t>
  </si>
  <si>
    <t>2X25X52</t>
  </si>
  <si>
    <t>OptiPlex 7020</t>
  </si>
  <si>
    <t>FINANCE120115</t>
  </si>
  <si>
    <t>BN72262</t>
  </si>
  <si>
    <t>Latitude E6540</t>
  </si>
  <si>
    <t>I5406-2102-01</t>
  </si>
  <si>
    <t>160Y963</t>
  </si>
  <si>
    <t>I5406-2103-01</t>
  </si>
  <si>
    <t>G4JFZ93</t>
  </si>
  <si>
    <t>I5406-2105-01</t>
  </si>
  <si>
    <t>1ZQZN93</t>
  </si>
  <si>
    <t>I7706-2103-01</t>
  </si>
  <si>
    <t>J043Z93</t>
  </si>
  <si>
    <t>Inspiron 7706 2n1</t>
  </si>
  <si>
    <t>IT021816</t>
  </si>
  <si>
    <t>GB80482</t>
  </si>
  <si>
    <t>KC-102616</t>
  </si>
  <si>
    <t>JLQ8H52</t>
  </si>
  <si>
    <t>Inspiron 7352</t>
  </si>
  <si>
    <t>KTEAL-DT01</t>
  </si>
  <si>
    <t>2ZFFFX2</t>
  </si>
  <si>
    <t>LAPTOP-032020</t>
  </si>
  <si>
    <t>6CJZJW2</t>
  </si>
  <si>
    <t>LAPTOP-APM-0919</t>
  </si>
  <si>
    <t>22Q0NT2</t>
  </si>
  <si>
    <t>Latitude 3390 2-in-1</t>
  </si>
  <si>
    <t>LAPTOP-SALESNC-</t>
  </si>
  <si>
    <t>3N1ZMT2</t>
  </si>
  <si>
    <t>Latitude 3500</t>
  </si>
  <si>
    <t>LAPTOP-SALESNH</t>
  </si>
  <si>
    <t>DQFLMT2</t>
  </si>
  <si>
    <t>LAPTOP0512</t>
  </si>
  <si>
    <t>28LLCS1</t>
  </si>
  <si>
    <t>Latitude E6520</t>
  </si>
  <si>
    <t>LAPTOP0611</t>
  </si>
  <si>
    <t>J0SW5Q1</t>
  </si>
  <si>
    <t>LAPTOPENG2-9-16</t>
  </si>
  <si>
    <t>8MM9J72</t>
  </si>
  <si>
    <t>Precision 7710</t>
  </si>
  <si>
    <t>LAPTOPNEC012020</t>
  </si>
  <si>
    <t>4Z5FJW2</t>
  </si>
  <si>
    <t>Inspiron 7591 2n1</t>
  </si>
  <si>
    <t>MARKETING1014</t>
  </si>
  <si>
    <t>387DP22</t>
  </si>
  <si>
    <t>MARKETING2013</t>
  </si>
  <si>
    <t>2JXCQW1</t>
  </si>
  <si>
    <t>10.0.18362</t>
  </si>
  <si>
    <t>MICROVELLUM-082</t>
  </si>
  <si>
    <t>6BLWMC2</t>
  </si>
  <si>
    <t>Precision 7510</t>
  </si>
  <si>
    <t>MICROVELLUM-3AR</t>
  </si>
  <si>
    <t>3GM0382</t>
  </si>
  <si>
    <t>Precision Tower 5810</t>
  </si>
  <si>
    <t>MT-01-2020-01</t>
  </si>
  <si>
    <t>707BSZ2</t>
  </si>
  <si>
    <t>OptiPlex 3070</t>
  </si>
  <si>
    <t>NC-EST-10-19</t>
  </si>
  <si>
    <t>NC-OPS-06-19</t>
  </si>
  <si>
    <t>4DRSNV2</t>
  </si>
  <si>
    <t>NEC073114</t>
  </si>
  <si>
    <t>351TW12</t>
  </si>
  <si>
    <t>Precision T3610</t>
  </si>
  <si>
    <t>JTNK182</t>
  </si>
  <si>
    <t>NEL102013-2</t>
  </si>
  <si>
    <t>JNWRBY1</t>
  </si>
  <si>
    <t>NEL102013-3</t>
  </si>
  <si>
    <t>JNWPBY1</t>
  </si>
  <si>
    <t>NEL102013-4</t>
  </si>
  <si>
    <t>JNWSBY1</t>
  </si>
  <si>
    <t>NELC-10052013</t>
  </si>
  <si>
    <t>263GBY1</t>
  </si>
  <si>
    <t>NELC91013</t>
  </si>
  <si>
    <t>HSHSNV1</t>
  </si>
  <si>
    <t>FKLMFT2</t>
  </si>
  <si>
    <t>Inspiron 7586</t>
  </si>
  <si>
    <t>NELD012020</t>
  </si>
  <si>
    <t>G9Z5H03</t>
  </si>
  <si>
    <t>NELD2020-1</t>
  </si>
  <si>
    <t>G9Z4H03</t>
  </si>
  <si>
    <t>O3080-2103-01</t>
  </si>
  <si>
    <t>2KH0K93</t>
  </si>
  <si>
    <t>OptiPlex 3080</t>
  </si>
  <si>
    <t>O7080-2103-01</t>
  </si>
  <si>
    <t>518SZB3</t>
  </si>
  <si>
    <t>O7080-2103-02</t>
  </si>
  <si>
    <t>517KZB3</t>
  </si>
  <si>
    <t>O7080-2107-01</t>
  </si>
  <si>
    <t>4R69H73</t>
  </si>
  <si>
    <t>P3440-2102-01</t>
  </si>
  <si>
    <t>612DK93</t>
  </si>
  <si>
    <t>P3440-2102-02</t>
  </si>
  <si>
    <t>612FK93</t>
  </si>
  <si>
    <t>P3440-2102-03</t>
  </si>
  <si>
    <t>612CK93</t>
  </si>
  <si>
    <t>P3440-2106-01</t>
  </si>
  <si>
    <t>9FYLKD3</t>
  </si>
  <si>
    <t>P3440-2107-01</t>
  </si>
  <si>
    <t>2ZDJFX2</t>
  </si>
  <si>
    <t>PM-01-2020-01</t>
  </si>
  <si>
    <t>JF4ZG13</t>
  </si>
  <si>
    <t>PM-01-2020-02</t>
  </si>
  <si>
    <t>JF4Z513</t>
  </si>
  <si>
    <t>PM-01-2020-03</t>
  </si>
  <si>
    <t>JF50H13</t>
  </si>
  <si>
    <t>PM-01-2020-04</t>
  </si>
  <si>
    <t>JF50613</t>
  </si>
  <si>
    <t>PM071614</t>
  </si>
  <si>
    <t>FBFFQ02</t>
  </si>
  <si>
    <t>PM4C-03-2015</t>
  </si>
  <si>
    <t>62T8942</t>
  </si>
  <si>
    <t>PMNC-070120</t>
  </si>
  <si>
    <t>CQPFXZ2</t>
  </si>
  <si>
    <t>Inspiron 7391 2n1</t>
  </si>
  <si>
    <t>RCLAPTOP032020</t>
  </si>
  <si>
    <t>2D0ZJW2</t>
  </si>
  <si>
    <t>REVIT2B-2015</t>
  </si>
  <si>
    <t>DP6V842</t>
  </si>
  <si>
    <t>Precision Tower 7810</t>
  </si>
  <si>
    <t>SRV-HYV01</t>
  </si>
  <si>
    <t>PowerEdge R630</t>
  </si>
  <si>
    <t>SRV-HYV02</t>
  </si>
  <si>
    <t>SRV-PHYSDC</t>
  </si>
  <si>
    <t>PowerEdge R330</t>
  </si>
  <si>
    <t>WAREHOUSE-KIOSK</t>
  </si>
  <si>
    <t>XPSLAPTOP-RC</t>
  </si>
  <si>
    <t>9HY0YZ1</t>
  </si>
  <si>
    <t>XPS 12-9Q33</t>
  </si>
  <si>
    <t>10.0.10586</t>
  </si>
  <si>
    <t>ANDREW-PC031716</t>
  </si>
  <si>
    <t>Inspiron 13-7353</t>
  </si>
  <si>
    <t>BOB-LAP031416</t>
  </si>
  <si>
    <t>CLAYTON-032316</t>
  </si>
  <si>
    <t>Inspiron 13-7359</t>
  </si>
  <si>
    <t>I7353-1603-01</t>
  </si>
  <si>
    <t>JOHN-LAP-062416</t>
  </si>
  <si>
    <t>Inspiron 13-7368</t>
  </si>
  <si>
    <t>LAPTOP-1-24-17</t>
  </si>
  <si>
    <t>Latitude 3379</t>
  </si>
  <si>
    <t>LAPTOP-1-25-17</t>
  </si>
  <si>
    <t>Inspiron 15-7579</t>
  </si>
  <si>
    <t>LAPTOP-3-21-17</t>
  </si>
  <si>
    <t>Inspiron 13-7378</t>
  </si>
  <si>
    <t>NEL-08-31-16</t>
  </si>
  <si>
    <t>Inspiron 15-7569</t>
  </si>
  <si>
    <t>NEL81816</t>
  </si>
  <si>
    <t>PETER-04-22-16</t>
  </si>
  <si>
    <t>PM091417</t>
  </si>
  <si>
    <t>PM120115</t>
  </si>
  <si>
    <t>CNF-COLLAB</t>
  </si>
  <si>
    <t>Hewlett-Packard</t>
  </si>
  <si>
    <t>2UA5401XWX</t>
  </si>
  <si>
    <t>CNF-DISCOVERY</t>
  </si>
  <si>
    <t>2UA5401XTH</t>
  </si>
  <si>
    <t>CNF-INNOVATION</t>
  </si>
  <si>
    <t>2UA5392DH2</t>
  </si>
  <si>
    <t>HP Z230 Tower Workstation</t>
  </si>
  <si>
    <t>BACKUP01</t>
  </si>
  <si>
    <t>HP</t>
  </si>
  <si>
    <t>ProLiant ML350p Gen8</t>
  </si>
  <si>
    <t>SRV-WSUS01</t>
  </si>
  <si>
    <t>ProLiant DL380 G7</t>
  </si>
  <si>
    <t>CNF-DILIGENCE</t>
  </si>
  <si>
    <t>LENOVO</t>
  </si>
  <si>
    <t>MJ01L3AV</t>
  </si>
  <si>
    <t>10B6CTO1WW</t>
  </si>
  <si>
    <t>DESKTOP-C34CJTH</t>
  </si>
  <si>
    <t>YB01533231</t>
  </si>
  <si>
    <t>IT020119</t>
  </si>
  <si>
    <t>PF1884QA</t>
  </si>
  <si>
    <t>20KHCTO1WW</t>
  </si>
  <si>
    <t>LAPTOP-OI3JC506</t>
  </si>
  <si>
    <t>R90R1DP5</t>
  </si>
  <si>
    <t>20LDCTO1WW</t>
  </si>
  <si>
    <t>NTAYLOR-YOGA3</t>
  </si>
  <si>
    <t>PF0ADSMR</t>
  </si>
  <si>
    <t>80HE</t>
  </si>
  <si>
    <t>RANDULTRABOOK</t>
  </si>
  <si>
    <t>YB02041969</t>
  </si>
  <si>
    <t>YB03709367</t>
  </si>
  <si>
    <t>Sales04-914</t>
  </si>
  <si>
    <t>YB03706078</t>
  </si>
  <si>
    <t>YB05758501</t>
  </si>
  <si>
    <t>SALES06-1014</t>
  </si>
  <si>
    <t>YB05757092</t>
  </si>
  <si>
    <t>YB05744150</t>
  </si>
  <si>
    <t>SALES09-1114</t>
  </si>
  <si>
    <t>YB05760372</t>
  </si>
  <si>
    <t>SALES10-1114</t>
  </si>
  <si>
    <t>YB05756210</t>
  </si>
  <si>
    <t>YOGA-01-2101</t>
  </si>
  <si>
    <t>YOGA-02-2101</t>
  </si>
  <si>
    <t>YOGA-03-2101</t>
  </si>
  <si>
    <t>YOGA2-1410-01</t>
  </si>
  <si>
    <t>YB05758411</t>
  </si>
  <si>
    <t>DESKTOP-HT7L8K1</t>
  </si>
  <si>
    <t>Microsoft Corporation</t>
  </si>
  <si>
    <t>Surface Laptop</t>
  </si>
  <si>
    <t>DESKTOP-HU01SQ9</t>
  </si>
  <si>
    <t>Surface Pro</t>
  </si>
  <si>
    <t>DESKTOP-VIOIFNR</t>
  </si>
  <si>
    <t>SRV-APP01</t>
  </si>
  <si>
    <t>4719-8650-6632-9668-0086-0548-11</t>
  </si>
  <si>
    <t>Virtual Machine</t>
  </si>
  <si>
    <t>SRV-RDBROKER</t>
  </si>
  <si>
    <t>0120-2530-2669-8222-6119-4244-50</t>
  </si>
  <si>
    <t>SRV-RDGATEWAY</t>
  </si>
  <si>
    <t>0221-2293-2744-0574-7755-0888-15</t>
  </si>
  <si>
    <t>SRV-RDSHOST1</t>
  </si>
  <si>
    <t>8554-3455-3071-7730-9646-8381-50</t>
  </si>
  <si>
    <t>SRV-SECURITY</t>
  </si>
  <si>
    <t>9983-1344-3992-9033-0761-8942-97</t>
  </si>
  <si>
    <t>SRV-TIMBERLINE</t>
  </si>
  <si>
    <t>7465-7692-9963-4393-5330-6996-08</t>
  </si>
  <si>
    <t>SRV-XAVDA1</t>
  </si>
  <si>
    <t>0988-8995-6963-5411-5293-1128-75</t>
  </si>
  <si>
    <t>SRV-XAVDC</t>
  </si>
  <si>
    <t>4804-0268-8856-5601-9653-5377-58</t>
  </si>
  <si>
    <t>SURFACE-PM-1019</t>
  </si>
  <si>
    <t>Surface Book 2</t>
  </si>
  <si>
    <t>SURFPRO-2103-01</t>
  </si>
  <si>
    <t>Surface Pro 7</t>
  </si>
  <si>
    <t>CNF-FOCUS</t>
  </si>
  <si>
    <t>MJ01L46H</t>
  </si>
  <si>
    <t>CNF-OPTIMIZ</t>
  </si>
  <si>
    <t>CNF-STRATEGY</t>
  </si>
  <si>
    <t>MJ015WSK</t>
  </si>
  <si>
    <t>MJ039A1X</t>
  </si>
  <si>
    <t>10AY0088US</t>
  </si>
  <si>
    <t>2KRTB82</t>
  </si>
  <si>
    <t>GJRTB82</t>
  </si>
  <si>
    <t>CP52C82</t>
  </si>
  <si>
    <t>GKRTB82</t>
  </si>
  <si>
    <t>1S66XB2</t>
  </si>
  <si>
    <t>2C361F2</t>
  </si>
  <si>
    <t>JNTN0F2</t>
  </si>
  <si>
    <t>C6GD3F2</t>
  </si>
  <si>
    <t>G7J11C2</t>
  </si>
  <si>
    <t>DL3XZB2</t>
  </si>
  <si>
    <t>3BSFD82</t>
  </si>
  <si>
    <t>C4B7PJ2</t>
  </si>
  <si>
    <t>7YSLN52</t>
  </si>
  <si>
    <t>ShipDate</t>
  </si>
  <si>
    <t>CNF-SYNERGY</t>
  </si>
  <si>
    <t>2M2447005J</t>
  </si>
  <si>
    <t>2M2032005K</t>
  </si>
  <si>
    <t>oldEnough</t>
  </si>
  <si>
    <t>notes</t>
  </si>
  <si>
    <t>kdevilme</t>
  </si>
  <si>
    <t>Age</t>
  </si>
  <si>
    <t>bmcsweeney</t>
  </si>
  <si>
    <t>cmatosic</t>
  </si>
  <si>
    <t>cbean</t>
  </si>
  <si>
    <t>astroosnyder</t>
  </si>
  <si>
    <t>rcorsini</t>
  </si>
  <si>
    <t>kevin</t>
  </si>
  <si>
    <t>crodriguez</t>
  </si>
  <si>
    <t>brian</t>
  </si>
  <si>
    <t>rcurran</t>
  </si>
  <si>
    <t>cpinto</t>
  </si>
  <si>
    <t>rand</t>
  </si>
  <si>
    <t>dchristopher</t>
  </si>
  <si>
    <t>mholmes</t>
  </si>
  <si>
    <t>hryti</t>
  </si>
  <si>
    <t>csaucier</t>
  </si>
  <si>
    <t>LastLogin</t>
  </si>
  <si>
    <t>?</t>
  </si>
  <si>
    <t>kathy</t>
  </si>
  <si>
    <t>lynda</t>
  </si>
  <si>
    <t>bette</t>
  </si>
  <si>
    <t>jbazemore</t>
  </si>
  <si>
    <t>esmith</t>
  </si>
  <si>
    <t>malden</t>
  </si>
  <si>
    <t>awagnon</t>
  </si>
  <si>
    <t>ekinsley</t>
  </si>
  <si>
    <t>jokoyo</t>
  </si>
  <si>
    <t>kcasey</t>
  </si>
  <si>
    <t>bsampson</t>
  </si>
  <si>
    <t>ppatterson</t>
  </si>
  <si>
    <t>egarue</t>
  </si>
  <si>
    <t>jcohen</t>
  </si>
  <si>
    <t>bruce</t>
  </si>
  <si>
    <t>acahill</t>
  </si>
  <si>
    <t>not sure about last user</t>
  </si>
  <si>
    <t>jaime</t>
  </si>
  <si>
    <t>gcullati</t>
  </si>
  <si>
    <t>mv2</t>
  </si>
  <si>
    <t>chamilton</t>
  </si>
  <si>
    <t>bsawyer</t>
  </si>
  <si>
    <t>bpuhl</t>
  </si>
  <si>
    <t>Type</t>
  </si>
  <si>
    <t>Workstation</t>
  </si>
  <si>
    <t>Shared</t>
  </si>
  <si>
    <t>Server</t>
  </si>
  <si>
    <t>assignedTo</t>
  </si>
  <si>
    <t>secondary</t>
  </si>
  <si>
    <t>chip</t>
  </si>
  <si>
    <t>neladmin; rcurran; rteal</t>
  </si>
  <si>
    <t>bruce; egarue; neladmin</t>
  </si>
  <si>
    <t>gcullati; neladmin</t>
  </si>
  <si>
    <t>mpizzo</t>
  </si>
  <si>
    <t>hryti; lbowles</t>
  </si>
  <si>
    <t>cinnerarity; cmatosic; neladmin</t>
  </si>
  <si>
    <t>neladmin</t>
  </si>
  <si>
    <t>administrator; neladmin</t>
  </si>
  <si>
    <t>awagnon; neladmin</t>
  </si>
  <si>
    <t>acahill; neladmin</t>
  </si>
  <si>
    <t>guest1</t>
  </si>
  <si>
    <t>jbiggar</t>
  </si>
  <si>
    <t>shoman</t>
  </si>
  <si>
    <t>bkrasco; neladmin</t>
  </si>
  <si>
    <t>matt</t>
  </si>
  <si>
    <t>MV1</t>
  </si>
  <si>
    <t>administrator; neladmin; rand</t>
  </si>
  <si>
    <t>iitadmin; neladmin</t>
  </si>
  <si>
    <t>administrator</t>
  </si>
  <si>
    <t>administrator; iitadmin; neladmin</t>
  </si>
  <si>
    <t>kkazanxhi</t>
  </si>
  <si>
    <t>jclaiborne</t>
  </si>
  <si>
    <t>dportugal</t>
  </si>
  <si>
    <t>fsanchez</t>
  </si>
  <si>
    <t>mhoyt</t>
  </si>
  <si>
    <t>jlambert</t>
  </si>
  <si>
    <t>dmclaughlin</t>
  </si>
  <si>
    <t>aorlando</t>
  </si>
  <si>
    <t>jhertzler</t>
  </si>
  <si>
    <t>peter</t>
  </si>
  <si>
    <t>rsteele</t>
  </si>
  <si>
    <t>kcouture</t>
  </si>
  <si>
    <t>rhogan</t>
  </si>
  <si>
    <t>amorgan</t>
  </si>
  <si>
    <t>dwilliams</t>
  </si>
  <si>
    <t>efishlin</t>
  </si>
  <si>
    <t>handrews</t>
  </si>
  <si>
    <t>gporter</t>
  </si>
  <si>
    <t>jligon</t>
  </si>
  <si>
    <t>gclements</t>
  </si>
  <si>
    <t>lmajor</t>
  </si>
  <si>
    <t>ttorrence</t>
  </si>
  <si>
    <t>enyquist</t>
  </si>
  <si>
    <t>cinnerarity</t>
  </si>
  <si>
    <t>cyoung</t>
  </si>
  <si>
    <t>brian.parent</t>
  </si>
  <si>
    <t>mferrazzani</t>
  </si>
  <si>
    <t>jcouture</t>
  </si>
  <si>
    <t>boboyle</t>
  </si>
  <si>
    <t>NEC Shop computer</t>
  </si>
  <si>
    <t>GetLastDeviceLogin</t>
  </si>
  <si>
    <t>ChassisType</t>
  </si>
  <si>
    <t>ChassisSubType</t>
  </si>
  <si>
    <t>Desktop</t>
  </si>
  <si>
    <t>Space-Saving</t>
  </si>
  <si>
    <t>Laptop</t>
  </si>
  <si>
    <t>Notebook</t>
  </si>
  <si>
    <t>Portable</t>
  </si>
  <si>
    <t>Tower</t>
  </si>
  <si>
    <t>Low Profile Desktop</t>
  </si>
  <si>
    <t>Laptop,Docking Station</t>
  </si>
  <si>
    <t>Convertible</t>
  </si>
  <si>
    <t>Rack Mount</t>
  </si>
  <si>
    <t>YB03708443</t>
  </si>
  <si>
    <t>1ZXVMD2</t>
  </si>
  <si>
    <t>1ZYRMD2</t>
  </si>
  <si>
    <t>2FYMMD2</t>
  </si>
  <si>
    <t>bkrasco; csaucier</t>
  </si>
  <si>
    <t>bmcsweeney; dportugal; efishlin; kathy; mspindler</t>
  </si>
  <si>
    <t>jsmith</t>
  </si>
  <si>
    <t>kcasey; shoman</t>
  </si>
  <si>
    <t>bruce; neladmin</t>
  </si>
  <si>
    <t>Bette</t>
  </si>
  <si>
    <t>cvanderkooy; Neladmin</t>
  </si>
  <si>
    <t>chamilton; neladmin</t>
  </si>
  <si>
    <t>cvanderkooy; neladmin</t>
  </si>
  <si>
    <t>kathy; neladmin</t>
  </si>
  <si>
    <t>jokoyo; tbrakie</t>
  </si>
  <si>
    <t>dwalsh; Neladmin</t>
  </si>
  <si>
    <t>rteal</t>
  </si>
  <si>
    <t>I5410-2107-01</t>
  </si>
  <si>
    <t>I5410-2111-01</t>
  </si>
  <si>
    <t>I5410-2111-02</t>
  </si>
  <si>
    <t>CNF-INGEN-1</t>
  </si>
  <si>
    <t>CNF-INSIGHT-1</t>
  </si>
  <si>
    <t>O7080-2107-02</t>
  </si>
  <si>
    <t>O7080-2110-01</t>
  </si>
  <si>
    <t>P3420-1605-01</t>
  </si>
  <si>
    <t>I7506-2109-01</t>
  </si>
  <si>
    <t>I7586-1904-01</t>
  </si>
  <si>
    <t>DYZTP93</t>
  </si>
  <si>
    <t>DKDQRG3</t>
  </si>
  <si>
    <t>GYBQRG3</t>
  </si>
  <si>
    <t>1V1X1G3</t>
  </si>
  <si>
    <t>1W0R1G3</t>
  </si>
  <si>
    <t>9R70KD3</t>
  </si>
  <si>
    <t>9R69KD3</t>
  </si>
  <si>
    <t>DF9S9G3</t>
  </si>
  <si>
    <t>Inspiron 14 5410</t>
  </si>
  <si>
    <t>Inspiron 7506 2n1</t>
  </si>
  <si>
    <t>sriley</t>
  </si>
  <si>
    <t>abogue</t>
  </si>
  <si>
    <t>mwhitney</t>
  </si>
  <si>
    <t>steven</t>
  </si>
  <si>
    <t>mhuoppi</t>
  </si>
  <si>
    <t>fgruwell</t>
  </si>
  <si>
    <t>mspindler</t>
  </si>
  <si>
    <t>jmmclaughlin</t>
  </si>
  <si>
    <t>I7573-1806-01</t>
  </si>
  <si>
    <t>primary</t>
  </si>
  <si>
    <t>bfumarola</t>
  </si>
  <si>
    <t>users login as "mv2"</t>
  </si>
  <si>
    <t>CN</t>
  </si>
  <si>
    <t>DisplayName</t>
  </si>
  <si>
    <t>SamAccountName</t>
  </si>
  <si>
    <t>UserPrincipalName</t>
  </si>
  <si>
    <t>Office</t>
  </si>
  <si>
    <t>Department</t>
  </si>
  <si>
    <t>Title</t>
  </si>
  <si>
    <t>Folder</t>
  </si>
  <si>
    <t>Chip Rickershauser</t>
  </si>
  <si>
    <t>chip@newenglandlab.com</t>
  </si>
  <si>
    <t>Boston</t>
  </si>
  <si>
    <t>Integration Engineer</t>
  </si>
  <si>
    <t>OU=DeveloperUsers,OU=Users,OU=New England Lab,DC=newenglandlab,DC=local</t>
  </si>
  <si>
    <t>Allison N. Wagnon</t>
  </si>
  <si>
    <t>awagnon@newenglandlab.com</t>
  </si>
  <si>
    <t>HR Generalist</t>
  </si>
  <si>
    <t>OU=Remote Users,OU=New England Lab,DC=newenglandlab,DC=local</t>
  </si>
  <si>
    <t>Joseph Okoyo</t>
  </si>
  <si>
    <t>jokoyo@newenglandlab.com</t>
  </si>
  <si>
    <t>Raleigh</t>
  </si>
  <si>
    <t>Estimator</t>
  </si>
  <si>
    <t>Kevin T. Casey</t>
  </si>
  <si>
    <t>kcasey@newenglandlab.com</t>
  </si>
  <si>
    <t>Regional Sales Manager</t>
  </si>
  <si>
    <t>Marc D. Pizzo</t>
  </si>
  <si>
    <t>mpizzo@newenglandlab.com</t>
  </si>
  <si>
    <t>Account Representative</t>
  </si>
  <si>
    <t>Shellie L. Homan</t>
  </si>
  <si>
    <t>shoman@newenglandlab.com</t>
  </si>
  <si>
    <t>Project Coordinator</t>
  </si>
  <si>
    <t>Amy M. Bogue</t>
  </si>
  <si>
    <t>abogue@newenglandlab.com</t>
  </si>
  <si>
    <t>OU=Users,OU=New England Lab,DC=newenglandlab,DC=local</t>
  </si>
  <si>
    <t>Amy R. Cahill</t>
  </si>
  <si>
    <t>acahill@newenglandlab.com</t>
  </si>
  <si>
    <t>Assistant Project Manager</t>
  </si>
  <si>
    <t>Alyssa Morgan</t>
  </si>
  <si>
    <t>amorgan@newenglandlab.com</t>
  </si>
  <si>
    <t>Administrative Assistant</t>
  </si>
  <si>
    <t>Anthony N. Orlando</t>
  </si>
  <si>
    <t>aorlando@newenglandlab.com</t>
  </si>
  <si>
    <t>Business Development Manager</t>
  </si>
  <si>
    <t>Andrew Stroosnyder</t>
  </si>
  <si>
    <t>astroosnyder@newenglandlab.com</t>
  </si>
  <si>
    <t>Allison Teal</t>
  </si>
  <si>
    <t>ateal</t>
  </si>
  <si>
    <t>ateal@newenglandlab.com</t>
  </si>
  <si>
    <t>Brian Beltram</t>
  </si>
  <si>
    <t>bbeltram</t>
  </si>
  <si>
    <t>bbeltram@newenglandlab.com</t>
  </si>
  <si>
    <t>Product Designer</t>
  </si>
  <si>
    <t>Elizabeth Parent</t>
  </si>
  <si>
    <t>Elizabeth "Bette" Parent</t>
  </si>
  <si>
    <t>bette@newenglandlab.com</t>
  </si>
  <si>
    <t>Bill Fumarola</t>
  </si>
  <si>
    <t>bfumarola@newenglandcaseworks.com</t>
  </si>
  <si>
    <t>Robert J. Krasco</t>
  </si>
  <si>
    <t>bkrasco</t>
  </si>
  <si>
    <t>bkrasco@newenglandlab.com</t>
  </si>
  <si>
    <t>Project Manager</t>
  </si>
  <si>
    <t>Brian McSweeney</t>
  </si>
  <si>
    <t>Brian A. McSweeney</t>
  </si>
  <si>
    <t>bmcsweeney@newenglandlab.com</t>
  </si>
  <si>
    <t>Drafting</t>
  </si>
  <si>
    <t>Drafting Manager</t>
  </si>
  <si>
    <t>Robert Kelley</t>
  </si>
  <si>
    <t>bob</t>
  </si>
  <si>
    <t>bob@newenglandlab.com</t>
  </si>
  <si>
    <t>Sales &amp; Project Coordinator</t>
  </si>
  <si>
    <t>Brandon O'Boyle</t>
  </si>
  <si>
    <t>boboyle@newenglandlab.com</t>
  </si>
  <si>
    <t>Baron Puhl</t>
  </si>
  <si>
    <t>bpuhl@newenglandlab.com</t>
  </si>
  <si>
    <t>Brian N. Parent</t>
  </si>
  <si>
    <t>brian.parent@newenglandlab.com</t>
  </si>
  <si>
    <t>Strategic Sales Executive</t>
  </si>
  <si>
    <t>Brian McGee</t>
  </si>
  <si>
    <t>Brian T. McGee</t>
  </si>
  <si>
    <t>brian@newenglandlab.com</t>
  </si>
  <si>
    <t>Director of Project Operations</t>
  </si>
  <si>
    <t>Bruce Weaver</t>
  </si>
  <si>
    <t>Bruce C. Weaver</t>
  </si>
  <si>
    <t>bruce@newenglandlab.com</t>
  </si>
  <si>
    <t>Estimating Manager</t>
  </si>
  <si>
    <t>Brittany N. Sampson</t>
  </si>
  <si>
    <t>bsampson@newenglandlab.com</t>
  </si>
  <si>
    <t>Marketing Coordinator</t>
  </si>
  <si>
    <t>Benjamin Sawyer</t>
  </si>
  <si>
    <t>bsawyer@newenglandlab.com</t>
  </si>
  <si>
    <t>Installer</t>
  </si>
  <si>
    <t>Chris Bean</t>
  </si>
  <si>
    <t>cbean@newenglandlab.com</t>
  </si>
  <si>
    <t>Cody Hamilton</t>
  </si>
  <si>
    <t>chamilton@newenglandlab.com</t>
  </si>
  <si>
    <t>Driver/Warehouse Support</t>
  </si>
  <si>
    <t>Chad B. Innerarity</t>
  </si>
  <si>
    <t>cinnerarity@newenglandlab.com</t>
  </si>
  <si>
    <t>Chris Matosic</t>
  </si>
  <si>
    <t>cmatosic@newenglandlab.com</t>
  </si>
  <si>
    <t>Christine S. Pinto</t>
  </si>
  <si>
    <t>cpinto@newenglandlab.com</t>
  </si>
  <si>
    <t>Accounts Payable</t>
  </si>
  <si>
    <t>Carlos H. Rodriguez</t>
  </si>
  <si>
    <t>crodriguez@newenglandlab.com</t>
  </si>
  <si>
    <t>Regional Operations Manager</t>
  </si>
  <si>
    <t>Corey R. Saucier</t>
  </si>
  <si>
    <t>csaucier@newenglandlab.com</t>
  </si>
  <si>
    <t>Caroline Teal</t>
  </si>
  <si>
    <t>cteal</t>
  </si>
  <si>
    <t>cteal@newenglandlab.com</t>
  </si>
  <si>
    <t>Customer Service</t>
  </si>
  <si>
    <t>customerservice</t>
  </si>
  <si>
    <t>customerservice@newenglandlab.com</t>
  </si>
  <si>
    <t>Christopher S. Young</t>
  </si>
  <si>
    <t>cyoung@newenglandlab.com</t>
  </si>
  <si>
    <t>Warehouse Associate/Driver</t>
  </si>
  <si>
    <t>Deanna L. Christopher</t>
  </si>
  <si>
    <t>dchristopher@newenglandlab.com</t>
  </si>
  <si>
    <t>Lab Drafter</t>
  </si>
  <si>
    <t>Derek Maynard</t>
  </si>
  <si>
    <t>dmaynard</t>
  </si>
  <si>
    <t>dmaynard@newenglandlab.com</t>
  </si>
  <si>
    <t>Installer/Warehouse Associate</t>
  </si>
  <si>
    <t>David J. McLaughlin</t>
  </si>
  <si>
    <t>dmclaughlin@newenglandlab.com</t>
  </si>
  <si>
    <t>Derek J. Portugal</t>
  </si>
  <si>
    <t>dportugal@newenglandlab.com</t>
  </si>
  <si>
    <t>Derek E. Smith</t>
  </si>
  <si>
    <t>dsmith</t>
  </si>
  <si>
    <t>dsmith@newenglandlab.com</t>
  </si>
  <si>
    <t>David Williams</t>
  </si>
  <si>
    <t>dwilliams@newenglandlab.com</t>
  </si>
  <si>
    <t>Senior Project Manager</t>
  </si>
  <si>
    <t>Emily Doherty</t>
  </si>
  <si>
    <t>edoherty</t>
  </si>
  <si>
    <t>edoherty@newenglandlab.com</t>
  </si>
  <si>
    <t>Assistant PM Administrator</t>
  </si>
  <si>
    <t>Eva M. Fishlin</t>
  </si>
  <si>
    <t>efishlin@newenglandlab.com</t>
  </si>
  <si>
    <t>Elaina M. Garue</t>
  </si>
  <si>
    <t>egarue@newenglandlab.com</t>
  </si>
  <si>
    <t>Sales Administrator</t>
  </si>
  <si>
    <t>Erin Kinsley</t>
  </si>
  <si>
    <t>ekinsley@newenglandlab.com</t>
  </si>
  <si>
    <t>Emilie S. Nyquist</t>
  </si>
  <si>
    <t>Emma Nyquist</t>
  </si>
  <si>
    <t>enyquist@newenglandlab.com</t>
  </si>
  <si>
    <t>Client Solutions</t>
  </si>
  <si>
    <t>Eric Smith</t>
  </si>
  <si>
    <t>esmith@newenglandlab.com</t>
  </si>
  <si>
    <t>Erikka Young</t>
  </si>
  <si>
    <t>eyoung</t>
  </si>
  <si>
    <t>eyoung@newenglandlab.com</t>
  </si>
  <si>
    <t>Frank Gruwell</t>
  </si>
  <si>
    <t>Fgruwell</t>
  </si>
  <si>
    <t>Fgruwell@newenglandlab.com</t>
  </si>
  <si>
    <t>Fabio Sanchez</t>
  </si>
  <si>
    <t>fsanchez@newenglandlab.com</t>
  </si>
  <si>
    <t>Senior Account Executive</t>
  </si>
  <si>
    <t>Gary M. Clements</t>
  </si>
  <si>
    <t>gclements@newenglandlab.com</t>
  </si>
  <si>
    <t>Gail E. Cullati</t>
  </si>
  <si>
    <t>gcullati@newenglandlab.com</t>
  </si>
  <si>
    <t>Operations Coordinator</t>
  </si>
  <si>
    <t>Gabrielle A. Porter</t>
  </si>
  <si>
    <t>gporter@newenglandlab.com</t>
  </si>
  <si>
    <t>Heysel Andrews</t>
  </si>
  <si>
    <t>handrews@newenglandlab.com</t>
  </si>
  <si>
    <t>Heather Ryti</t>
  </si>
  <si>
    <t>hryti@newenglandlab.com</t>
  </si>
  <si>
    <t>iits user</t>
  </si>
  <si>
    <t>iitsuser</t>
  </si>
  <si>
    <t>iitsuser@newenglandlab.com</t>
  </si>
  <si>
    <t>Jaime Roberts</t>
  </si>
  <si>
    <t>Jaime S. Roberts</t>
  </si>
  <si>
    <t>jaime@newenglandlab.com</t>
  </si>
  <si>
    <t>Controller</t>
  </si>
  <si>
    <t>Joseph M. Bazemore</t>
  </si>
  <si>
    <t>jbazemore@newenglandlab.com</t>
  </si>
  <si>
    <t>Warehouse Coordinator</t>
  </si>
  <si>
    <t>Jordan E. Biggar</t>
  </si>
  <si>
    <t>jbiggar@newenglandlab.com</t>
  </si>
  <si>
    <t>John Claiborne</t>
  </si>
  <si>
    <t>John W. Claiborne</t>
  </si>
  <si>
    <t>jclaiborne@newenglandlab.com</t>
  </si>
  <si>
    <t>Director N.E. Project Operations</t>
  </si>
  <si>
    <t>Josh Cohen</t>
  </si>
  <si>
    <t>jcohen@newenglandlab.com</t>
  </si>
  <si>
    <t>Jacob Couture</t>
  </si>
  <si>
    <t>jcouture@newenglandlab.com</t>
  </si>
  <si>
    <t>Jay Hertzler</t>
  </si>
  <si>
    <t>jhertzler@newenglandlab.com</t>
  </si>
  <si>
    <t>Joseph T. Lambert</t>
  </si>
  <si>
    <t>jlambert@newenglandlab.com</t>
  </si>
  <si>
    <t>Justin J. Ligon</t>
  </si>
  <si>
    <t>jligon@newenglandlab.com</t>
  </si>
  <si>
    <t>Jon-Mark McLaughlin</t>
  </si>
  <si>
    <t>jmmclaughlin@newenglandlab.com</t>
  </si>
  <si>
    <t>John Redick</t>
  </si>
  <si>
    <t>jredick</t>
  </si>
  <si>
    <t>jredick@newenglandlab.com</t>
  </si>
  <si>
    <t>Joshua R. Smith</t>
  </si>
  <si>
    <t>jsmith@newenglandlab.com</t>
  </si>
  <si>
    <t>Kathryn Teal</t>
  </si>
  <si>
    <t>kathy@newenglandlab.com</t>
  </si>
  <si>
    <t>Kirstin E. Couture</t>
  </si>
  <si>
    <t>kcouture@newenglandlab.com</t>
  </si>
  <si>
    <t>Kevin Devilme</t>
  </si>
  <si>
    <t>kdevilme@newenglandlab.com</t>
  </si>
  <si>
    <t>Kevin Vinagro</t>
  </si>
  <si>
    <t>Kevin P. Vinagro</t>
  </si>
  <si>
    <t>kevin@newenglandlab.com</t>
  </si>
  <si>
    <t>Purchasing Manager</t>
  </si>
  <si>
    <t>Kris Kazanxhi</t>
  </si>
  <si>
    <t>kkazanxhi@newenglandlab.com</t>
  </si>
  <si>
    <t>Lukas S. Major</t>
  </si>
  <si>
    <t>lmajor@newenglandlab.com</t>
  </si>
  <si>
    <t>Lynda Giovino</t>
  </si>
  <si>
    <t>Lynda M. Giovino</t>
  </si>
  <si>
    <t>lynda@newenglandlab.com</t>
  </si>
  <si>
    <t>Project Accountant</t>
  </si>
  <si>
    <t>Michael Alden</t>
  </si>
  <si>
    <t>malden@newenglandlab.com</t>
  </si>
  <si>
    <t>Matthew Teal</t>
  </si>
  <si>
    <t>Matthew E. Teal</t>
  </si>
  <si>
    <t>matt@newenglandlab.com</t>
  </si>
  <si>
    <t>President</t>
  </si>
  <si>
    <t>Matthew Teal (One Arrow Realty)</t>
  </si>
  <si>
    <t>matthew1arrow</t>
  </si>
  <si>
    <t>matthew@onearrowrealty.com</t>
  </si>
  <si>
    <t>Michael J. DeDominicis</t>
  </si>
  <si>
    <t>mdedominicis</t>
  </si>
  <si>
    <t>mdedominicis@newenglandlab.com</t>
  </si>
  <si>
    <t>Monica Ferrazzani</t>
  </si>
  <si>
    <t>mferrazzani@newenglandlab.com</t>
  </si>
  <si>
    <t>Assistant Project Administrator</t>
  </si>
  <si>
    <t>Matthew O. Holmes</t>
  </si>
  <si>
    <t>mholmes@newenglandlab.com</t>
  </si>
  <si>
    <t>Marla M. Hoyt</t>
  </si>
  <si>
    <t>mhoyt@newenglandlab.com</t>
  </si>
  <si>
    <t>Michael A. Huoppi</t>
  </si>
  <si>
    <t>mhuoppi@newenglandlab.com</t>
  </si>
  <si>
    <t>Matthew Neylon</t>
  </si>
  <si>
    <t>mneylon</t>
  </si>
  <si>
    <t>mneylon@newenglandlab.com</t>
  </si>
  <si>
    <t>Michael Safchuck</t>
  </si>
  <si>
    <t>msafchuck</t>
  </si>
  <si>
    <t>msafchuck@newenglandlab.com</t>
  </si>
  <si>
    <t>Marie Spindler</t>
  </si>
  <si>
    <t>mspindler@newenglandlab.com</t>
  </si>
  <si>
    <t>Operations Administrator</t>
  </si>
  <si>
    <t>Marissa Whitney</t>
  </si>
  <si>
    <t>mwhitney@newenglandlab.com</t>
  </si>
  <si>
    <t>Peter Koutzoukis</t>
  </si>
  <si>
    <t>Peter A. Koutzoukis</t>
  </si>
  <si>
    <t>peter@newenglandlab.com</t>
  </si>
  <si>
    <t>Production Manager</t>
  </si>
  <si>
    <t>Rand D. Weyler</t>
  </si>
  <si>
    <t>rand@newenglandlab.com</t>
  </si>
  <si>
    <t>Director of Client Technical Support</t>
  </si>
  <si>
    <t>Russell W. Corsini</t>
  </si>
  <si>
    <t>rcorsini@newenglandlab.com</t>
  </si>
  <si>
    <t>Rick Curran</t>
  </si>
  <si>
    <t>Richard R. Curran</t>
  </si>
  <si>
    <t>rcurran@newenglandlab.com</t>
  </si>
  <si>
    <t>Business Manager</t>
  </si>
  <si>
    <t>Rachael M. Hogan</t>
  </si>
  <si>
    <t>rhogan@newenglandlab.com</t>
  </si>
  <si>
    <t>Sales/Office Administrator</t>
  </si>
  <si>
    <t>Rebekah E. Steele</t>
  </si>
  <si>
    <t>rsteele@newenglandlab.com</t>
  </si>
  <si>
    <t>Rachel Teal</t>
  </si>
  <si>
    <t>rteal@newenglandlab.com</t>
  </si>
  <si>
    <t>Ryan Vinagro</t>
  </si>
  <si>
    <t>rvinagro</t>
  </si>
  <si>
    <t>rvinagro@newenglandlab.com</t>
  </si>
  <si>
    <t>Stephanie Kerrigan</t>
  </si>
  <si>
    <t>skerrigan</t>
  </si>
  <si>
    <t>skerrigan@newenglandlab.com</t>
  </si>
  <si>
    <t>Samantha Riley</t>
  </si>
  <si>
    <t>sriley@newenglandlab.com</t>
  </si>
  <si>
    <t>PM Administrator</t>
  </si>
  <si>
    <t>Scott Smith</t>
  </si>
  <si>
    <t>ssmith</t>
  </si>
  <si>
    <t>ssmith@newenglandlab.com</t>
  </si>
  <si>
    <t>Scott M. Sodre</t>
  </si>
  <si>
    <t>ssodre</t>
  </si>
  <si>
    <t>ssodre@newenglandlab.com</t>
  </si>
  <si>
    <t>Driver/Warehouse Associate</t>
  </si>
  <si>
    <t>Steven Teal</t>
  </si>
  <si>
    <t>Steven G. Teal</t>
  </si>
  <si>
    <t>steven@newenglandlab.com</t>
  </si>
  <si>
    <t>Field Operations Manager</t>
  </si>
  <si>
    <t>Todd C. Torrence</t>
  </si>
  <si>
    <t>ttorrence@newenglandlab.com</t>
  </si>
  <si>
    <t>Tom C. Zabelski</t>
  </si>
  <si>
    <t>tzabelski</t>
  </si>
  <si>
    <t>tzabelski@newenglandlab.com</t>
  </si>
  <si>
    <t>Vittorio Annunziata</t>
  </si>
  <si>
    <t>vannunziata</t>
  </si>
  <si>
    <t>vannunziata@newenglandlab.com</t>
  </si>
  <si>
    <t>Vinita S. Pise</t>
  </si>
  <si>
    <t>vpise</t>
  </si>
  <si>
    <t>vpise@newenglandlab.com</t>
  </si>
  <si>
    <t>compName</t>
  </si>
  <si>
    <t>IT020119;IT021816</t>
  </si>
  <si>
    <t>drafting laptop</t>
  </si>
  <si>
    <t>O7070-1906-01</t>
  </si>
  <si>
    <t>I7610-2112-01</t>
  </si>
  <si>
    <t>I5510-2112-01</t>
  </si>
  <si>
    <t>O7090-2201-01</t>
  </si>
  <si>
    <t>O7090-2201-02</t>
  </si>
  <si>
    <t>XPS9710-2201-01</t>
  </si>
  <si>
    <t>CimClass</t>
  </si>
  <si>
    <t>CimProperty</t>
  </si>
  <si>
    <t>field</t>
  </si>
  <si>
    <t>Win32_SystemEnclosure</t>
  </si>
  <si>
    <t>ChassisTypes</t>
  </si>
  <si>
    <t>Win32_ComputerSystem</t>
  </si>
  <si>
    <t>Model</t>
  </si>
  <si>
    <t>Win32_OperatingSystem</t>
  </si>
  <si>
    <t>Version</t>
  </si>
  <si>
    <t>ChassisTypesRaw</t>
  </si>
  <si>
    <t/>
  </si>
  <si>
    <t>10.0.19044</t>
  </si>
  <si>
    <t>HBNVJG3</t>
  </si>
  <si>
    <t>XPS 17 9710</t>
  </si>
  <si>
    <t>2336HG3</t>
  </si>
  <si>
    <t>Inspiron 16 7610</t>
  </si>
  <si>
    <t>V5410-2201-01</t>
  </si>
  <si>
    <t>6FZ3LG3</t>
  </si>
  <si>
    <t>Vostro 14 5410</t>
  </si>
  <si>
    <t>BNGKRG3</t>
  </si>
  <si>
    <t>Inspiron 15 5510</t>
  </si>
  <si>
    <t>J5GWNK3</t>
  </si>
  <si>
    <t>OptiPlex 7090</t>
  </si>
  <si>
    <t>JBCWNK3</t>
  </si>
  <si>
    <t>shouldRetire</t>
  </si>
  <si>
    <t>9,12</t>
  </si>
  <si>
    <t>'013758472357</t>
  </si>
  <si>
    <t>'024246382853</t>
  </si>
  <si>
    <t>'039574782753</t>
  </si>
  <si>
    <t>'016914783757</t>
  </si>
  <si>
    <t>'154558704953</t>
  </si>
  <si>
    <t>10</t>
  </si>
  <si>
    <t>3</t>
  </si>
  <si>
    <t>9</t>
  </si>
  <si>
    <t>7</t>
  </si>
  <si>
    <t>4</t>
  </si>
  <si>
    <t>8</t>
  </si>
  <si>
    <t>15</t>
  </si>
  <si>
    <t>23</t>
  </si>
  <si>
    <t>31</t>
  </si>
  <si>
    <t>not sure about date</t>
  </si>
  <si>
    <t>old warehouse computer? (not sure about date)</t>
  </si>
  <si>
    <t>Strategy</t>
  </si>
  <si>
    <t>Innovation</t>
  </si>
  <si>
    <t>Discovery</t>
  </si>
  <si>
    <t>Synergy</t>
  </si>
  <si>
    <t>Ingenuity</t>
  </si>
  <si>
    <t>Insight</t>
  </si>
  <si>
    <t>Collaboration</t>
  </si>
  <si>
    <t>Optimization</t>
  </si>
  <si>
    <t>name</t>
  </si>
  <si>
    <t>toPaste</t>
  </si>
  <si>
    <t>2021-04-07</t>
  </si>
  <si>
    <t>2021-12-07</t>
  </si>
  <si>
    <t>2022-01-06</t>
  </si>
  <si>
    <t>esmith; tzabelski</t>
  </si>
  <si>
    <t>2022-01-17</t>
  </si>
  <si>
    <t>2021-08-25</t>
  </si>
  <si>
    <t>2020-03-24</t>
  </si>
  <si>
    <t>2021-12-16</t>
  </si>
  <si>
    <t>administrator; iitadmin</t>
  </si>
  <si>
    <t>2022-01-04</t>
  </si>
  <si>
    <t>2021-12-10</t>
  </si>
  <si>
    <t>matt; mferrazzani; rcurran</t>
  </si>
  <si>
    <t>2021-04-21</t>
  </si>
  <si>
    <t>2021-10-14</t>
  </si>
  <si>
    <t>2022-01-03</t>
  </si>
  <si>
    <t>2021-07-15</t>
  </si>
  <si>
    <t>2020-03-12</t>
  </si>
  <si>
    <t>2021-10-04</t>
  </si>
  <si>
    <t>2021-11-08</t>
  </si>
  <si>
    <t>2021-12-09</t>
  </si>
  <si>
    <t>aorlando; astroosnyder; Fgruwell; jligon; rhogan</t>
  </si>
  <si>
    <t>2021-07-26</t>
  </si>
  <si>
    <t>kcouture; neladmin</t>
  </si>
  <si>
    <t>2021-11-01</t>
  </si>
  <si>
    <t>2020-12-04</t>
  </si>
  <si>
    <t>Description</t>
  </si>
  <si>
    <t>AveragePrice</t>
  </si>
  <si>
    <t>1</t>
  </si>
  <si>
    <t>VM</t>
  </si>
  <si>
    <t>D1</t>
  </si>
  <si>
    <t>id</t>
  </si>
  <si>
    <t>Desktop - Basic administrative tasks</t>
  </si>
  <si>
    <t>D2</t>
  </si>
  <si>
    <t>D3</t>
  </si>
  <si>
    <t>Desktop - Max performance - CAD</t>
  </si>
  <si>
    <t>Desktop - Medium - PM/Sketchup</t>
  </si>
  <si>
    <t>L1</t>
  </si>
  <si>
    <t>Laptop - Basic administrative tasks</t>
  </si>
  <si>
    <t>L2</t>
  </si>
  <si>
    <t>Laptop - Medium - PM/Sketchup</t>
  </si>
  <si>
    <t>L3</t>
  </si>
  <si>
    <t>SFF</t>
  </si>
  <si>
    <t>Laptop - Max performance - CAD</t>
  </si>
  <si>
    <t>Small form factor - Conference room</t>
  </si>
  <si>
    <t>SRV-HV</t>
  </si>
  <si>
    <t>Server - hyper-V</t>
  </si>
  <si>
    <t>SRV-B</t>
  </si>
  <si>
    <t>Server - basic</t>
  </si>
  <si>
    <t>CompId</t>
  </si>
  <si>
    <t>D0</t>
  </si>
  <si>
    <t>Desktop - thin client/reused comp</t>
  </si>
  <si>
    <t>Grand Total</t>
  </si>
  <si>
    <t>ReplacementCost</t>
  </si>
  <si>
    <t>CurrentYear</t>
  </si>
  <si>
    <t>Years</t>
  </si>
  <si>
    <t>Types</t>
  </si>
  <si>
    <t>Cost</t>
  </si>
  <si>
    <t>Computers</t>
  </si>
  <si>
    <t>L0</t>
  </si>
  <si>
    <t>DeviceName</t>
  </si>
  <si>
    <t>'SRV-WSUS01'</t>
  </si>
  <si>
    <t>2012-01-25</t>
  </si>
  <si>
    <t>'I7610-2112-01'</t>
  </si>
  <si>
    <t>2020-11-01</t>
  </si>
  <si>
    <t>'I5510-2112-01'</t>
  </si>
  <si>
    <t>2021-11-02</t>
  </si>
  <si>
    <t>'O7090-2201-01'</t>
  </si>
  <si>
    <t>2022-01-05</t>
  </si>
  <si>
    <t>'O7090-2201-02'</t>
  </si>
  <si>
    <t>'XPS9710-2201-01'</t>
  </si>
  <si>
    <t>2021-12-30</t>
  </si>
  <si>
    <t>'V5410-2201-01'</t>
  </si>
  <si>
    <t>2022-01-07</t>
  </si>
  <si>
    <t>'P3450-2201-01'</t>
  </si>
  <si>
    <t>2022-01-22</t>
  </si>
  <si>
    <t>P3450-2201-01</t>
  </si>
  <si>
    <t>5ST6PK3</t>
  </si>
  <si>
    <t>Precision 3450</t>
  </si>
  <si>
    <t>ChassisToText</t>
  </si>
  <si>
    <t>shoman old - still in NC</t>
  </si>
  <si>
    <t>shoman sometimes uses</t>
  </si>
  <si>
    <t>old… maybe still in NC?</t>
  </si>
  <si>
    <t>jlambert old comp?</t>
  </si>
  <si>
    <t>drafting laptop?</t>
  </si>
  <si>
    <t>@('Win32_SystemEnclosure','Manufacturer'),</t>
  </si>
  <si>
    <t>@('Win32_SystemEnclosure','SerialNumber'),</t>
  </si>
  <si>
    <t>@('Win32_ComputerSystem','Model'),</t>
  </si>
  <si>
    <t>@('Win32_OperatingSystem','Version'),</t>
  </si>
  <si>
    <t>@('Win32_SystemEnclosure','ChassisTypes'),</t>
  </si>
  <si>
    <t xml:space="preserve">$existing = </t>
  </si>
  <si>
    <t>$deviceDataOutput = P:\Update-DeviceData.ps1 -ExistingDeviceNames $existing</t>
  </si>
  <si>
    <t>$deviceDataOutput | Export-Csv -Path ".\export-$(Get-Date -Format 'yyyyMMdd').csv"</t>
  </si>
  <si>
    <t>P3450-2201-03</t>
  </si>
  <si>
    <t>P3450-2201-02</t>
  </si>
  <si>
    <t>1K1Q3L3</t>
  </si>
  <si>
    <t>tfurfaro</t>
  </si>
  <si>
    <t>L3520-2202-02</t>
  </si>
  <si>
    <t>8HG5CL3</t>
  </si>
  <si>
    <t>Latitude 3520</t>
  </si>
  <si>
    <t>I5410-2202-01</t>
  </si>
  <si>
    <t>9K47R93</t>
  </si>
  <si>
    <t>Inspiron 14 5410 2-in-1</t>
  </si>
  <si>
    <t>L3520-2202-03</t>
  </si>
  <si>
    <t>JCG5CL3</t>
  </si>
  <si>
    <t>L3520-2202-04</t>
  </si>
  <si>
    <t>FVF5CL3</t>
  </si>
  <si>
    <t>L3520-2202-01</t>
  </si>
  <si>
    <t>9JG5CL3</t>
  </si>
  <si>
    <t>I5410-2202-02</t>
  </si>
  <si>
    <t>CJ47R93</t>
  </si>
  <si>
    <t>L3520-2202-05</t>
  </si>
  <si>
    <t>2TF5CL3</t>
  </si>
  <si>
    <t>cbenjamin</t>
  </si>
  <si>
    <t>currently "spare" in NC</t>
  </si>
  <si>
    <t>chruneni</t>
  </si>
  <si>
    <t>spare drafting</t>
  </si>
  <si>
    <t>username</t>
  </si>
  <si>
    <t>vtretyakova</t>
  </si>
  <si>
    <t>mwhitney old</t>
  </si>
  <si>
    <t>jligon old</t>
  </si>
  <si>
    <t>I5491-2005-01</t>
  </si>
  <si>
    <t>CNF-PROFIC-1</t>
  </si>
  <si>
    <t>2TZH1M3</t>
  </si>
  <si>
    <t>O7090-2204-01</t>
  </si>
  <si>
    <t>FVF9LM3</t>
  </si>
  <si>
    <t>I7425-2204-01</t>
  </si>
  <si>
    <t>J1HFGL3</t>
  </si>
  <si>
    <t>Inspiron 14 7425 2-in-1</t>
  </si>
  <si>
    <t>I5410-2203-01</t>
  </si>
  <si>
    <t>16C0HL3</t>
  </si>
  <si>
    <t>O7090-2209-01</t>
  </si>
  <si>
    <t>FQZMWM3</t>
  </si>
  <si>
    <t>O5090-2205-01</t>
  </si>
  <si>
    <t>51RWQN3</t>
  </si>
  <si>
    <t>OptiPlex 5090</t>
  </si>
  <si>
    <t>CNF-DILIG-1</t>
  </si>
  <si>
    <t>FT5Z0M3</t>
  </si>
  <si>
    <t>L3500-1908-01</t>
  </si>
  <si>
    <t>O7090-2203-01</t>
  </si>
  <si>
    <t>P3450-2207-01</t>
  </si>
  <si>
    <t>G10SWM3</t>
  </si>
  <si>
    <t>CNF-INSPIR-1</t>
  </si>
  <si>
    <t>HWZH1M3</t>
  </si>
  <si>
    <t>5090-2205-01</t>
  </si>
  <si>
    <t>I7610-2203-01</t>
  </si>
  <si>
    <t>BF1TJG3</t>
  </si>
  <si>
    <t>P3450-2207-02</t>
  </si>
  <si>
    <t>D20SWM3</t>
  </si>
  <si>
    <t>ENGCAD042015</t>
  </si>
  <si>
    <t>324GC42</t>
  </si>
  <si>
    <t>CNF-STRATEGY-1</t>
  </si>
  <si>
    <t>4VZH1M3</t>
  </si>
  <si>
    <t>O3040-1610-01</t>
  </si>
  <si>
    <t>GEN-02-2015-01</t>
  </si>
  <si>
    <t>??</t>
  </si>
  <si>
    <t>10.0.19045</t>
  </si>
  <si>
    <t>P7760-2212-01</t>
  </si>
  <si>
    <t>HZ2BTT3</t>
  </si>
  <si>
    <t>Precision 7760</t>
  </si>
  <si>
    <t>YOGA-4-2101-RW</t>
  </si>
  <si>
    <t>CNF-FOCUS-1</t>
  </si>
  <si>
    <t>2JBX1V3</t>
  </si>
  <si>
    <t>OptiPlex 3000</t>
  </si>
  <si>
    <t>ENG073014</t>
  </si>
  <si>
    <t>I7506-2303-01</t>
  </si>
  <si>
    <t>L5520-2211-01</t>
  </si>
  <si>
    <t>JZ0R9S3</t>
  </si>
  <si>
    <t>Latitude 5520</t>
  </si>
  <si>
    <t>L5520-2212-01</t>
  </si>
  <si>
    <t>13778S3</t>
  </si>
  <si>
    <t>L5530-2303-01</t>
  </si>
  <si>
    <t>J3Q3HS3</t>
  </si>
  <si>
    <t>Latitude 5530</t>
  </si>
  <si>
    <t>L5591-2303-01</t>
  </si>
  <si>
    <t>$deviceDataOutput = P:\Update-DeviceData.ps1</t>
  </si>
  <si>
    <t>10.0.22621</t>
  </si>
  <si>
    <t>3J1Q3L3</t>
  </si>
  <si>
    <t>retired - no current user, should be retired</t>
  </si>
  <si>
    <t>no current user, should be retired</t>
  </si>
  <si>
    <r>
      <t>Other</t>
    </r>
    <r>
      <rPr>
        <sz val="11"/>
        <color theme="1"/>
        <rFont val="Calibri"/>
        <family val="2"/>
        <scheme val="minor"/>
      </rPr>
      <t xml:space="preserve"> (1)</t>
    </r>
  </si>
  <si>
    <r>
      <t>Unknown</t>
    </r>
    <r>
      <rPr>
        <sz val="11"/>
        <color theme="1"/>
        <rFont val="Calibri"/>
        <family val="2"/>
        <scheme val="minor"/>
      </rPr>
      <t xml:space="preserve"> (2)</t>
    </r>
  </si>
  <si>
    <r>
      <t>Desktop</t>
    </r>
    <r>
      <rPr>
        <sz val="11"/>
        <color theme="1"/>
        <rFont val="Calibri"/>
        <family val="2"/>
        <scheme val="minor"/>
      </rPr>
      <t xml:space="preserve"> (3)</t>
    </r>
  </si>
  <si>
    <r>
      <t>Low Profile Desktop</t>
    </r>
    <r>
      <rPr>
        <sz val="11"/>
        <color theme="1"/>
        <rFont val="Calibri"/>
        <family val="2"/>
        <scheme val="minor"/>
      </rPr>
      <t xml:space="preserve"> (4)</t>
    </r>
  </si>
  <si>
    <r>
      <t>Pizza Box</t>
    </r>
    <r>
      <rPr>
        <sz val="11"/>
        <color theme="1"/>
        <rFont val="Calibri"/>
        <family val="2"/>
        <scheme val="minor"/>
      </rPr>
      <t xml:space="preserve"> (5)</t>
    </r>
  </si>
  <si>
    <r>
      <t>Mini Tower</t>
    </r>
    <r>
      <rPr>
        <sz val="11"/>
        <color theme="1"/>
        <rFont val="Calibri"/>
        <family val="2"/>
        <scheme val="minor"/>
      </rPr>
      <t xml:space="preserve"> (6)</t>
    </r>
  </si>
  <si>
    <r>
      <t>Tower</t>
    </r>
    <r>
      <rPr>
        <sz val="11"/>
        <color theme="1"/>
        <rFont val="Calibri"/>
        <family val="2"/>
        <scheme val="minor"/>
      </rPr>
      <t xml:space="preserve"> (7)</t>
    </r>
  </si>
  <si>
    <r>
      <t>Portable</t>
    </r>
    <r>
      <rPr>
        <sz val="11"/>
        <color theme="1"/>
        <rFont val="Calibri"/>
        <family val="2"/>
        <scheme val="minor"/>
      </rPr>
      <t xml:space="preserve"> (8)</t>
    </r>
  </si>
  <si>
    <r>
      <t>Laptop</t>
    </r>
    <r>
      <rPr>
        <sz val="11"/>
        <color theme="1"/>
        <rFont val="Calibri"/>
        <family val="2"/>
        <scheme val="minor"/>
      </rPr>
      <t xml:space="preserve"> (9)</t>
    </r>
  </si>
  <si>
    <r>
      <t>Notebook</t>
    </r>
    <r>
      <rPr>
        <sz val="11"/>
        <color theme="1"/>
        <rFont val="Calibri"/>
        <family val="2"/>
        <scheme val="minor"/>
      </rPr>
      <t xml:space="preserve"> (10)</t>
    </r>
  </si>
  <si>
    <r>
      <t>Hand Held</t>
    </r>
    <r>
      <rPr>
        <sz val="11"/>
        <color theme="1"/>
        <rFont val="Calibri"/>
        <family val="2"/>
        <scheme val="minor"/>
      </rPr>
      <t xml:space="preserve"> (11)</t>
    </r>
  </si>
  <si>
    <r>
      <t>Docking Station</t>
    </r>
    <r>
      <rPr>
        <sz val="11"/>
        <color theme="1"/>
        <rFont val="Calibri"/>
        <family val="2"/>
        <scheme val="minor"/>
      </rPr>
      <t xml:space="preserve"> (12)</t>
    </r>
  </si>
  <si>
    <r>
      <t>All in One</t>
    </r>
    <r>
      <rPr>
        <sz val="11"/>
        <color theme="1"/>
        <rFont val="Calibri"/>
        <family val="2"/>
        <scheme val="minor"/>
      </rPr>
      <t xml:space="preserve"> (13)</t>
    </r>
  </si>
  <si>
    <r>
      <t>Sub Notebook</t>
    </r>
    <r>
      <rPr>
        <sz val="11"/>
        <color theme="1"/>
        <rFont val="Calibri"/>
        <family val="2"/>
        <scheme val="minor"/>
      </rPr>
      <t xml:space="preserve"> (14)</t>
    </r>
  </si>
  <si>
    <r>
      <t>Space-Saving</t>
    </r>
    <r>
      <rPr>
        <sz val="11"/>
        <color theme="1"/>
        <rFont val="Calibri"/>
        <family val="2"/>
        <scheme val="minor"/>
      </rPr>
      <t xml:space="preserve"> (15)</t>
    </r>
  </si>
  <si>
    <r>
      <t>Lunch Box</t>
    </r>
    <r>
      <rPr>
        <sz val="11"/>
        <color theme="1"/>
        <rFont val="Calibri"/>
        <family val="2"/>
        <scheme val="minor"/>
      </rPr>
      <t xml:space="preserve"> (16)</t>
    </r>
  </si>
  <si>
    <r>
      <t>Main System Chassis</t>
    </r>
    <r>
      <rPr>
        <sz val="11"/>
        <color theme="1"/>
        <rFont val="Calibri"/>
        <family val="2"/>
        <scheme val="minor"/>
      </rPr>
      <t xml:space="preserve"> (17)</t>
    </r>
  </si>
  <si>
    <r>
      <t>Expansion Chassis</t>
    </r>
    <r>
      <rPr>
        <sz val="11"/>
        <color theme="1"/>
        <rFont val="Calibri"/>
        <family val="2"/>
        <scheme val="minor"/>
      </rPr>
      <t xml:space="preserve"> (18)</t>
    </r>
  </si>
  <si>
    <r>
      <t>SubChassis</t>
    </r>
    <r>
      <rPr>
        <sz val="11"/>
        <color theme="1"/>
        <rFont val="Calibri"/>
        <family val="2"/>
        <scheme val="minor"/>
      </rPr>
      <t xml:space="preserve"> (19)</t>
    </r>
  </si>
  <si>
    <r>
      <t>Bus Expansion Chassis</t>
    </r>
    <r>
      <rPr>
        <sz val="11"/>
        <color theme="1"/>
        <rFont val="Calibri"/>
        <family val="2"/>
        <scheme val="minor"/>
      </rPr>
      <t xml:space="preserve"> (20)</t>
    </r>
  </si>
  <si>
    <r>
      <t>Peripheral Chassis</t>
    </r>
    <r>
      <rPr>
        <sz val="11"/>
        <color theme="1"/>
        <rFont val="Calibri"/>
        <family val="2"/>
        <scheme val="minor"/>
      </rPr>
      <t xml:space="preserve"> (21)</t>
    </r>
  </si>
  <si>
    <r>
      <t>Storage Chassis</t>
    </r>
    <r>
      <rPr>
        <sz val="11"/>
        <color theme="1"/>
        <rFont val="Calibri"/>
        <family val="2"/>
        <scheme val="minor"/>
      </rPr>
      <t xml:space="preserve"> (22)</t>
    </r>
  </si>
  <si>
    <r>
      <t>Rack Mount Chassis</t>
    </r>
    <r>
      <rPr>
        <sz val="11"/>
        <color theme="1"/>
        <rFont val="Calibri"/>
        <family val="2"/>
        <scheme val="minor"/>
      </rPr>
      <t xml:space="preserve"> (23)</t>
    </r>
  </si>
  <si>
    <r>
      <t>Sealed-Case PC</t>
    </r>
    <r>
      <rPr>
        <sz val="11"/>
        <color theme="1"/>
        <rFont val="Calibri"/>
        <family val="2"/>
        <scheme val="minor"/>
      </rPr>
      <t xml:space="preserve"> (24)</t>
    </r>
  </si>
  <si>
    <r>
      <t>Tablet</t>
    </r>
    <r>
      <rPr>
        <sz val="11"/>
        <color theme="1"/>
        <rFont val="Calibri"/>
        <family val="2"/>
        <scheme val="minor"/>
      </rPr>
      <t xml:space="preserve"> (30)</t>
    </r>
  </si>
  <si>
    <r>
      <t>Convertible</t>
    </r>
    <r>
      <rPr>
        <sz val="11"/>
        <color theme="1"/>
        <rFont val="Calibri"/>
        <family val="2"/>
        <scheme val="minor"/>
      </rPr>
      <t xml:space="preserve"> (31)</t>
    </r>
  </si>
  <si>
    <r>
      <t>Detachable</t>
    </r>
    <r>
      <rPr>
        <sz val="11"/>
        <color theme="1"/>
        <rFont val="Calibri"/>
        <family val="2"/>
        <scheme val="minor"/>
      </rPr>
      <t xml:space="preserve"> (32)</t>
    </r>
  </si>
  <si>
    <t>none</t>
  </si>
  <si>
    <t>rand home computer</t>
  </si>
  <si>
    <t>this machine is in the showroom (media closet), need to get this computer gone!</t>
  </si>
  <si>
    <t>47BTX12</t>
  </si>
  <si>
    <t>mpizzo - seems like home computer</t>
  </si>
  <si>
    <t>secondary/home computer</t>
  </si>
  <si>
    <t>need to fix logonscript</t>
  </si>
  <si>
    <t>old CNF-FOCUS</t>
  </si>
  <si>
    <t>LTCM73-1410-0</t>
  </si>
  <si>
    <t>localadmin</t>
  </si>
  <si>
    <t>old NC conference room - gone?</t>
  </si>
  <si>
    <t>old conferencec room - gone?</t>
  </si>
  <si>
    <t>gone?</t>
  </si>
  <si>
    <t>neladmin; rcurran;ppatterson</t>
  </si>
  <si>
    <t>rhanlon</t>
  </si>
  <si>
    <t>kevin's old home computer</t>
  </si>
  <si>
    <t>localadmin;kevin</t>
  </si>
  <si>
    <t>edoherty old computer</t>
  </si>
  <si>
    <t>jaime home computer</t>
  </si>
  <si>
    <t>shoman cad machine?</t>
  </si>
  <si>
    <t>awagnon old home machine?</t>
  </si>
  <si>
    <t>secondary (home)</t>
  </si>
  <si>
    <t>guest1 is logging in… change?</t>
  </si>
  <si>
    <t>rand;mferrazzani</t>
  </si>
  <si>
    <t>rcurran;cyoung;rdoherty</t>
  </si>
  <si>
    <t>rand;enyquist;aorlando</t>
  </si>
  <si>
    <t>crodriguez;sriley;bmcsweeney</t>
  </si>
  <si>
    <t>jouture;jramos;dmaynard;bsawyer</t>
  </si>
  <si>
    <t>old computer - loc. unknown</t>
  </si>
  <si>
    <t>bmcsweeney old secondary - loc. unknown</t>
  </si>
  <si>
    <t>jbiggar old - loc. unknown</t>
  </si>
  <si>
    <t>neladmin;chip</t>
  </si>
  <si>
    <t>bkrasco old - loc. unknown</t>
  </si>
  <si>
    <t>shared? esmith/dmaynard?</t>
  </si>
  <si>
    <t>esmith;dmaynard</t>
  </si>
  <si>
    <t>secondary home</t>
  </si>
  <si>
    <t>jacob old machine - loc. unknown</t>
  </si>
  <si>
    <t>lrash</t>
  </si>
  <si>
    <t>kevin secondary (home)</t>
  </si>
  <si>
    <t>NEC - users sign in as MV1</t>
  </si>
  <si>
    <t>crodriguez old (broken?)</t>
  </si>
  <si>
    <t>old insight</t>
  </si>
  <si>
    <t>old ingenuity</t>
  </si>
  <si>
    <t>lrash;rdaugherty</t>
  </si>
  <si>
    <t>dchristopher old - loc. unknown</t>
  </si>
  <si>
    <t>some stability problems? - loc. unknown</t>
  </si>
  <si>
    <t>jclaiborne old comp? - loc. unknown</t>
  </si>
  <si>
    <t>mspindler old (stability?)</t>
  </si>
  <si>
    <t>localadmin;lrash</t>
  </si>
  <si>
    <t>secondary (home?)</t>
  </si>
  <si>
    <t>astroosnyder;cyoung;crodriguez</t>
  </si>
  <si>
    <t>bmscweeney;kcouture</t>
  </si>
  <si>
    <t>localadmin;rcorsini</t>
  </si>
  <si>
    <t>rand machine?</t>
  </si>
  <si>
    <t>localadmin;neladmin;peter</t>
  </si>
  <si>
    <t>peter old computer?</t>
  </si>
  <si>
    <t>old LAPTOP-SALESNC - loc. unknown</t>
  </si>
  <si>
    <t>rand;neladmin</t>
  </si>
  <si>
    <t>ymorales</t>
  </si>
  <si>
    <t>kpatterson</t>
  </si>
  <si>
    <t>egarue old - loc. unknown</t>
  </si>
  <si>
    <t>afaber</t>
  </si>
  <si>
    <t>pterrell</t>
  </si>
  <si>
    <t>secondary?</t>
  </si>
  <si>
    <t>astroosnyder;jlambert;crodriguez</t>
  </si>
  <si>
    <t>dtheodore</t>
  </si>
  <si>
    <t>mpizzo old - broken? - loc. unknown</t>
  </si>
  <si>
    <t>mpizzo;neladmin</t>
  </si>
  <si>
    <t>secondary - boboyle old</t>
  </si>
  <si>
    <t>abogue old</t>
  </si>
  <si>
    <t>localAdmin;abogue</t>
  </si>
  <si>
    <t>rand;matt;rcurran</t>
  </si>
  <si>
    <t>enyquist;matt;piannuzzi</t>
  </si>
  <si>
    <t>rand? - loc. unknown</t>
  </si>
  <si>
    <t>localAdmin;rand</t>
  </si>
  <si>
    <t>aantoine</t>
  </si>
  <si>
    <t>jdegennaro</t>
  </si>
  <si>
    <t>hdelacruz</t>
  </si>
  <si>
    <t>inspiration</t>
  </si>
  <si>
    <t>jdegennaro;kcasey;lrash</t>
  </si>
  <si>
    <t>proficiency</t>
  </si>
  <si>
    <t>brian.parent;rcurran;lrash</t>
  </si>
  <si>
    <t>strategy</t>
  </si>
  <si>
    <t>lrash;brian.parent;rcurran</t>
  </si>
  <si>
    <t>hdunn</t>
  </si>
  <si>
    <t>diligence</t>
  </si>
  <si>
    <t>efishlin;rcurran;jcohen</t>
  </si>
  <si>
    <t>cherp</t>
  </si>
  <si>
    <t>byron;localAdmin;shoman</t>
  </si>
  <si>
    <t>piannuzzi</t>
  </si>
  <si>
    <t>mokeefe</t>
  </si>
  <si>
    <t>spare in NC? unused?</t>
  </si>
  <si>
    <t>aorlando;jdegennaro;mlang</t>
  </si>
  <si>
    <t>rdaugherty</t>
  </si>
  <si>
    <t>bchilkotowsky</t>
  </si>
  <si>
    <t>mlang old</t>
  </si>
  <si>
    <t>does he use this?</t>
  </si>
  <si>
    <t>focus</t>
  </si>
  <si>
    <t>rsteele;chruneni;piannuzzi</t>
  </si>
  <si>
    <t>isAssigned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</si>
</sst>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\-mm\-dd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0" fillId="0" borderId="11" xfId="0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4" fontId="0" fillId="0" borderId="10" xfId="0" applyNumberFormat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164" fontId="0" fillId="0" borderId="17" xfId="0" applyNumberFormat="1" applyBorder="1"/>
    <xf numFmtId="1" fontId="0" fillId="0" borderId="17" xfId="0" applyNumberFormat="1" applyBorder="1"/>
    <xf numFmtId="0" fontId="0" fillId="0" borderId="18" xfId="0" applyBorder="1"/>
    <xf numFmtId="0" fontId="0" fillId="0" borderId="15" xfId="0" applyNumberFormat="1" applyBorder="1"/>
    <xf numFmtId="0" fontId="0" fillId="0" borderId="18" xfId="0" applyNumberFormat="1" applyBorder="1"/>
    <xf numFmtId="0" fontId="0" fillId="0" borderId="10" xfId="0" applyNumberFormat="1" applyBorder="1"/>
    <xf numFmtId="49" fontId="0" fillId="0" borderId="17" xfId="0" applyNumberFormat="1" applyBorder="1"/>
    <xf numFmtId="164" fontId="0" fillId="0" borderId="0" xfId="0" applyNumberFormat="1"/>
    <xf numFmtId="165" fontId="0" fillId="0" borderId="0" xfId="0" applyNumberFormat="1"/>
    <xf numFmtId="164" fontId="0" fillId="0" borderId="19" xfId="0" applyNumberFormat="1" applyBorder="1"/>
    <xf numFmtId="49" fontId="0" fillId="0" borderId="0" xfId="0" applyNumberFormat="1"/>
    <xf numFmtId="0" fontId="0" fillId="0" borderId="19" xfId="0" applyBorder="1"/>
    <xf numFmtId="42" fontId="0" fillId="0" borderId="0" xfId="0" applyNumberFormat="1"/>
    <xf numFmtId="165" fontId="0" fillId="0" borderId="19" xfId="0" applyNumberFormat="1" applyBorder="1"/>
    <xf numFmtId="42" fontId="0" fillId="0" borderId="10" xfId="0" applyNumberFormat="1" applyBorder="1"/>
    <xf numFmtId="42" fontId="0" fillId="0" borderId="17" xfId="0" applyNumberFormat="1" applyBorder="1"/>
    <xf numFmtId="42" fontId="0" fillId="0" borderId="19" xfId="0" applyNumberFormat="1" applyBorder="1"/>
    <xf numFmtId="1" fontId="0" fillId="0" borderId="19" xfId="0" applyNumberFormat="1" applyBorder="1"/>
    <xf numFmtId="0" fontId="0" fillId="0" borderId="10" xfId="0" pivotButton="1" applyBorder="1"/>
    <xf numFmtId="1" fontId="0" fillId="0" borderId="10" xfId="0" applyNumberFormat="1" applyBorder="1" applyAlignment="1">
      <alignment horizontal="left"/>
    </xf>
    <xf numFmtId="41" fontId="0" fillId="0" borderId="10" xfId="0" applyNumberFormat="1" applyBorder="1"/>
    <xf numFmtId="37" fontId="0" fillId="0" borderId="10" xfId="0" applyNumberFormat="1" applyBorder="1"/>
    <xf numFmtId="0" fontId="0" fillId="33" borderId="0" xfId="0" applyFill="1"/>
    <xf numFmtId="49" fontId="0" fillId="0" borderId="15" xfId="0" applyNumberFormat="1" applyBorder="1"/>
    <xf numFmtId="49" fontId="0" fillId="0" borderId="18" xfId="0" applyNumberFormat="1" applyBorder="1"/>
    <xf numFmtId="49" fontId="0" fillId="0" borderId="0" xfId="0" applyNumberFormat="1" applyBorder="1"/>
    <xf numFmtId="49" fontId="0" fillId="0" borderId="19" xfId="0" applyNumberFormat="1" applyBorder="1"/>
    <xf numFmtId="0" fontId="0" fillId="33" borderId="10" xfId="0" applyFill="1" applyBorder="1"/>
    <xf numFmtId="0" fontId="0" fillId="0" borderId="10" xfId="0" applyFill="1" applyBorder="1"/>
    <xf numFmtId="164" fontId="0" fillId="33" borderId="0" xfId="0" applyNumberFormat="1" applyFill="1"/>
    <xf numFmtId="0" fontId="0" fillId="0" borderId="17" xfId="0" applyNumberFormat="1" applyBorder="1"/>
    <xf numFmtId="0" fontId="0" fillId="33" borderId="14" xfId="0" applyFill="1" applyBorder="1"/>
    <xf numFmtId="49" fontId="0" fillId="33" borderId="10" xfId="0" applyNumberFormat="1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1" fontId="0" fillId="33" borderId="10" xfId="0" applyNumberFormat="1" applyFill="1" applyBorder="1"/>
    <xf numFmtId="42" fontId="0" fillId="33" borderId="10" xfId="0" applyNumberFormat="1" applyFill="1" applyBorder="1"/>
    <xf numFmtId="0" fontId="0" fillId="33" borderId="10" xfId="0" applyNumberFormat="1" applyFill="1" applyBorder="1"/>
    <xf numFmtId="49" fontId="0" fillId="33" borderId="15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164" fontId="0" fillId="0" borderId="10" xfId="0" applyNumberFormat="1" applyFill="1" applyBorder="1"/>
    <xf numFmtId="164" fontId="0" fillId="0" borderId="17" xfId="0" applyNumberFormat="1" applyFill="1" applyBorder="1"/>
    <xf numFmtId="0" fontId="16" fillId="0" borderId="0" xfId="0" applyFont="1"/>
    <xf numFmtId="164" fontId="0" fillId="0" borderId="15" xfId="0" applyNumberFormat="1" applyBorder="1" applyAlignment="1">
      <alignment horizontal="left"/>
    </xf>
    <xf numFmtId="164" fontId="0" fillId="33" borderId="15" xfId="0" applyNumberFormat="1" applyFill="1" applyBorder="1" applyAlignment="1">
      <alignment horizontal="left"/>
    </xf>
    <xf numFmtId="164" fontId="0" fillId="0" borderId="18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Fill="1" applyBorder="1"/>
    <xf numFmtId="0" fontId="0" fillId="0" borderId="1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numFmt numFmtId="32" formatCode="_(&quot;$&quot;* #,##0_);_(&quot;$&quot;* \(#,##0\);_(&quot;$&quot;* &quot;-&quot;_);_(@_)"/>
    </dxf>
    <dxf>
      <numFmt numFmtId="30" formatCode="@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numFmt numFmtId="5" formatCode="#,##0_);\(#,##0\)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numFmt numFmtId="0" formatCode="General"/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yyyy\-mm\-dd"/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/>
        <vertical/>
        <horizontal/>
      </border>
    </dxf>
    <dxf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0" formatCode="@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" formatCode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4" formatCode="yyyy\-mm\-dd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</dxf>
    <dxf>
      <numFmt numFmtId="32" formatCode="_(&quot;$&quot;* #,##0_);_(&quot;$&quot;* \(#,##0\);_(&quot;$&quot;* &quot;-&quot;_);_(@_)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5" formatCode="0.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" formatCode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5" formatCode="0.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numFmt numFmtId="164" formatCode="yyyy\-mm\-dd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numFmt numFmtId="30" formatCode="@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p Rickershauser" refreshedDate="45107.659232407408" createdVersion="6" refreshedVersion="6" minRefreshableVersion="3" recordCount="178">
  <cacheSource type="worksheet">
    <worksheetSource name="currentDeviceTable"/>
  </cacheSource>
  <cacheFields count="23">
    <cacheField name="ComputerName" numFmtId="0">
      <sharedItems/>
    </cacheField>
    <cacheField name="Manufacturer" numFmtId="0">
      <sharedItems/>
    </cacheField>
    <cacheField name="SerialNumber" numFmtId="0">
      <sharedItems/>
    </cacheField>
    <cacheField name="ModelNumber" numFmtId="0">
      <sharedItems containsMixedTypes="1" containsNumber="1" containsInteger="1" minValue="20266" maxValue="20266"/>
    </cacheField>
    <cacheField name="OsVersion" numFmtId="0">
      <sharedItems/>
    </cacheField>
    <cacheField name="ChassisTypesRaw" numFmtId="49">
      <sharedItems containsMixedTypes="1" containsNumber="1" containsInteger="1" minValue="1" maxValue="31"/>
    </cacheField>
    <cacheField name="ShipDate" numFmtId="164">
      <sharedItems containsSemiMixedTypes="0" containsNonDate="0" containsDate="1" containsString="0" minDate="2012-01-25T00:00:00" maxDate="2023-03-14T00:00:00"/>
    </cacheField>
    <cacheField name="Age" numFmtId="165">
      <sharedItems containsSemiMixedTypes="0" containsString="0" containsNumber="1" minValue="1.0958904109589041E-2" maxValue="11.435616438356165" count="792">
        <n v="11.435616438356165"/>
        <n v="9.6054794520547944"/>
        <n v="9.5205479452054789"/>
        <n v="9.2273972602739729"/>
        <n v="8.9726027397260282"/>
        <n v="8.9342465753424651"/>
        <n v="8.9972602739726035"/>
        <n v="8.8027397260273972"/>
        <n v="8.7260273972602747"/>
        <n v="8.706849315068494"/>
        <n v="8.6904109589041099"/>
        <n v="8.6191780821917803"/>
        <n v="8.4246575342465757"/>
        <n v="8.3863013698630144"/>
        <n v="8.3835616438356162"/>
        <n v="8.2273972602739729"/>
        <n v="8.0246575342465754"/>
        <n v="7.9479452054794519"/>
        <n v="7.9287671232876713"/>
        <n v="7.7561643835616438"/>
        <n v="7.7506849315068491"/>
        <n v="7.6986301369863011"/>
        <n v="7.6082191780821917"/>
        <n v="7.602739726027397"/>
        <n v="7.4821917808219176"/>
        <n v="7.4136986301369863"/>
        <n v="7.3863013698630136"/>
        <n v="7.3041095890410963"/>
        <n v="7.2958904109589042"/>
        <n v="7.2027397260273975"/>
        <n v="7.1589041095890407"/>
        <n v="7.0301369863013701"/>
        <n v="6.8739726027397259"/>
        <n v="6.8547945205479452"/>
        <n v="6.838356164383562"/>
        <n v="6.6986301369863011"/>
        <n v="6.6575342465753424"/>
        <n v="6.6383561643835618"/>
        <n v="6.4383561643835616"/>
        <n v="6.4054794520547942"/>
        <n v="6.3863013698630136"/>
        <n v="6.3479452054794523"/>
        <n v="6.2931506849315069"/>
        <n v="6.2821917808219174"/>
        <n v="6.2767123287671236"/>
        <n v="5.8219178082191778"/>
        <n v="5.6219178082191785"/>
        <n v="5.3205479452054796"/>
        <n v="5.0493150684931507"/>
        <n v="5.0027397260273974"/>
        <n v="4.9890410958904106"/>
        <n v="4.9753424657534246"/>
        <n v="4.8739726027397259"/>
        <n v="4.7890410958904113"/>
        <n v="4.6821917808219178"/>
        <n v="4.5945205479452058"/>
        <n v="4.419178082191781"/>
        <n v="4.4136986301369863"/>
        <n v="4.375342465753425"/>
        <n v="4.2219178082191782"/>
        <n v="4.0575342465753428"/>
        <n v="4.0301369863013701"/>
        <n v="3.8630136986301369"/>
        <n v="3.8356164383561642"/>
        <n v="3.7479452054794522"/>
        <n v="3.7123287671232879"/>
        <n v="3.6219178082191781"/>
        <n v="3.5232876712328767"/>
        <n v="3.5205479452054793"/>
        <n v="3.5178082191780824"/>
        <n v="3.4986301369863013"/>
        <n v="3.4602739726027396"/>
        <n v="3.2931506849315069"/>
        <n v="3.1260273972602741"/>
        <n v="3.0767123287671234"/>
        <n v="2.6602739726027398"/>
        <n v="2.6136986301369864"/>
        <n v="2.5726027397260274"/>
        <n v="2.4547945205479453"/>
        <n v="2.3068493150684932"/>
        <n v="2.3041095890410959"/>
        <n v="2.2821917808219179"/>
        <n v="2.2739726027397262"/>
        <n v="2.1945205479452055"/>
        <n v="2.1726027397260275"/>
        <n v="2.1561643835616437"/>
        <n v="2.128767123287671"/>
        <n v="1.9616438356164383"/>
        <n v="1.8849315068493151"/>
        <n v="1.821917808219178"/>
        <n v="1.6684931506849314"/>
        <n v="1.6575342465753424"/>
        <n v="1.4986301369863013"/>
        <n v="1.4821917808219178"/>
        <n v="1.4767123287671233"/>
        <n v="1.4356164383561645"/>
        <n v="1.4273972602739726"/>
        <n v="1.4"/>
        <n v="1.3972602739726028"/>
        <n v="1.3041095890410959"/>
        <n v="1.2904109589041095"/>
        <n v="1.284931506849315"/>
        <n v="1.2712328767123289"/>
        <n v="1.2465753424657535"/>
        <n v="1.2054794520547945"/>
        <n v="1.1178082191780823"/>
        <n v="0.62191780821917808"/>
        <n v="0.58356164383561648"/>
        <n v="0.52054794520547942"/>
        <n v="0.39178082191780822"/>
        <n v="0.29863013698630136"/>
        <n v="5.3945205479452056" u="1"/>
        <n v="5.6191780821917812" u="1"/>
        <n v="3.4712328767123286" u="1"/>
        <n v="3.5835616438356164" u="1"/>
        <n v="1.2493150684931507" u="1"/>
        <n v="7.7835616438356166" u="1"/>
        <n v="2.0986301369863014" u="1"/>
        <n v="2.3232876712328765" u="1"/>
        <n v="2.2109589041095892" u="1"/>
        <n v="5.5561643835616437" u="1"/>
        <n v="0.75342465753424659" u="1"/>
        <n v="0.44109589041095892" u="1"/>
        <n v="1.1041095890410959" u="1"/>
        <n v="1.9178082191780823E-2" u="1"/>
        <n v="2.7753424657534245" u="1"/>
        <n v="6.978082191780822" u="1"/>
        <n v="0.83835616438356164" u="1"/>
        <n v="1.904109589041096" u="1"/>
        <n v="3.5616438356164383E-2" u="1"/>
        <n v="4.7506849315068491" u="1"/>
        <n v="4.2328767123287667" u="1"/>
        <n v="6.575342465753424E-2" u="1"/>
        <n v="11.183561643835617" u="1"/>
        <n v="3.0027397260273974" u="1"/>
        <n v="7.882191780821918" u="1"/>
        <n v="0.32602739726027397" u="1"/>
        <n v="6.6219178082191785" u="1"/>
        <n v="5.8794520547945206" u="1"/>
        <n v="3.3424657534246576" u="1"/>
        <n v="3.5671232876712327" u="1"/>
        <n v="3.4547945205479453" u="1"/>
        <n v="1.1287671232876713" u="1"/>
        <n v="7.5260273972602736" u="1"/>
        <n v="2.8246575342465752" u="1"/>
        <n v="7.3013698630136989" u="1"/>
        <n v="6.0410958904109586" u="1"/>
        <n v="0.41095890410958902" u="1"/>
        <n v="7.2383561643835614" u="1"/>
        <n v="5.2356164383561641" u="1"/>
        <n v="1.8958904109589041" u="1"/>
        <n v="11.254794520547945" u="1"/>
        <n v="2.8739726027397259" u="1"/>
        <n v="7.4" u="1"/>
        <n v="0.40273972602739727" u="1"/>
        <n v="0.76164383561643834" u="1"/>
        <n v="4.8794520547945206" u="1"/>
        <n v="7.5616438356164384" u="1"/>
        <n v="1.0082191780821919" u="1"/>
        <n v="2.5835616438356164" u="1"/>
        <n v="7.043835616438356" u="1"/>
        <n v="6.5260273972602736" u="1"/>
        <n v="1.9205479452054794" u="1"/>
        <n v="3.7780821917808218" u="1"/>
        <n v="8.9315068493150687" u="1"/>
        <n v="3.1479452054794521" u="1"/>
        <n v="6.9808219178082194" u="1"/>
        <n v="7.2054794520547949" u="1"/>
        <n v="3.6" u="1"/>
        <n v="1.0328767123287672" u="1"/>
        <n v="1.1452054794520548" u="1"/>
        <n v="2.6328767123287671" u="1"/>
        <n v="6.8493150684931505" u="1"/>
        <n v="0.26575342465753427" u="1"/>
        <n v="2.1150684931506851" u="1"/>
        <n v="5.13972602739726" u="1"/>
        <n v="1.6301369863013699" u="1"/>
        <n v="4.397260273972603" u="1"/>
        <n v="4.6219178082191785" u="1"/>
        <n v="7.5287671232876709" u="1"/>
        <n v="0.25753424657534246" u="1"/>
        <n v="4.0410958904109586" u="1"/>
        <n v="1.1698630136986301" u="1"/>
        <n v="7.6904109589041099" u="1"/>
        <n v="7.1726027397260275" u="1"/>
        <n v="2.0520547945205481" u="1"/>
        <n v="6.2054794520547949" u="1"/>
        <n v="0.76986301369863008" u="1"/>
        <n v="5.463013698630137" u="1"/>
        <n v="4.9452054794520546" u="1"/>
        <n v="0.55616438356164388" u="1"/>
        <n v="3.2465753424657535" u="1"/>
        <n v="1.0246575342465754" u="1"/>
        <n v="6.5917808219178085" u="1"/>
        <n v="5.8493150684931505" u="1"/>
        <n v="4.882191780821918" u="1"/>
        <n v="2.4383561643835616" u="1"/>
        <n v="6.3041095890410963" u="1"/>
        <n v="6.0109589041095894" u="1"/>
        <n v="1.1616438356164382" u="1"/>
        <n v="7.2082191780821914" u="1"/>
        <n v="2.7780821917808218" u="1"/>
        <n v="2.0356164383561643" u="1"/>
        <n v="4.9808219178082194" u="1"/>
        <n v="5.4301369863013695" u="1"/>
        <n v="0.70958904109589038" u="1"/>
        <n v="4.2383561643835614" u="1"/>
        <n v="1.3315068493150686" u="1"/>
        <n v="0.41917808219178082" u="1"/>
        <n v="5.8849315068493153" u="1"/>
        <n v="3.287671232876712E-2" u="1"/>
        <n v="4.8493150684931505" u="1"/>
        <n v="3.4575342465753423" u="1"/>
        <n v="3.6821917808219178" u="1"/>
        <n v="10.032876712328767" u="1"/>
        <n v="7.5315068493150683" u="1"/>
        <n v="0.8794520547945206" u="1"/>
        <n v="6.7890410958904113" u="1"/>
        <n v="7.0136986301369859" u="1"/>
        <n v="2.1972602739726028" u="1"/>
        <n v="2.3095890410958906" u="1"/>
        <n v="3.9095890410958902" u="1"/>
        <n v="3.2794520547945205" u="1"/>
        <n v="6.9506849315068493" u="1"/>
        <n v="7.1753424657534248" u="1"/>
        <n v="0.86301369863013699" u="1"/>
        <n v="4.7232876712328764" u="1"/>
        <n v="4.4301369863013695" u="1"/>
        <n v="1.210958904109589" u="1"/>
        <n v="8.7452054794520553" u="1"/>
        <n v="2.989041095890411" u="1"/>
        <n v="8.1589041095890416" u="1"/>
        <n v="5.6273972602739724" u="1"/>
        <n v="8.9068493150684933" u="1"/>
        <n v="5.8520547945205479" u="1"/>
        <n v="8.3205479452054796" u="1"/>
        <n v="7.9452054794520555E-2" u="1"/>
        <n v="3.441095890410959" u="1"/>
        <n v="1.0657534246575342" u="1"/>
        <n v="7.4986301369863018" u="1"/>
        <n v="2.8109589041095893" u="1"/>
        <n v="6.3068493150684928" u="1"/>
        <n v="0.71780821917808224" u="1"/>
        <n v="8.1945205479452063" u="1"/>
        <n v="4.5287671232876709" u="1"/>
        <n v="1.2356164383561643" u="1"/>
        <n v="3.1506849315068495" u="1"/>
        <n v="2.408219178082192" u="1"/>
        <n v="6.6931506849315072" u="1"/>
        <n v="0.24383561643835616" u="1"/>
        <n v="3.6027397260273974" u="1"/>
        <n v="1.2027397260273973" u="1"/>
        <n v="2.9726027397260273" u="1"/>
        <n v="5.2054794520547946E-2" u="1"/>
        <n v="2.117808219178082" u="1"/>
        <n v="6.1123287671232873" u="1"/>
        <n v="5.3698630136986303" u="1"/>
        <n v="4.8520547945205479" u="1"/>
        <n v="8.5534246575342472" u="1"/>
        <n v="7.7589041095890412" u="1"/>
        <n v="0.87123287671232874" u="1"/>
        <n v="6.2739726027397262" u="1"/>
        <n v="5.7561643835616438" u="1"/>
        <n v="5.0136986301369859" u="1"/>
        <n v="3.8767123287671232" u="1"/>
        <n v="7.6958904109589037" u="1"/>
        <n v="6.2109589041095887" u="1"/>
        <n v="2.3917808219178083" u="1"/>
        <n v="3.5863013698630137" u="1"/>
        <n v="2.6191780821917807" u="1"/>
        <n v="7.1150684931506847" u="1"/>
        <n v="6.3726027397260276" u="1"/>
        <n v="0.11780821917808219" u="1"/>
        <n v="6.0794520547945208" u="1"/>
        <n v="2.1013698630136988" u="1"/>
        <n v="0.72602739726027399" u="1"/>
        <n v="0.22465753424657534" u="1"/>
        <n v="1.6794520547945206" u="1"/>
        <n v="3.1835616438356165" u="1"/>
        <n v="6.9835616438356167" u="1"/>
        <n v="5.7917808219178086" u="1"/>
        <n v="1.8493150684931507" u="1"/>
        <n v="5.2739726027397262" u="1"/>
        <n v="1.2191780821917808" u="1"/>
        <n v="0.89589041095890409" u="1"/>
        <n v="6.1780821917808222" u="1"/>
        <n v="5.2109589041095887" u="1"/>
        <n v="8.0739726027397261" u="1"/>
        <n v="5.4356164383561643" u="1"/>
        <n v="1.704109589041096" u="1"/>
        <n v="4.6931506849315072" u="1"/>
        <n v="4.1753424657534248" u="1"/>
        <n v="3.3452054794520549" u="1"/>
        <n v="7.8246575342465752" u="1"/>
        <n v="6.3397260273972602" u="1"/>
        <n v="3.5726027397260274" u="1"/>
        <n v="3.7972602739726029" u="1"/>
        <n v="7.536986301369863" u="1"/>
        <n v="0.39726027397260272" u="1"/>
        <n v="7.2438356164383562" u="1"/>
        <n v="2.4246575342465753" u="1"/>
        <n v="6.5013698630136982" u="1"/>
        <n v="8.7205479452054799" u="1"/>
        <n v="0.75068493150684934" u="1"/>
        <n v="5.7589041095890412" u="1"/>
        <n v="5.9835616438356167" u="1"/>
        <n v="8.1342465753424662" u="1"/>
        <n v="3.3945205479452056" u="1"/>
        <n v="7.4054794520547942" u="1"/>
        <n v="0.83561643835616439" u="1"/>
        <n v="2.021917808219178" u="1"/>
        <n v="4.2109589041095887" u="1"/>
        <n v="2.3616438356164382" u="1"/>
        <n v="6.6" u="1"/>
        <n v="2.5863013698630137" u="1"/>
        <n v="5.8575342465753426" u="1"/>
        <n v="4.8219178082191778" u="1"/>
        <n v="3.5561643835616437" u="1"/>
        <n v="0.47397260273972602" u="1"/>
        <n v="1.1232876712328768" u="1"/>
        <n v="7.279452054794521" u="1"/>
        <n v="7.5041095890410956" u="1"/>
        <n v="6.536986301369863" u="1"/>
        <n v="0.90410958904109584" u="1"/>
        <n v="2.0712328767123287" u="1"/>
        <n v="8.205479452054794" u="1"/>
        <n v="4.9835616438356167" u="1"/>
        <n v="3.8958904109589043" u="1"/>
        <n v="7.3972602739726029E-2" u="1"/>
        <n v="1.4054794520547946" u="1"/>
        <n v="8.367123287671232" u="1"/>
        <n v="3.2657534246575342" u="1"/>
        <n v="3.3780821917808219" u="1"/>
        <n v="1.0904109589041096" u="1"/>
        <n v="1.8904109589041096" u="1"/>
        <n v="4.1780821917808222" u="1"/>
        <n v="3.6054794520547944" u="1"/>
        <n v="2.9753424657534246" u="1"/>
        <n v="2.3452054794520549" u="1"/>
        <n v="0.23287671232876711" u="1"/>
        <n v="4.8575342465753426" u="1"/>
        <n v="3.4273972602739726" u="1"/>
        <n v="7.021917808219178" u="1"/>
        <n v="2.7972602739726029" u="1"/>
        <n v="7.2465753424657535" u="1"/>
        <n v="6.5041095890410956" u="1"/>
        <n v="2.0547945205479454" u="1"/>
        <n v="4.5013698630136982" u="1"/>
        <n v="3.9917808219178084" u="1"/>
        <n v="7.4082191780821915" u="1"/>
        <n v="7.6328767123287671" u="1"/>
        <n v="2.506849315068493" u="1"/>
        <n v="0.82739726027397265" u="1"/>
        <n v="1.8821917808219177" u="1"/>
        <n v="1.1397260273972603" u="1"/>
        <n v="8.624657534246575" u="1"/>
        <n v="7.5698630136986305" u="1"/>
        <n v="6.602739726027397" u="1"/>
        <n v="7.0520547945205481" u="1"/>
        <n v="5.86027397260274" u="1"/>
        <n v="6.3095890410958901" u="1"/>
        <n v="2.2164383561643834" u="1"/>
        <n v="8.6602739726027398" u="1"/>
        <n v="4.536986301369863" u="1"/>
        <n v="0.68219178082191778" u="1"/>
        <n v="1.5917808219178082" u="1"/>
        <n v="3.6383561643835618" u="1"/>
        <n v="2.8958904109589043" u="1"/>
        <n v="3.0082191780821916" u="1"/>
        <n v="6.183561643835616" u="1"/>
        <n v="2.2657534246575342" u="1"/>
        <n v="6.6328767123287671" u="1"/>
        <n v="5.441095890410959" u="1"/>
        <n v="4.9232876712328766" u="1"/>
        <n v="8.1095890410958908" u="1"/>
        <n v="2.6054794520547944" u="1"/>
        <n v="6.3452054794520549" u="1"/>
        <n v="2.0876712328767124" u="1"/>
        <n v="4.3424657534246576" u="1"/>
        <n v="0.53698630136986303" u="1"/>
        <n v="1.3013698630136987" u="1"/>
        <n v="3.1698630136986301" u="1"/>
        <n v="0.93698630136986305" u="1"/>
        <n v="5.9890410958904106" u="1"/>
        <n v="5.2465753424657535" u="1"/>
        <n v="5.4712328767123291" u="1"/>
        <n v="0.48219178082191783" u="1"/>
        <n v="0.37534246575342467" u="1"/>
        <n v="5.4082191780821915" u="1"/>
        <n v="4.8904109589041092" u="1"/>
        <n v="3.8493150684931505" u="1"/>
        <n v="8.1808219178082187" u="1"/>
        <n v="7.3479452054794523" u="1"/>
        <n v="1.010958904109589" u="1"/>
        <n v="0.79178082191780819" u="1"/>
        <n v="6.3123287671232875" u="1"/>
        <n v="8.7917808219178077" u="1"/>
        <n v="5.5698630136986305" u="1"/>
        <n v="4.3095890410958901" u="1"/>
        <n v="3.558904109589041" u="1"/>
        <n v="1.1808219178082191" u="1"/>
        <n v="7.5095890410958903" u="1"/>
        <n v="2.9287671232876713" u="1"/>
        <n v="7.9589041095890414" u="1"/>
        <n v="3.0410958904109591" u="1"/>
        <n v="7.2164383561643834" u="1"/>
        <n v="2.4109589041095889" u="1"/>
        <n v="5.2136986301369861" u="1"/>
        <n v="3.2684931506849315" u="1"/>
        <n v="1.1479452054794521" u="1"/>
        <n v="7.3780821917808215" u="1"/>
        <n v="0.86027397260273974" u="1"/>
        <n v="1.9479452054794522" u="1"/>
        <n v="2.1205479452054794" u="1"/>
        <n v="5.8931506849315065" u="1"/>
        <n v="1.6328767123287671" u="1"/>
        <n v="1.3178082191780822" u="1"/>
        <n v="7.3150684931506849" u="1"/>
        <n v="2.4602739726027396" u="1"/>
        <n v="6.5726027397260278" u="1"/>
        <n v="4.7945205479452051" u="1"/>
        <n v="1.4876712328767123" u="1"/>
        <n v="3.43013698630137" u="1"/>
        <n v="3.6547945205479451" u="1"/>
        <n v="3.5424657534246577" u="1"/>
        <n v="8.4383561643835616" u="1"/>
        <n v="2.0575342465753423" u="1"/>
        <n v="6.2164383561643834" u="1"/>
        <n v="0.22191780821917809" u="1"/>
        <n v="2.4657534246575342E-2" u="1"/>
        <n v="3.3643835616438356" u="1"/>
        <n v="7.8630136986301373" u="1"/>
        <n v="6.1534246575342468" u="1"/>
        <n v="5.4109589041095889" u="1"/>
        <n v="8.4739726027397264" u="1"/>
        <n v="8.7671232876712329E-2" u="1"/>
        <n v="3.591780821917808" u="1"/>
        <n v="7.5753424657534243" u="1"/>
        <n v="7.2821917808219174" u="1"/>
        <n v="2.2191780821917808" u="1"/>
        <n v="0.78356164383561644" u="1"/>
        <n v="4.8301369863013699" u="1"/>
        <n v="1.0520547945205478" u="1"/>
        <n v="6.2520547945205482" u="1"/>
        <n v="6.4767123287671229" u="1"/>
        <n v="5.7342465753424658" u="1"/>
        <n v="4.9917808219178079" u="1"/>
        <n v="1.3342465753424657" u="1"/>
        <n v="3.010958904109589" u="1"/>
        <n v="3.2356164383561645" u="1"/>
        <n v="2.2684931506849315" u="1"/>
        <n v="1.8191780821917809" u="1"/>
        <n v="4.4109589041095889" u="1"/>
        <n v="3.463013698630137" u="1"/>
        <n v="1.189041095890411" u="1"/>
        <n v="2.9452054794520546" u="1"/>
        <n v="7.5424657534246577" u="1"/>
        <n v="7.7671232876712333" u="1"/>
        <n v="2.0904109589041098" u="1"/>
        <n v="2.2027397260273971" u="1"/>
        <n v="6.0575342465753428" u="1"/>
        <n v="1.6739726027397259" u="1"/>
        <n v="4.3479452054794523" u="1"/>
        <n v="4.7972602739726025" u="1"/>
        <n v="1.0438356164383562" u="1"/>
        <n v="2.6547945205479451" u="1"/>
        <n v="6.9616438356164387" u="1"/>
        <n v="5.2520547945205482" u="1"/>
        <n v="4.9589041095890414" u="1"/>
        <n v="1.6410958904109589" u="1"/>
        <n v="3.6246575342465754" u="1"/>
        <n v="2.9945205479452053" u="1"/>
        <n v="0.89315068493150684" u="1"/>
        <n v="7.1232876712328768" u="1"/>
        <n v="6.1561643835616442" u="1"/>
        <n v="5.4136986301369863" u="1"/>
        <n v="3.9643835616438357" u="1"/>
        <n v="4.3780821917808215" u="1"/>
        <n v="8.6410958904109592" u="1"/>
        <n v="9.5397260273972595" u="1"/>
        <n v="0.46027397260273972" u="1"/>
        <n v="7.8027397260273972" u="1"/>
        <n v="2.0739726027397261" u="1"/>
        <n v="5.8" u="1"/>
        <n v="6.0246575342465754" u="1"/>
        <n v="4.8328767123287673" u="1"/>
        <n v="1.6657534246575343" u="1"/>
        <n v="1.2383561643835617" u="1"/>
        <n v="7.4465753424657537" u="1"/>
        <n v="2.3013698630136985" u="1"/>
        <n v="6.1863013698630134" u="1"/>
        <n v="10.024657534246575" u="1"/>
        <n v="5.9616438356164387" u="1"/>
        <n v="4.9945205479452053" u="1"/>
        <n v="5.4438356164383563" u="1"/>
        <n v="3.495890410958904" u="1"/>
        <n v="2.1232876712328768" u="1"/>
        <n v="5.6054794520547944" u="1"/>
        <n v="0.73150684931506849" u="1"/>
        <n v="0.51780821917808217" u="1"/>
        <n v="3.3178082191780822" u="1"/>
        <n v="7.3205479452054796" u="1"/>
        <n v="8.7369863013698623" u="1"/>
        <n v="3.5452054794520547" u="1"/>
        <n v="3.7698630136986302" u="1"/>
        <n v="1.2301369863013698" u="1"/>
        <n v="0.90136986301369859" u="1"/>
        <n v="6.9643835616438352" u="1"/>
        <n v="6.4465753424657537" u="1"/>
        <n v="1.715068493150685" u="1"/>
        <n v="4.7369863013698632" u="1"/>
        <n v="4.9616438356164387" u="1"/>
        <n v="4.2191780821917808" u="1"/>
        <n v="7.3506849315068497" u="1"/>
        <n v="2.106849315068493" u="1"/>
        <n v="5.6410958904109592" u="1"/>
        <n v="0.21095890410958903" u="1"/>
        <n v="1.5698630136986302" u="1"/>
        <n v="1.6821917808219178" u="1"/>
        <n v="4.1561643835616442" u="1"/>
        <n v="1.2547945205479452" u="1"/>
        <n v="2.9643835616438357" u="1"/>
        <n v="8.5095890410958912" u="1"/>
        <n v="7.2876712328767121" u="1"/>
        <n v="6.3205479452054796" u="1"/>
        <n v="6.5452054794520551" u="1"/>
        <n v="3.5287671232876714" u="1"/>
        <n v="1.1095890410958904" u="1"/>
        <n v="6.4821917808219176" u="1"/>
        <n v="8.0958904109589049" u="1"/>
        <n v="8.5452054794520542" u="1"/>
        <n v="3.2383561643835614" u="1"/>
        <n v="7.0931506849315067" u="1"/>
        <n v="5.9013698630136986" u="1"/>
        <n v="1.8767123287671232" u="1"/>
        <n v="8.868493150684932" u="1"/>
        <n v="4.8657534246575347" u="1"/>
        <n v="4.1232876712328768" u="1"/>
        <n v="3.5780821917808221" u="1"/>
        <n v="3.0602739726027397" u="1"/>
        <n v="7.5479452054794525" u="1"/>
        <n v="7.7726027397260271" u="1"/>
        <n v="6.2876712328767121" u="1"/>
        <n v="8.742465753424657" u="1"/>
        <n v="5.0273972602739727" u="1"/>
        <n v="1.4164383561643836" u="1"/>
        <n v="9.3534246575342461" u="1"/>
        <n v="8.3178082191780813" u="1"/>
        <n v="7.4164383561643836" u="1"/>
        <n v="6.2246575342465755" u="1"/>
        <n v="6.6739726027397257" u="1"/>
        <n v="0.25479452054794521" u="1"/>
        <n v="2.4794520547945207" u="1"/>
        <n v="4.9013698630136986" u="1"/>
        <n v="1.8684931506849316" u="1"/>
        <n v="4.6082191780821917" u="1"/>
        <n v="3.4493150684931506" u="1"/>
        <n v="1.1260273972602739" u="1"/>
        <n v="2.8191780821917809" u="1"/>
        <n v="2.9315068493150687" u="1"/>
        <n v="6.7726027397260271" u="1"/>
        <n v="2.0767123287671234" u="1"/>
        <n v="6.0301369863013701" u="1"/>
        <n v="6.2547945205479456" u="1"/>
        <n v="5.2876712328767121" u="1"/>
        <n v="0.74794520547945209" u="1"/>
        <n v="1.7232876712328766" u="1"/>
        <n v="1.295890410958904" u="1"/>
        <n v="9.4246575342465757" u="1"/>
        <n v="0.43835616438356162" u="1"/>
        <n v="3.2712328767123289" u="1"/>
        <n v="7.6767123287671231" u="1"/>
        <n v="2.4164383561643836" u="1"/>
        <n v="5.9671232876712326" u="1"/>
        <n v="6.1917808219178081" u="1"/>
        <n v="8.5506849315068489" u="1"/>
        <n v="5.4493150684931511" u="1"/>
        <n v="3.6109589041095891" u="1"/>
        <n v="9.161643835616438" u="1"/>
        <n v="2.1260273972602741" u="1"/>
        <n v="2.2383561643835614" u="1"/>
        <n v="6.5780821917808217" u="1"/>
        <n v="6.353424657534247" u="1"/>
        <n v="4.8684931506849312" u="1"/>
        <n v="1.4328767123287671" u="1"/>
        <n v="3.4328767123287673" u="1"/>
        <n v="8.161643835616438" u="1"/>
        <n v="5.2547945205479456" u="1"/>
        <n v="1.6027397260273972" u="1"/>
        <n v="7.1945205479452055" u="1"/>
        <n v="2.2876712328767121" u="1"/>
        <n v="6.1589041095890407" u="1"/>
        <n v="5.1917808219178081" u="1"/>
        <n v="3.3698630136986303" u="1"/>
        <n v="7.3561643835616435" u="1"/>
        <n v="0.8575342465753425" u="1"/>
        <n v="6.6136986301369864" u="1"/>
        <n v="5.8712328767123285" u="1"/>
        <n v="2.1095890410958904" u="1"/>
        <n v="6.095890410958904" u="1"/>
        <n v="8.3589041095890408" u="1"/>
        <n v="4.8356164383561646" u="1"/>
        <n v="3.1917808219178081" u="1"/>
        <n v="7.5178082191780824" u="1"/>
        <n v="7" u="1"/>
        <n v="6.2575342465753421" u="1"/>
        <n v="8.6821917808219187" u="1"/>
        <n v="3.5315068493150683" u="1"/>
        <n v="1.167123287671233" u="1"/>
        <n v="2.1917808219178082E-2" u="1"/>
        <n v="0.37808219178082192" u="1"/>
        <n v="7.161643835616438" u="1"/>
        <n v="0.71232876712328763" u="1"/>
        <n v="5.4520547945205475" u="1"/>
        <n v="9.4547945205479458" u="1"/>
        <n v="7.6712328767123292E-2" u="1"/>
        <n v="2.6109589041095891" u="1"/>
        <n v="7.3232876712328769" u="1"/>
        <n v="6.580821917808219" u="1"/>
        <n v="2.0931506849315067" u="1"/>
        <n v="4.8712328767123285" u="1"/>
        <n v="4.353424657534247" u="1"/>
        <n v="3.8054794520547945" u="1"/>
        <n v="3.9178082191780823" u="1"/>
        <n v="2.9506849315068493" u="1"/>
        <n v="7.7780821917808218" u="1"/>
        <n v="8.4547945205479458" u="1"/>
        <n v="7.2602739726027394" u="1"/>
        <n v="2.3205479452054796" u="1"/>
        <n v="6.5178082191780824" u="1"/>
        <n v="2.4328767123287673" u="1"/>
        <n v="0.45479452054794522" u="1"/>
        <n v="7.4219178082191783" u="1"/>
        <n v="5.7123287671232879" u="1"/>
        <n v="6.161643835616438" u="1"/>
        <n v="2.0301369863013701" u="1"/>
        <n v="5.1945205479452055" u="1"/>
        <n v="9.5890410958904104E-2" u="1"/>
        <n v="1.7561643835616438" u="1"/>
        <n v="0.55068493150684927" u="1"/>
        <n v="3.1123287671232878" u="1"/>
        <n v="3.3369863013698629" u="1"/>
        <n v="8.2027397260273975" u="1"/>
        <n v="7.3589041095890408" u="1"/>
        <n v="2.5945205479452054" u="1"/>
        <n v="0.33972602739726027" u="1"/>
        <n v="0.84931506849315064" u="1"/>
        <n v="4.838356164383562" u="1"/>
        <n v="3.5643835616438357" u="1"/>
        <n v="10.010958904109589" u="1"/>
        <n v="8.5260273972602736" u="1"/>
        <n v="1.1835616438356165" u="1"/>
        <n v="8.9753424657534246" u="1"/>
        <n v="6.7780821917808218" u="1"/>
        <n v="6.0356164383561648" u="1"/>
        <n v="6.484931506849315" u="1"/>
        <n v="1.7808219178082192" u="1"/>
        <n v="11.36986301369863" u="1"/>
        <n v="3.3863013698630136" u="1"/>
        <n v="6.9397260273972599" u="1"/>
        <n v="6.1972602739726028" u="1"/>
        <n v="2.0136986301369864" u="1"/>
        <n v="0.70410958904109588" u="1"/>
        <n v="4.9369863013698634" u="1"/>
        <n v="4.1945205479452055" u="1"/>
        <n v="7.8438356164383558" u="1"/>
        <n v="3.2082191780821918" u="1"/>
        <n v="2.2410958904109588" u="1"/>
        <n v="6.8082191780821919" u="1"/>
        <n v="9.0465753424657542" u="1"/>
        <n v="1.1753424657534246" u="1"/>
        <n v="7.2630136986301368" u="1"/>
        <n v="7.4876712328767123" u="1"/>
        <n v="1.9753424657534246" u="1"/>
        <n v="5.7780821917808218" u="1"/>
        <n v="2.0630136986301371" u="1"/>
        <n v="2.1753424657534248" u="1"/>
        <n v="6.0027397260273974" u="1"/>
        <n v="6.2273972602739729" u="1"/>
        <n v="5.0356164383561648" u="1"/>
        <n v="8.1726027397260275" u="1"/>
        <n v="8.6219178082191785" u="1"/>
        <n v="0.55890410958904113" u="1"/>
        <n v="3.2575342465753425" u="1"/>
        <n v="1.0301369863013699" u="1"/>
        <n v="2.6273972602739728" u="1"/>
        <n v="6.9068493150684933" u="1"/>
        <n v="5.9397260273972599" u="1"/>
        <n v="6.1643835616438354" u="1"/>
        <n v="1.9424657534246574" u="1"/>
        <n v="8.0465753424657542" u="1"/>
        <n v="4.904109589041096" u="1"/>
        <n v="4.161643835616438" u="1"/>
        <n v="2.967123287671233" u="1"/>
        <n v="2.1123287671232878" u="1"/>
        <n v="2.3369863013698629" u="1"/>
        <n v="6.1013698630136988" u="1"/>
        <n v="6.3260273972602743" u="1"/>
        <n v="9.2684931506849306" u="1"/>
        <n v="0.72876712328767124" u="1"/>
        <n v="5.5835616438356164" u="1"/>
        <n v="4.6164383561643838" u="1"/>
        <n v="1.3698630136986301" u="1"/>
        <n v="7.5232876712328771" u="1"/>
        <n v="7.7479452054794518" u="1"/>
        <n v="7.2301369863013702" u="1"/>
        <n v="5.9698630136986299" u="1"/>
        <n v="5.2273972602739729" u="1"/>
        <n v="1.6520547945205479" u="1"/>
        <n v="3.6465753424657534" u="1"/>
        <n v="1.2246575342465753" u="1"/>
        <n v="7.6849315068493151" u="1"/>
        <n v="3.0164383561643837" u="1"/>
        <n v="6.9424657534246572" u="1"/>
        <n v="7.3917808219178083" u="1"/>
        <n v="4.9397260273972599" u="1"/>
        <n v="4.1972602739726028" u="1"/>
        <n v="1.0958904109589041E-2" u="1"/>
        <n v="6.5863013698630137" u="1"/>
        <n v="0.88219178082191785" u="1"/>
        <n v="1.9917808219178081" u="1"/>
        <n v="9.3397260273972602" u="1"/>
        <n v="2.095890410958904" u="1"/>
        <n v="2.2082191780821918" u="1"/>
        <n v="8.7534246575342465" u="1"/>
        <n v="4.8082191780821919" u="1"/>
        <n v="7.1232876712328766E-2" u="1"/>
        <n v="1.3616438356164384" u="1"/>
        <n v="7.2657534246575342" u="1"/>
        <n v="7.4904109589041097" u="1"/>
        <n v="6.5232876712328771" u="1"/>
        <n v="2.547945205479452" u="1"/>
        <n v="1.8465753424657534" u="1"/>
        <n v="1.2164383561643837" u="1"/>
        <n v="7.4273972602739722" u="1"/>
        <n v="7.1342465753424653" u="1"/>
        <n v="5.9424657534246572" u="1"/>
        <n v="6.1671232876712327" u="1"/>
        <n v="1.7013698630136986" u="1"/>
        <n v="3.9698630136986299" u="1"/>
        <n v="3.2273972602739724" u="1"/>
        <n v="3.3397260273972602" u="1"/>
        <n v="3.452054794520548" u="1"/>
        <n v="8.0767123287671225" u="1"/>
        <n v="2.0794520547945203" u="1"/>
        <n v="5.5863013698630137" u="1"/>
        <n v="5.0684931506849313" u="1"/>
        <n v="7.2328767123287667" u="1"/>
        <n v="2.419178082191781" u="1"/>
        <n v="5.7479452054794518" u="1"/>
        <n v="1.4109589041095891" u="1"/>
        <n v="2.6465753424657534" u="1"/>
        <n v="6.1342465753424653" u="1"/>
        <n v="2.0164383561643837" u="1"/>
        <n v="4.9424657534246572" u="1"/>
        <n v="5.3917808219178083" u="1"/>
        <n v="3.0136986301369864E-2" u="1"/>
        <n v="5.7534246575342465E-2" u="1"/>
        <n v="7.7808219178082192" u="1"/>
        <n v="6.0712328767123287" u="1"/>
        <n v="6.2958904109589042" u="1"/>
        <n v="3.5506849315068494" u="1"/>
        <n v="6.9753424657534246" u="1"/>
        <n v="2.1780821917808217" u="1"/>
        <n v="6.4575342465753423" u="1"/>
        <n v="5.7150684931506852" u="1"/>
        <n v="0.74520547945205484" u="1"/>
        <n v="7.1369863013698627" u="1"/>
        <n v="0.83013698630136989" u="1"/>
        <n v="5.4273972602739722" u="1"/>
        <n v="4.9095890410958907" u="1"/>
        <n v="4.1671232876712327" u="1"/>
        <n v="0.51506849315068493" u="1"/>
        <n v="1.2575342465753425" u="1"/>
        <n v="2.9698630136986299" u="1"/>
        <n v="7.816438356164384" u="1"/>
        <n v="6.3315068493150681" u="1"/>
        <n v="2.452054794520548" u="1"/>
        <n v="6.0383561643835613" u="1"/>
        <n v="4.8465753424657532" u="1"/>
        <n v="0.24657534246575341" u="1"/>
        <n v="5.2958904109589042" u="1"/>
        <n v="8.2438356164383571" u="1"/>
        <n v="2.0493150684931507" u="1"/>
        <n v="5.9753424657534246" u="1"/>
        <n v="6.2" u="1"/>
        <n v="0.68493150684931503" u="1"/>
        <n v="5.2328767123287667" u="1"/>
        <n v="8.117808219178082" u="1"/>
        <n v="1.7095890410958905" u="1"/>
        <n v="3.8739726027397259" u="1"/>
        <n v="2.3890410958904109" u="1"/>
      </sharedItems>
      <fieldGroup par="22"/>
    </cacheField>
    <cacheField name="CurrentYear" numFmtId="1">
      <sharedItems containsSemiMixedTypes="0" containsString="0" containsNumber="1" containsInteger="1" minValue="0" maxValue="11" count="12">
        <n v="11"/>
        <n v="9"/>
        <n v="8"/>
        <n v="7"/>
        <n v="6"/>
        <n v="5"/>
        <n v="4"/>
        <n v="3"/>
        <n v="2"/>
        <n v="1"/>
        <n v="0"/>
        <n v="10" u="1"/>
      </sharedItems>
    </cacheField>
    <cacheField name="CompId" numFmtId="165">
      <sharedItems containsBlank="1" count="13">
        <s v="SRV-B"/>
        <s v="D0"/>
        <s v="L0"/>
        <s v="SFF"/>
        <s v="D3"/>
        <s v="L1"/>
        <s v="D1"/>
        <s v="D2"/>
        <s v="L3"/>
        <s v="VM"/>
        <s v="SRV-HV"/>
        <s v="L2"/>
        <m u="1"/>
      </sharedItems>
    </cacheField>
    <cacheField name="ReplacementCost" numFmtId="42">
      <sharedItems containsSemiMixedTypes="0" containsString="0" containsNumber="1" containsInteger="1" minValue="0" maxValue="8000"/>
    </cacheField>
    <cacheField name="Type" numFmtId="0">
      <sharedItems containsBlank="1"/>
    </cacheField>
    <cacheField name="isAssigned" numFmtId="0">
      <sharedItems containsString="0" containsBlank="1" containsNumber="1" containsInteger="1" minValue="1" maxValue="1" count="2">
        <m/>
        <n v="1"/>
      </sharedItems>
    </cacheField>
    <cacheField name="assignedTo" numFmtId="0">
      <sharedItems containsBlank="1"/>
    </cacheField>
    <cacheField name="shouldRetire" numFmtId="1">
      <sharedItems containsString="0" containsBlank="1" containsNumber="1" containsInteger="1" minValue="0" maxValue="1"/>
    </cacheField>
    <cacheField name="oldEnough" numFmtId="0">
      <sharedItems containsSemiMixedTypes="0" containsString="0" containsNumber="1" containsInteger="1" minValue="0" maxValue="1"/>
    </cacheField>
    <cacheField name="ChassisToText" numFmtId="49">
      <sharedItems/>
    </cacheField>
    <cacheField name="ChassisType" numFmtId="0">
      <sharedItems/>
    </cacheField>
    <cacheField name="ChassisSubType" numFmtId="0">
      <sharedItems/>
    </cacheField>
    <cacheField name="notes" numFmtId="0">
      <sharedItems containsBlank="1"/>
    </cacheField>
    <cacheField name="LastLogin" numFmtId="164">
      <sharedItems containsDate="1" containsBlank="1" containsMixedTypes="1" minDate="2020-12-18T00:00:00" maxDate="2023-05-26T00:00:00"/>
    </cacheField>
    <cacheField name="GetLastDeviceLogin" numFmtId="0">
      <sharedItems containsBlank="1"/>
    </cacheField>
    <cacheField name="Age2" numFmtId="0" databaseField="0">
      <fieldGroup base="7">
        <discretePr count="792"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3"/>
          <x v="671"/>
          <x v="672"/>
          <x v="673"/>
          <x v="674"/>
          <x v="675"/>
          <x v="676"/>
          <x v="677"/>
          <x v="310"/>
          <x v="224"/>
          <x v="678"/>
          <x v="679"/>
          <x v="680"/>
          <x v="681"/>
          <x v="682"/>
          <x v="683"/>
          <x v="684"/>
          <x v="501"/>
          <x v="685"/>
          <x v="686"/>
          <x v="414"/>
          <x v="415"/>
          <x v="319"/>
          <x v="687"/>
          <x v="601"/>
          <x v="688"/>
          <x v="689"/>
          <x v="690"/>
          <x v="691"/>
          <x v="692"/>
          <x v="335"/>
          <x v="693"/>
          <x v="250"/>
          <x v="340"/>
          <x v="694"/>
          <x v="695"/>
          <x v="696"/>
          <x v="341"/>
          <x v="518"/>
          <x v="0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443"/>
          <x v="709"/>
          <x v="710"/>
          <x v="711"/>
          <x v="712"/>
          <x v="63"/>
          <x v="713"/>
          <x v="714"/>
          <x v="715"/>
          <x v="67"/>
          <x v="716"/>
          <x v="535"/>
          <x v="717"/>
          <x v="718"/>
          <x v="719"/>
          <x v="631"/>
          <x v="720"/>
          <x v="721"/>
          <x v="722"/>
          <x v="723"/>
          <x v="724"/>
          <x v="725"/>
          <x v="726"/>
          <x v="546"/>
          <x v="727"/>
          <x v="728"/>
          <x v="729"/>
          <x v="730"/>
          <x v="731"/>
          <x v="732"/>
          <x v="733"/>
          <x v="734"/>
          <x v="466"/>
          <x v="646"/>
          <x v="735"/>
          <x v="736"/>
          <x v="737"/>
          <x v="738"/>
          <x v="739"/>
          <x v="740"/>
          <x v="37"/>
          <x v="243"/>
          <x v="348"/>
          <x v="441"/>
          <x v="282"/>
          <x v="7"/>
          <x v="190"/>
          <x v="187"/>
          <x v="273"/>
          <x v="605"/>
          <x v="375"/>
          <x v="87"/>
          <x v="554"/>
          <x v="93"/>
          <x v="128"/>
          <x v="3"/>
          <x v="80"/>
          <x v="460"/>
          <x v="91"/>
          <x v="427"/>
          <x v="520"/>
          <x v="300"/>
          <x v="382"/>
          <x v="265"/>
          <x v="579"/>
          <x v="651"/>
          <x v="315"/>
          <x v="153"/>
          <x v="0"/>
          <x v="526"/>
          <x v="618"/>
          <x v="77"/>
          <x v="3"/>
          <x v="451"/>
          <x v="138"/>
          <x v="420"/>
          <x v="295"/>
          <x v="589"/>
          <x v="333"/>
          <x v="634"/>
          <x v="473"/>
          <x v="450"/>
          <x v="308"/>
          <x v="559"/>
          <x v="290"/>
          <x v="339"/>
          <x v="220"/>
          <x v="109"/>
          <x v="126"/>
          <x v="407"/>
          <x v="317"/>
          <x v="459"/>
          <x v="439"/>
          <x v="569"/>
          <x v="0"/>
          <x v="17"/>
          <x v="495"/>
          <x v="345"/>
          <x v="472"/>
          <x v="471"/>
          <x v="183"/>
          <x v="498"/>
          <x v="379"/>
          <x v="364"/>
          <x v="511"/>
          <x v="113"/>
          <x v="168"/>
          <x v="430"/>
          <x v="9"/>
          <x v="296"/>
          <x v="522"/>
          <x v="76"/>
          <x v="581"/>
          <x v="3"/>
          <x v="117"/>
          <x v="321"/>
          <x v="204"/>
          <x v="244"/>
          <x v="337"/>
          <x v="649"/>
          <x v="447"/>
          <x v="557"/>
          <x v="597"/>
          <x v="1"/>
          <x v="252"/>
          <x v="185"/>
          <x v="2"/>
          <x v="324"/>
          <x v="284"/>
          <x v="225"/>
          <x v="62"/>
          <x v="193"/>
          <x v="163"/>
          <x v="35"/>
          <x v="102"/>
          <x v="519"/>
          <x v="644"/>
          <x v="378"/>
          <x v="240"/>
          <x v="95"/>
          <x v="45"/>
          <x v="617"/>
          <x v="524"/>
          <x v="302"/>
          <x v="307"/>
          <x v="202"/>
          <x v="594"/>
          <x v="226"/>
          <x v="189"/>
          <x v="360"/>
          <x v="257"/>
          <x v="350"/>
          <x v="408"/>
          <x v="16"/>
          <x v="79"/>
          <x v="429"/>
          <x v="432"/>
          <x v="370"/>
          <x v="386"/>
          <x v="180"/>
          <x v="4"/>
          <x v="328"/>
          <x v="567"/>
          <x v="31"/>
          <x v="576"/>
          <x v="90"/>
          <x v="527"/>
          <x v="556"/>
          <x v="400"/>
          <x v="267"/>
          <x v="23"/>
          <x v="292"/>
          <x v="217"/>
          <x v="608"/>
          <x v="197"/>
          <x v="58"/>
          <x v="452"/>
          <x v="499"/>
          <x v="210"/>
          <x v="0"/>
          <x v="283"/>
          <x v="0"/>
          <x v="214"/>
          <x v="363"/>
          <x v="507"/>
          <x v="424"/>
          <x v="167"/>
          <x v="574"/>
          <x v="8"/>
          <x v="288"/>
          <x v="147"/>
          <x v="1"/>
          <x v="162"/>
          <x v="50"/>
          <x v="397"/>
          <x v="604"/>
          <x v="66"/>
          <x v="346"/>
          <x v="269"/>
          <x v="497"/>
          <x v="599"/>
          <x v="562"/>
          <x v="323"/>
          <x v="538"/>
          <x v="103"/>
          <x v="89"/>
          <x v="114"/>
          <x v="263"/>
          <x v="314"/>
          <x v="241"/>
          <x v="73"/>
          <x v="160"/>
          <x v="551"/>
          <x v="286"/>
          <x v="149"/>
          <x v="1"/>
          <x v="4"/>
          <x v="331"/>
          <x v="543"/>
          <x v="515"/>
          <x v="0"/>
          <x v="56"/>
          <x v="305"/>
          <x v="232"/>
          <x v="347"/>
          <x v="615"/>
          <x v="585"/>
          <x v="209"/>
          <x v="3"/>
          <x v="271"/>
          <x v="2"/>
          <x v="387"/>
          <x v="82"/>
          <x v="32"/>
          <x v="325"/>
          <x v="395"/>
          <x v="621"/>
          <x v="3"/>
          <x v="106"/>
          <x v="457"/>
          <x v="256"/>
          <x v="453"/>
          <x v="143"/>
          <x v="64"/>
          <x v="1"/>
          <x v="512"/>
          <x v="0"/>
          <x v="294"/>
          <x v="110"/>
          <x v="3"/>
          <x v="399"/>
          <x v="229"/>
          <x v="372"/>
          <x v="118"/>
          <x v="485"/>
          <x v="336"/>
          <x v="170"/>
          <x v="212"/>
          <x v="465"/>
          <x v="393"/>
          <x v="446"/>
          <x v="261"/>
          <x v="555"/>
          <x v="366"/>
          <x v="49"/>
          <x v="51"/>
          <x v="59"/>
          <x v="359"/>
          <x v="211"/>
          <x v="166"/>
          <x v="0"/>
          <x v="313"/>
          <x v="182"/>
          <x v="15"/>
          <x v="20"/>
          <x v="71"/>
          <x v="517"/>
          <x v="613"/>
          <x v="11"/>
          <x v="583"/>
          <x v="626"/>
          <x v="105"/>
          <x v="279"/>
          <x v="648"/>
          <x v="573"/>
          <x v="306"/>
          <x v="411"/>
          <x v="406"/>
          <x v="30"/>
          <x v="2"/>
          <x v="629"/>
          <x v="571"/>
          <x v="431"/>
          <x v="101"/>
          <x v="638"/>
          <x v="258"/>
          <x v="533"/>
          <x v="264"/>
          <x v="148"/>
          <x v="122"/>
          <x v="596"/>
          <x v="510"/>
          <x v="164"/>
          <x v="218"/>
          <x v="184"/>
          <x v="231"/>
          <x v="277"/>
          <x v="433"/>
          <x v="207"/>
          <x v="548"/>
          <x v="178"/>
          <x v="558"/>
          <x v="151"/>
          <x v="247"/>
          <x v="329"/>
          <x v="377"/>
          <x v="98"/>
          <x v="1"/>
          <x v="338"/>
          <x v="523"/>
          <x v="131"/>
          <x v="587"/>
          <x v="78"/>
          <x v="374"/>
          <x v="22"/>
          <x v="477"/>
          <x v="423"/>
          <x v="611"/>
          <x v="52"/>
          <x v="647"/>
          <x v="136"/>
          <x v="129"/>
          <x v="578"/>
          <x v="449"/>
          <x v="312"/>
          <x v="186"/>
          <x v="39"/>
          <x v="445"/>
          <x v="199"/>
          <x v="137"/>
          <x v="108"/>
          <x v="541"/>
          <x v="362"/>
          <x v="239"/>
          <x v="75"/>
          <x v="547"/>
          <x v="223"/>
          <x v="357"/>
          <x v="598"/>
          <x v="514"/>
          <x v="545"/>
          <x v="55"/>
          <x v="525"/>
          <x v="0"/>
          <x v="392"/>
          <x v="365"/>
          <x v="603"/>
          <x v="97"/>
          <x v="301"/>
          <x v="176"/>
          <x v="580"/>
          <x v="417"/>
          <x v="36"/>
          <x v="390"/>
          <x v="298"/>
          <x v="259"/>
          <x v="490"/>
          <x v="13"/>
          <x v="361"/>
          <x v="289"/>
          <x v="0"/>
          <x v="371"/>
          <x v="2"/>
          <x v="502"/>
          <x v="156"/>
          <x v="1"/>
          <x v="643"/>
          <x v="353"/>
          <x v="0"/>
          <x v="68"/>
          <x v="635"/>
          <x v="255"/>
          <x v="260"/>
          <x v="198"/>
          <x v="532"/>
          <x v="584"/>
          <x v="488"/>
          <x v="632"/>
          <x v="455"/>
          <x v="150"/>
          <x v="368"/>
          <x v="610"/>
          <x v="426"/>
          <x v="285"/>
          <x v="355"/>
          <x v="142"/>
          <x v="1"/>
          <x v="1"/>
          <x v="544"/>
          <x v="171"/>
          <x v="179"/>
          <x v="287"/>
          <x v="496"/>
          <x v="2"/>
          <x v="159"/>
          <x v="614"/>
          <x v="48"/>
          <x v="572"/>
          <x v="564"/>
          <x v="208"/>
          <x v="133"/>
          <x v="119"/>
          <x v="327"/>
          <x v="422"/>
          <x v="47"/>
          <x v="281"/>
          <x v="645"/>
          <x v="401"/>
          <x v="123"/>
          <x v="416"/>
          <x v="216"/>
          <x v="152"/>
          <x v="41"/>
          <x v="245"/>
          <x v="442"/>
          <x v="537"/>
          <x v="157"/>
          <x v="205"/>
          <x v="86"/>
          <x v="530"/>
          <x v="588"/>
          <x v="570"/>
          <x v="53"/>
          <x v="616"/>
          <x v="467"/>
          <x v="373"/>
          <x v="592"/>
          <x v="413"/>
          <x v="280"/>
          <x v="428"/>
          <x v="42"/>
          <x v="342"/>
          <x v="402"/>
          <x v="276"/>
          <x v="509"/>
          <x v="561"/>
          <x v="463"/>
          <x v="74"/>
          <x v="612"/>
          <x v="550"/>
          <x v="266"/>
          <x v="483"/>
          <x v="311"/>
          <x v="600"/>
          <x v="316"/>
          <x v="0"/>
          <x v="553"/>
          <x v="2"/>
          <x v="132"/>
          <x v="481"/>
          <x v="57"/>
          <x v="591"/>
          <x v="326"/>
          <x v="461"/>
          <x v="568"/>
          <x v="254"/>
          <x v="436"/>
          <x v="172"/>
          <x v="623"/>
          <x v="135"/>
          <x v="396"/>
          <x v="233"/>
          <x v="479"/>
          <x v="249"/>
          <x v="464"/>
          <x v="383"/>
          <x v="577"/>
          <x v="586"/>
          <x v="505"/>
          <x v="500"/>
          <x v="380"/>
          <x v="534"/>
          <x v="0"/>
          <x v="194"/>
          <x v="516"/>
          <x v="175"/>
          <x v="111"/>
          <x v="354"/>
          <x v="61"/>
          <x v="595"/>
          <x v="120"/>
          <x v="421"/>
          <x v="24"/>
          <x v="246"/>
          <x v="104"/>
          <x v="367"/>
          <x v="549"/>
          <x v="474"/>
          <x v="99"/>
          <x v="262"/>
          <x v="398"/>
          <x v="125"/>
          <x v="2"/>
          <x v="235"/>
          <x v="389"/>
          <x v="158"/>
          <x v="440"/>
          <x v="566"/>
          <x v="536"/>
          <x v="628"/>
          <x v="2"/>
          <x v="318"/>
          <x v="165"/>
          <x v="639"/>
          <x v="620"/>
          <x v="5"/>
          <x v="38"/>
          <x v="637"/>
          <x v="140"/>
          <x v="188"/>
          <x v="26"/>
          <x v="1"/>
          <x v="444"/>
          <x v="3"/>
          <x v="107"/>
          <x v="228"/>
          <x v="154"/>
          <x v="275"/>
          <x v="419"/>
          <x v="575"/>
          <x v="0"/>
          <x v="351"/>
          <x v="491"/>
          <x v="141"/>
          <x v="504"/>
          <x v="388"/>
          <x v="54"/>
          <x v="112"/>
          <x v="92"/>
          <x v="88"/>
          <x v="404"/>
          <x v="84"/>
          <x v="330"/>
          <x v="565"/>
          <x v="96"/>
          <x v="127"/>
          <x v="309"/>
          <x v="19"/>
          <x v="192"/>
          <x v="253"/>
          <x v="609"/>
          <x v="438"/>
          <x v="343"/>
          <x v="181"/>
          <x v="134"/>
          <x v="391"/>
          <x v="3"/>
          <x v="454"/>
          <x v="230"/>
          <x v="358"/>
          <x v="650"/>
          <x v="493"/>
          <x v="1"/>
          <x v="2"/>
          <x v="456"/>
          <x v="40"/>
          <x v="381"/>
          <x v="636"/>
          <x v="293"/>
          <x v="531"/>
          <x v="529"/>
          <x v="303"/>
          <x v="12"/>
          <x v="624"/>
          <x v="560"/>
          <x v="203"/>
          <x v="46"/>
          <x v="173"/>
          <x v="130"/>
          <x v="482"/>
          <x v="469"/>
          <x v="385"/>
          <x v="410"/>
          <x v="2"/>
          <x v="21"/>
          <x v="542"/>
          <x v="563"/>
          <x v="349"/>
          <x v="2"/>
          <x v="234"/>
          <x v="116"/>
          <x v="206"/>
          <x v="251"/>
          <x v="521"/>
          <x v="487"/>
          <x v="448"/>
          <x v="627"/>
          <x v="593"/>
          <x v="476"/>
          <x v="470"/>
          <x v="14"/>
          <x v="3"/>
          <x v="540"/>
          <x v="155"/>
          <x v="633"/>
          <x v="121"/>
          <x v="237"/>
          <x v="602"/>
          <x v="334"/>
          <x v="394"/>
          <x v="480"/>
          <x v="376"/>
          <x v="177"/>
          <x v="200"/>
          <x v="356"/>
          <x v="409"/>
          <x v="1"/>
          <x v="25"/>
          <x v="458"/>
          <x v="486"/>
          <x v="44"/>
          <x v="435"/>
          <x v="0"/>
          <x v="274"/>
          <x v="272"/>
          <x v="508"/>
          <x v="146"/>
          <x v="384"/>
          <x v="83"/>
          <x v="1"/>
          <x v="607"/>
          <x v="641"/>
          <x v="221"/>
          <x v="489"/>
          <x v="403"/>
          <x v="28"/>
          <x v="248"/>
          <x v="196"/>
          <x v="344"/>
          <x v="468"/>
          <x v="582"/>
          <x v="352"/>
          <x v="18"/>
          <x v="222"/>
          <x v="0"/>
          <x v="169"/>
          <x v="215"/>
          <x v="412"/>
          <x v="201"/>
          <x v="539"/>
          <x v="475"/>
          <x v="191"/>
          <x v="630"/>
          <x v="478"/>
          <x v="513"/>
          <x v="299"/>
          <x v="642"/>
          <x v="139"/>
          <x v="10"/>
          <x v="144"/>
          <x v="625"/>
          <x v="115"/>
          <x v="552"/>
          <x v="492"/>
          <x v="405"/>
          <x v="29"/>
          <x v="506"/>
          <x v="195"/>
          <x v="437"/>
          <x v="622"/>
          <x v="528"/>
          <x v="619"/>
          <x v="6"/>
          <x v="70"/>
          <x v="34"/>
          <x v="425"/>
          <x v="494"/>
          <x v="65"/>
          <x v="242"/>
          <x v="640"/>
          <x v="268"/>
          <x v="418"/>
          <x v="72"/>
          <x v="43"/>
          <x v="1"/>
          <x v="94"/>
          <x v="213"/>
          <x v="3"/>
          <x v="236"/>
          <x v="320"/>
          <x v="174"/>
          <x v="227"/>
          <x v="69"/>
          <x v="503"/>
          <x v="33"/>
          <x v="291"/>
          <x v="590"/>
          <x v="81"/>
          <x v="1"/>
          <x v="606"/>
          <x v="434"/>
          <x v="100"/>
          <x v="369"/>
          <x v="60"/>
          <x v="219"/>
          <x v="145"/>
          <x v="270"/>
          <x v="27"/>
          <x v="0"/>
          <x v="297"/>
          <x v="332"/>
          <x v="484"/>
          <x v="278"/>
          <x v="238"/>
          <x v="322"/>
          <x v="85"/>
          <x v="161"/>
          <x v="304"/>
          <x v="462"/>
          <x v="0"/>
          <x v="124"/>
        </discretePr>
        <groupItems count="741">
          <s v="Group4"/>
          <s v="Group5"/>
          <s v="Group6"/>
          <s v="Group7"/>
          <s v="Group8"/>
          <n v="8.161643835616438"/>
          <n v="8.0767123287671225"/>
          <n v="7.7835616438356166"/>
          <n v="7.7589041095890412"/>
          <n v="7.5287671232876709"/>
          <n v="7.4904109589041097"/>
          <n v="7.4082191780821915"/>
          <n v="7.3589041095890408"/>
          <n v="7.2821917808219174"/>
          <n v="7.2630136986301368"/>
          <n v="7.2465753424657535"/>
          <n v="7.1753424657534248"/>
          <n v="6.9808219178082194"/>
          <n v="6.9424657534246572"/>
          <n v="6.580821917808219"/>
          <n v="6.5041095890410956"/>
          <n v="6.484931506849315"/>
          <n v="6.3123287671232875"/>
          <n v="6.3068493150684928"/>
          <n v="6.2547945205479456"/>
          <n v="6.1643835616438354"/>
          <n v="6.1589041095890407"/>
          <n v="6.0383561643835613"/>
          <n v="5.9698630136986299"/>
          <n v="5.9424657534246572"/>
          <n v="5.86027397260274"/>
          <n v="5.8520547945205479"/>
          <n v="5.7589041095890412"/>
          <n v="5.7150684931506852"/>
          <n v="5.5863013698630137"/>
          <n v="5.4301369863013695"/>
          <n v="5.4109589041095889"/>
          <n v="5.3945205479452056"/>
          <n v="5.2547945205479456"/>
          <n v="5.2136986301369861"/>
          <n v="5.1945205479452055"/>
          <n v="4.9945205479452053"/>
          <n v="4.9616438356164387"/>
          <n v="4.9424657534246572"/>
          <n v="4.904109589041096"/>
          <n v="4.8493150684931505"/>
          <n v="4.838356164383562"/>
          <n v="4.8328767123287673"/>
          <n v="4.3780821917808215"/>
          <n v="4.1780821917808222"/>
          <n v="3.8767123287671232"/>
          <n v="3.6054794520547944"/>
          <n v="3.558904109589041"/>
          <n v="3.5452054794520547"/>
          <n v="3.5315068493150683"/>
          <n v="3.43013698630137"/>
          <n v="3.3452054794520549"/>
          <n v="3.2383561643835614"/>
          <n v="3.1506849315068495"/>
          <n v="2.9753424657534246"/>
          <n v="2.9698630136986299"/>
          <n v="2.9315068493150687"/>
          <n v="2.7780821917808218"/>
          <n v="2.6136986301369864"/>
          <n v="2.5863013698630137"/>
          <n v="2.419178082191781"/>
          <n v="2.3917808219178083"/>
          <n v="2.3041095890410959"/>
          <n v="2.2684931506849315"/>
          <n v="2.1780821917808217"/>
          <n v="2.0794520547945203"/>
          <n v="2.0547945205479454"/>
          <n v="2.0164383561643837"/>
          <n v="1.8493150684931507"/>
          <n v="1.6821917808219178"/>
          <n v="1.6328767123287671"/>
          <n v="1.1698630136986301"/>
          <n v="1.1287671232876713"/>
          <n v="1.010958904109589"/>
          <n v="0.86301369863013699"/>
          <n v="0.83835616438356164"/>
          <n v="0.83013698630136989"/>
          <n v="0.75068493150684934"/>
          <n v="0.72876712328767124"/>
          <n v="0.71232876712328763"/>
          <n v="0.68493150684931503"/>
          <n v="0.51780821917808217"/>
          <n v="0.44109589041095892"/>
          <n v="0.37808219178082192"/>
          <n v="0.22465753424657534"/>
          <n v="7.9452054794520555E-2"/>
          <n v="3.5616438356164383E-2"/>
          <n v="2.1917808219178082E-2"/>
          <s v="0.0191780821917808"/>
          <s v="0.0301369863013699"/>
          <s v="0.0328767123287671"/>
          <s v="0.0767123287671233"/>
          <s v="0.221917808219178"/>
          <s v="0.375342465753425"/>
          <s v="0.438356164383562"/>
          <s v="0.515068493150685"/>
          <s v="0.682191780821918"/>
          <s v="0.70958904109589"/>
          <s v="0.726027397260274"/>
          <s v="0.747945205479452"/>
          <s v="0.827397260273973"/>
          <s v="0.835616438356164"/>
          <s v="0.857534246575342"/>
          <s v="0.86027397260274"/>
          <s v="1.00821917808219"/>
          <s v="1.12328767123288"/>
          <s v="1.12602739726027"/>
          <s v="1.16712328767123"/>
          <s v="1.63013698630137"/>
          <s v="1.67945205479452"/>
          <s v="1.84657534246575"/>
          <s v="2.01369863013699"/>
          <s v="2.05205479452055"/>
          <s v="2.07123287671233"/>
          <s v="2.07397260273973"/>
          <s v="2.07671232876712"/>
          <s v="2.17534246575342"/>
          <s v="2.26575342465753"/>
          <s v="2.3013698630137"/>
          <s v="2.38904109589041"/>
          <s v="2.41643835616438"/>
          <s v="2.58356164383562"/>
          <s v="2.61095890410959"/>
          <s v="2.77534246575342"/>
          <s v="2.92876712328767"/>
          <n v="10.010958904109589"/>
          <n v="8.1808219178082187"/>
          <n v="8.0958904109589049"/>
          <n v="7.8027397260273972"/>
          <n v="7.7780821917808218"/>
          <n v="7.5479452054794525"/>
          <n v="7.5095890410958903"/>
          <n v="7.3780821917808215"/>
          <n v="7.3013698630136989"/>
          <n v="7.2657534246575342"/>
          <n v="7.1945205479452055"/>
          <n v="7"/>
          <n v="6.9616438356164387"/>
          <n v="6.6"/>
          <n v="6.5232876712328771"/>
          <n v="6.3315068493150681"/>
          <n v="6.3260273972602743"/>
          <n v="6.2739726027397262"/>
          <n v="6.183561643835616"/>
          <n v="6.1780821917808222"/>
          <n v="6.0575342465753428"/>
          <n v="5.9890410958904106"/>
          <n v="5.9616438356164387"/>
          <n v="5.8794520547945206"/>
          <n v="5.8712328767123285"/>
          <n v="5.7780821917808218"/>
          <n v="5.7342465753424658"/>
          <n v="5.6054794520547944"/>
          <n v="5.4493150684931511"/>
          <n v="5.4136986301369863"/>
          <n v="5.2739726027397262"/>
          <n v="5.2328767123287667"/>
          <n v="5.0136986301369859"/>
          <n v="4.9808219178082194"/>
          <n v="4.9232876712328766"/>
          <n v="4.8684931506849312"/>
          <n v="4.8575342465753426"/>
          <n v="4.8520547945205479"/>
          <n v="4.397260273972603"/>
          <n v="4.1972602739726028"/>
          <n v="3.8958904109589043"/>
          <n v="3.6246575342465754"/>
          <n v="3.5780821917808221"/>
          <n v="3.5643835616438357"/>
          <n v="3.5506849315068494"/>
          <n v="3.4493150684931506"/>
          <n v="3.3643835616438356"/>
          <n v="3.2575342465753425"/>
          <n v="3.1698630136986301"/>
          <n v="2.9945205479452053"/>
          <n v="2.989041095890411"/>
          <n v="2.9506849315068493"/>
          <n v="2.7972602739726029"/>
          <n v="2.6328767123287671"/>
          <n v="2.6054794520547944"/>
          <n v="2.4383561643835616"/>
          <n v="2.4109589041095889"/>
          <n v="2.3232876712328765"/>
          <n v="2.2876712328767121"/>
          <n v="2.1972602739726028"/>
          <n v="2.0986301369863014"/>
          <n v="2.095890410958904"/>
          <n v="2.0931506849315067"/>
          <n v="2.0356164383561643"/>
          <n v="1.8684931506849316"/>
          <n v="1.7013698630136986"/>
          <n v="1.6520547945205479"/>
          <n v="1.2356164383561643"/>
          <n v="1.189041095890411"/>
          <n v="1.1479452054794521"/>
          <n v="1.0301369863013699"/>
          <n v="0.88219178082191785"/>
          <n v="0.8794520547945206"/>
          <n v="0.84931506849315064"/>
          <n v="0.76986301369863008"/>
          <n v="0.73150684931506849"/>
          <n v="0.70410958904109588"/>
          <n v="0.53698630136986303"/>
          <n v="0.46027397260273972"/>
          <n v="0.39726027397260272"/>
          <n v="0.24383561643835616"/>
          <n v="0.23287671232876711"/>
          <n v="7.3972602739726029E-2"/>
          <n v="5.7534246575342465E-2"/>
          <n v="5.2054794520547946E-2"/>
          <n v="1.0958904109589041E-2"/>
          <n v="10.024657534246575"/>
          <n v="8.1945205479452063"/>
          <n v="8.1095890410958908"/>
          <n v="7.816438356164384"/>
          <n v="7.5616438356164384"/>
          <n v="7.5232876712328771"/>
          <n v="7.3917808219178083"/>
          <n v="7.3150684931506849"/>
          <n v="7.2958904109589042"/>
          <n v="7.2082191780821914"/>
          <n v="7.0136986301369859"/>
          <n v="6.9753424657534246"/>
          <n v="6.6136986301369864"/>
          <n v="6.536986301369863"/>
          <n v="6.5178082191780824"/>
          <n v="6.3452054794520549"/>
          <n v="6.3397260273972602"/>
          <n v="6.2876712328767121"/>
          <n v="6.1972602739726028"/>
          <n v="6.1917808219178081"/>
          <n v="6.0712328767123287"/>
          <n v="6.0027397260273974"/>
          <n v="5.9753424657534246"/>
          <n v="5.8931506849315065"/>
          <n v="5.8849315068493153"/>
          <n v="5.7917808219178086"/>
          <n v="5.7479452054794518"/>
          <n v="5.6191780821917812"/>
          <n v="5.463013698630137"/>
          <n v="5.4438356164383563"/>
          <n v="5.2876712328767121"/>
          <n v="5.2465753424657535"/>
          <n v="5.2273972602739729"/>
          <n v="5.0273972602739727"/>
          <n v="4.9753424657534246"/>
          <n v="4.9369863013698634"/>
          <n v="4.882191780821918"/>
          <n v="4.8712328767123285"/>
          <n v="4.8657534246575347"/>
          <n v="4.4109589041095889"/>
          <n v="4.2109589041095887"/>
          <n v="3.9095890410958902"/>
          <n v="3.6383561643835618"/>
          <n v="3.591780821917808"/>
          <n v="3.463013698630137"/>
          <n v="3.3780821917808219"/>
          <n v="3.2712328767123289"/>
          <n v="3.1835616438356165"/>
          <n v="3.0082191780821916"/>
          <n v="3.0027397260273974"/>
          <n v="2.9643835616438357"/>
          <n v="2.8109589041095893"/>
          <n v="2.6465753424657534"/>
          <n v="2.6191780821917807"/>
          <n v="2.452054794520548"/>
          <n v="2.4246575342465753"/>
          <n v="2.3369863013698629"/>
          <n v="2.2109589041095892"/>
          <n v="2.1123287671232878"/>
          <n v="2.1095890410958904"/>
          <n v="2.106849315068493"/>
          <n v="2.0876712328767124"/>
          <n v="2.0493150684931507"/>
          <n v="1.8821917808219177"/>
          <n v="1.715068493150685"/>
          <n v="1.6657534246575343"/>
          <n v="1.2493150684931507"/>
          <n v="1.2027397260273973"/>
          <n v="1.1616438356164382"/>
          <n v="1.0438356164383562"/>
          <n v="0.89589041095890409"/>
          <n v="0.89315068493150684"/>
          <n v="0.87123287671232874"/>
          <n v="0.78356164383561644"/>
          <n v="0.76164383561643834"/>
          <n v="0.74520547945205484"/>
          <n v="0.71780821917808224"/>
          <n v="0.55068493150684927"/>
          <n v="0.47397260273972602"/>
          <n v="0.41095890410958902"/>
          <n v="0.25753424657534246"/>
          <n v="0.24657534246575341"/>
          <n v="8.7671232876712329E-2"/>
          <n v="7.1232876712328766E-2"/>
          <n v="6.575342465753424E-2"/>
          <n v="2.4657534246575342E-2"/>
          <n v="10.032876712328767"/>
          <n v="8.2027397260273975"/>
          <n v="8.117808219178082"/>
          <n v="7.8246575342465752"/>
          <n v="7.5698630136986305"/>
          <n v="7.5315068493150683"/>
          <n v="7.4"/>
          <n v="7.3232876712328769"/>
          <n v="7.3041095890410963"/>
          <n v="7.2876712328767121"/>
          <n v="7.2164383561643834"/>
          <n v="7.021917808219178"/>
          <n v="6.9835616438356167"/>
          <n v="6.6219178082191785"/>
          <n v="6.5452054794520551"/>
          <n v="6.5260273972602736"/>
          <n v="6.353424657534247"/>
          <n v="6.3479452054794523"/>
          <n v="6.2958904109589042"/>
          <n v="6.2054794520547949"/>
          <n v="6.2"/>
          <n v="6.0794520547945208"/>
          <n v="6.0109589041095894"/>
          <n v="5.9835616438356167"/>
          <n v="5.9013698630136986"/>
          <n v="5.8"/>
          <n v="5.6273972602739724"/>
          <n v="5.4712328767123291"/>
          <n v="5.4520547945205475"/>
          <n v="5.4356164383561643"/>
          <n v="5.2958904109589042"/>
          <n v="5.2356164383561641"/>
          <n v="5.0356164383561648"/>
          <n v="5.0027397260273974"/>
          <n v="4.9835616438356167"/>
          <n v="4.9452054794520546"/>
          <n v="4.8904109589041092"/>
          <n v="4.8794520547945206"/>
          <n v="4.8739726027397259"/>
          <n v="4.419178082191781"/>
          <n v="4.2191780821917808"/>
          <n v="3.9178082191780823"/>
          <n v="3.6465753424657534"/>
          <n v="3.6"/>
          <n v="3.5863013698630137"/>
          <n v="3.5726027397260274"/>
          <n v="3.4712328767123286"/>
          <n v="3.3863013698630136"/>
          <n v="3.2794520547945205"/>
          <n v="3.1917808219178081"/>
          <n v="3.0164383561643837"/>
          <n v="3.010958904109589"/>
          <n v="2.8191780821917809"/>
          <n v="2.6547945205479451"/>
          <n v="2.6273972602739728"/>
          <n v="2.4602739726027396"/>
          <n v="2.4328767123287673"/>
          <n v="2.3452054794520549"/>
          <n v="2.3095890410958906"/>
          <n v="2.2191780821917808"/>
          <n v="2.1205479452054794"/>
          <n v="2.117808219178082"/>
          <n v="2.1150684931506851"/>
          <n v="2.0575342465753423"/>
          <n v="1.8904109589041096"/>
          <n v="1.7232876712328766"/>
          <n v="1.6739726027397259"/>
          <n v="1.2575342465753425"/>
          <n v="1.210958904109589"/>
          <n v="1.0520547945205478"/>
          <n v="0.90410958904109584"/>
          <n v="0.90136986301369859"/>
          <n v="0.79178082191780819"/>
          <n v="0.75342465753424659"/>
          <n v="0.55890410958904113"/>
          <n v="0.48219178082191783"/>
          <n v="0.41917808219178082"/>
          <n v="0.26575342465753427"/>
          <n v="0.25479452054794521"/>
          <n v="9.5890410958904104E-2"/>
          <n v="11.183561643835617"/>
          <n v="9.3534246575342461"/>
          <n v="9.2684931506849306"/>
          <n v="8.9753424657534246"/>
          <n v="8.7452054794520553"/>
          <n v="8.7205479452054799"/>
          <n v="8.6821917808219187"/>
          <n v="8.5506849315068489"/>
          <n v="8.4739726027397264"/>
          <n v="8.4547945205479458"/>
          <n v="8.4383561643835616"/>
          <n v="8.367123287671232"/>
          <n v="8.1726027397260275"/>
          <n v="8.1342465753424662"/>
          <n v="7.7726027397260271"/>
          <n v="7.6958904109589037"/>
          <n v="7.6767123287671231"/>
          <n v="7.5041095890410956"/>
          <n v="7.4986301369863018"/>
          <n v="7.4465753424657537"/>
          <n v="7.3506849315068497"/>
          <n v="7.2301369863013702"/>
          <n v="7.161643835616438"/>
          <n v="7.1342465753424653"/>
          <n v="7.0520547945205481"/>
          <n v="7.043835616438356"/>
          <n v="6.9506849315068493"/>
          <n v="6.9068493150684933"/>
          <n v="6.7780821917808218"/>
          <n v="6.602739726027397"/>
          <n v="6.5863013698630137"/>
          <n v="6.4465753424657537"/>
          <n v="6.4054794520547942"/>
          <n v="6.3863013698630136"/>
          <n v="6.1863013698630134"/>
          <n v="6.1534246575342468"/>
          <n v="6.1342465753424653"/>
          <n v="6.095890410958904"/>
          <n v="6.0410958904109586"/>
          <n v="6.0301369863013701"/>
          <n v="6.0246575342465754"/>
          <n v="5.5698630136986305"/>
          <n v="5.3698630136986303"/>
          <n v="5.0684931506849313"/>
          <n v="4.7972602739726025"/>
          <n v="4.7506849315068491"/>
          <n v="4.7369863013698632"/>
          <n v="4.7232876712328764"/>
          <n v="4.6219178082191785"/>
          <n v="4.536986301369863"/>
          <n v="4.4301369863013695"/>
          <n v="4.3424657534246576"/>
          <n v="4.1671232876712327"/>
          <n v="4.161643835616438"/>
          <n v="4.1232876712328768"/>
          <n v="3.9698630136986299"/>
          <n v="3.8054794520547945"/>
          <n v="3.7780821917808218"/>
          <n v="3.6109589041095891"/>
          <n v="3.5835616438356164"/>
          <n v="3.495890410958904"/>
          <n v="3.4602739726027396"/>
          <n v="3.3698630136986303"/>
          <n v="3.2684931506849315"/>
          <n v="3.2657534246575342"/>
          <n v="3.2465753424657535"/>
          <n v="3.2082191780821918"/>
          <n v="3.0410958904109591"/>
          <n v="2.8739726027397259"/>
          <n v="2.8246575342465752"/>
          <n v="2.408219178082192"/>
          <n v="2.3616438356164382"/>
          <n v="2.3205479452054796"/>
          <n v="2.2027397260273971"/>
          <n v="2.0301369863013701"/>
          <n v="2.021917808219178"/>
          <n v="1.9424657534246574"/>
          <n v="1.9205479452054794"/>
          <n v="1.904109589041096"/>
          <n v="1.8767123287671232"/>
          <n v="1.7095890410958905"/>
          <n v="1.5698630136986302"/>
          <n v="1.4164383561643836"/>
          <n v="1.4054794520547946"/>
          <n v="1.2465753424657535"/>
          <n v="1.2301369863013698"/>
          <n v="1.2246575342465753"/>
          <n v="1.1835616438356165"/>
          <n v="1.1753424657534246"/>
          <n v="1.1452054794520548"/>
          <n v="1.0328767123287672"/>
          <n v="11.254794520547945"/>
          <n v="9.4246575342465757"/>
          <n v="9.3397260273972602"/>
          <n v="9.0465753424657542"/>
          <n v="8.7917808219178077"/>
          <n v="8.7534246575342465"/>
          <n v="8.742465753424657"/>
          <n v="8.6219178082191785"/>
          <n v="8.5452054794520542"/>
          <n v="8.5260273972602736"/>
          <n v="8.5095890410958912"/>
          <n v="8.2438356164383571"/>
          <n v="8.205479452054794"/>
          <n v="8.0465753424657542"/>
          <n v="7.8438356164383558"/>
          <n v="7.7671232876712333"/>
          <n v="7.7479452054794518"/>
          <n v="7.5753424657534243"/>
          <n v="7.5178082191780824"/>
          <n v="7.4273972602739722"/>
          <n v="7.4219178082191783"/>
          <n v="7.2328767123287667"/>
          <n v="7.2054794520547949"/>
          <n v="7.1232876712328768"/>
          <n v="7.1150684931506847"/>
          <n v="6.8493150684931505"/>
          <n v="6.6931506849315072"/>
          <n v="6.6739726027397257"/>
          <n v="6.6575342465753424"/>
          <n v="6.4767123287671229"/>
          <n v="6.4575342465753423"/>
          <n v="6.2575342465753421"/>
          <n v="6.2246575342465755"/>
          <n v="6.1671232876712327"/>
          <n v="6.1123287671232873"/>
          <n v="6.1013698630136988"/>
          <n v="5.6410958904109592"/>
          <n v="5.441095890410959"/>
          <n v="5.13972602739726"/>
          <n v="4.8219178082191778"/>
          <n v="4.8082191780821919"/>
          <n v="4.7945205479452051"/>
          <n v="4.6931506849315072"/>
          <n v="4.6082191780821917"/>
          <n v="4.5013698630136982"/>
          <n v="4.4136986301369863"/>
          <n v="4.2383561643835614"/>
          <n v="4.2328767123287667"/>
          <n v="4.1945205479452055"/>
          <n v="4.0410958904109586"/>
          <n v="3.8493150684931505"/>
          <n v="3.6821917808219178"/>
          <n v="3.6547945205479451"/>
          <n v="3.5671232876712327"/>
          <n v="3.441095890410959"/>
          <n v="3.3397260273972602"/>
          <n v="3.3369863013698629"/>
          <n v="3.3178082191780822"/>
          <n v="3.1123287671232878"/>
          <n v="2.9452054794520546"/>
          <n v="2.8958904109589043"/>
          <n v="2.4794520547945207"/>
          <n v="2.2739726027397262"/>
          <n v="2.1260273972602741"/>
          <n v="2.1232876712328768"/>
          <n v="2.1013698630136988"/>
          <n v="1.9917808219178081"/>
          <n v="1.9753424657534246"/>
          <n v="1.9479452054794522"/>
          <n v="1.7808219178082192"/>
          <n v="1.704109589041096"/>
          <n v="1.6410958904109589"/>
          <n v="1.4876712328767123"/>
          <n v="1.4767123287671233"/>
          <n v="1.3178082191780822"/>
          <n v="1.3013698630136987"/>
          <n v="1.295890410958904"/>
          <n v="1.2547945205479452"/>
          <n v="1.2191780821917808"/>
          <n v="1.2164383561643837"/>
          <n v="1.1095890410958904"/>
          <n v="1.1041095890410959"/>
          <n v="1.0904109589041096"/>
          <n v="1.0657534246575342"/>
          <n v="1.0246575342465754"/>
          <n v="0.93698630136986305"/>
          <n v="0.40273972602739727"/>
          <n v="0.33972602739726027"/>
          <n v="0.21095890410958903"/>
          <n v="0.11780821917808219"/>
          <n v="11.36986301369863"/>
          <n v="9.5397260273972595"/>
          <n v="9.4547945205479458"/>
          <n v="9.161643835616438"/>
          <n v="8.9068493150684933"/>
          <n v="8.868493150684932"/>
          <n v="8.9315068493150687"/>
          <n v="8.7369863013698623"/>
          <n v="8.6602739726027398"/>
          <n v="8.6410958904109592"/>
          <n v="8.624657534246575"/>
          <n v="8.5534246575342472"/>
          <n v="8.3589041095890408"/>
          <n v="8.3205479452054796"/>
          <n v="8.3178082191780813"/>
          <n v="7.9589041095890414"/>
          <n v="7.882191780821918"/>
          <n v="7.8630136986301373"/>
          <n v="7.6904109589041099"/>
          <n v="7.6849315068493151"/>
          <n v="7.6328767123287671"/>
          <n v="7.5424657534246577"/>
          <n v="7.536986301369863"/>
          <n v="7.4164383561643836"/>
          <n v="7.3479452054794523"/>
          <n v="7.3205479452054796"/>
          <n v="7.2383561643835614"/>
          <n v="7.1369863013698627"/>
          <n v="7.0931506849315067"/>
          <n v="6.9643835616438352"/>
          <n v="6.8082191780821919"/>
          <n v="6.7890410958904113"/>
          <n v="6.7726027397260271"/>
          <n v="6.6328767123287671"/>
          <n v="6.5917808219178085"/>
          <n v="6.5726027397260278"/>
          <n v="6.3726027397260276"/>
          <n v="6.3205479452054796"/>
          <n v="6.2821917808219174"/>
          <n v="6.2273972602739729"/>
          <n v="6.2164383561643834"/>
          <n v="6.2109589041095887"/>
          <n v="5.5561643835616437"/>
          <n v="4.9095890410958907"/>
          <n v="4.6164383561643838"/>
          <n v="4.5287671232876709"/>
          <n v="4.353424657534247"/>
          <n v="4.3479452054794523"/>
          <n v="4.3095890410958901"/>
          <n v="4.1561643835616442"/>
          <n v="3.9917808219178084"/>
          <n v="3.9643835616438357"/>
          <n v="3.7972602739726029"/>
          <n v="3.7698630136986302"/>
          <n v="3.4575342465753423"/>
          <n v="3.4547945205479453"/>
          <n v="3.452054794520548"/>
          <n v="3.4328767123287673"/>
          <n v="3.3945205479452056"/>
          <n v="3.2273972602739724"/>
          <n v="3.0602739726027397"/>
          <n v="2.5945205479452054"/>
          <n v="2.547945205479452"/>
          <n v="2.506849315068493"/>
          <n v="2.2410958904109588"/>
          <n v="2.2383561643835614"/>
          <n v="2.2164383561643834"/>
          <n v="2.2082191780821918"/>
          <n v="2.128767123287671"/>
          <n v="2.0904109589041098"/>
          <n v="2.0630136986301371"/>
          <n v="1.8958904109589041"/>
          <n v="1.8191780821917809"/>
          <n v="1.7561643835616438"/>
          <n v="1.6027397260273972"/>
          <n v="1.5917808219178082"/>
          <n v="1.4328767123287671"/>
          <n v="1.4109589041095891"/>
          <n v="1.3698630136986301"/>
          <n v="1.3616438356164384"/>
          <n v="1.3342465753424657"/>
          <n v="1.3315068493150686"/>
          <n v="1.2383561643835617"/>
          <n v="1.2054794520547945"/>
          <n v="1.1808219178082191"/>
          <n v="1.1397260273972603"/>
          <n v="0.55616438356164388"/>
          <n v="0.45479452054794522"/>
          <n v="0.32602739726027397"/>
          <n v="11.435616438356165"/>
          <n v="9.6054794520547944"/>
          <n v="9.5205479452054789"/>
          <n v="9.2273972602739729"/>
          <n v="8.9726027397260282"/>
          <n v="8.9342465753424651"/>
          <n v="8.9972602739726035"/>
          <n v="8.8027397260273972"/>
          <n v="8.7260273972602747"/>
          <n v="8.706849315068494"/>
          <n v="8.6904109589041099"/>
          <n v="8.6191780821917803"/>
          <n v="8.4246575342465757"/>
          <n v="8.3863013698630144"/>
          <n v="8.3835616438356162"/>
          <n v="8.2273972602739729"/>
          <n v="8.0246575342465754"/>
          <n v="7.9479452054794519"/>
          <n v="7.9287671232876713"/>
          <n v="7.7506849315068491"/>
          <n v="7.6986301369863011"/>
          <n v="7.6082191780821917"/>
          <n v="7.602739726027397"/>
          <n v="7.4821917808219176"/>
          <n v="7.4136986301369863"/>
          <n v="7.3863013698630136"/>
          <n v="7.2027397260273975"/>
          <n v="7.1589041095890407"/>
          <n v="7.0301369863013701"/>
          <n v="6.8739726027397259"/>
          <n v="6.8547945205479452"/>
          <n v="6.838356164383562"/>
          <n v="6.6986301369863011"/>
          <n v="6.6383561643835618"/>
          <n v="6.4383561643835616"/>
          <n v="6.2931506849315069"/>
          <n v="6.2767123287671236"/>
          <n v="5.8219178082191778"/>
          <n v="5.6219178082191785"/>
          <n v="5.3205479452054796"/>
          <n v="5.0493150684931507"/>
          <n v="4.9890410958904106"/>
          <n v="4.7890410958904113"/>
          <n v="4.6821917808219178"/>
          <n v="4.5945205479452058"/>
          <n v="4.2219178082191782"/>
          <n v="4.0575342465753428"/>
          <n v="4.0301369863013701"/>
          <n v="3.8630136986301369"/>
          <n v="3.8356164383561642"/>
          <n v="3.7479452054794522"/>
          <n v="3.7123287671232879"/>
          <n v="3.6219178082191781"/>
          <n v="3.5232876712328767"/>
          <n v="3.5205479452054793"/>
          <n v="3.5178082191780824"/>
          <n v="3.4986301369863013"/>
          <n v="3.2931506849315069"/>
          <n v="3.1260273972602741"/>
          <n v="3.0767123287671234"/>
          <n v="2.6602739726027398"/>
          <n v="2.5726027397260274"/>
          <n v="2.4547945205479453"/>
          <n v="2.3068493150684932"/>
          <n v="2.2821917808219179"/>
          <n v="2.1945205479452055"/>
          <n v="2.1726027397260275"/>
          <n v="2.1561643835616437"/>
          <n v="1.9616438356164383"/>
          <n v="1.8849315068493151"/>
          <n v="1.821917808219178"/>
          <n v="1.6684931506849314"/>
          <n v="1.6575342465753424"/>
          <n v="1.4986301369863013"/>
          <n v="1.4821917808219178"/>
          <n v="1.4356164383561645"/>
          <n v="1.4273972602739726"/>
          <n v="1.4"/>
          <n v="1.3972602739726028"/>
          <n v="1.3041095890410959"/>
          <n v="1.2904109589041095"/>
          <n v="1.284931506849315"/>
          <n v="1.2712328767123289"/>
          <n v="1.1178082191780823"/>
          <n v="0.62191780821917808"/>
          <n v="0.58356164383561648"/>
          <n v="0.52054794520547942"/>
          <n v="0.39178082191780822"/>
          <n v="0.2986301369863013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s v="SRV-WSUS01"/>
    <s v="HP"/>
    <s v="2M2032005K"/>
    <s v="ProLiant DL380 G7"/>
    <s v="10.0.14393"/>
    <n v="23"/>
    <d v="2012-01-25T00:00:00"/>
    <x v="0"/>
    <x v="0"/>
    <x v="0"/>
    <n v="4000"/>
    <s v="Server"/>
    <x v="0"/>
    <m/>
    <n v="0"/>
    <n v="1"/>
    <s v="23"/>
    <s v="Server"/>
    <s v="Rack Mount"/>
    <m/>
    <s v="2020-12-04"/>
    <s v="administrator"/>
  </r>
  <r>
    <s v="DESKTOP-CVGUMR0"/>
    <s v="Dell Inc."/>
    <s v="DNVD8Y1"/>
    <s v="Precision T1700"/>
    <s v="10.0.18363"/>
    <n v="15"/>
    <d v="2013-11-23T00:00:00"/>
    <x v="1"/>
    <x v="1"/>
    <x v="1"/>
    <n v="0"/>
    <s v="Workstation"/>
    <x v="0"/>
    <s v="none"/>
    <n v="1"/>
    <n v="1"/>
    <s v="15"/>
    <s v="Desktop"/>
    <s v="Space-Saving"/>
    <s v="retired - no current user, should be retired"/>
    <s v="2021-04-07"/>
    <s v="neladmin; rcurran; rteal"/>
  </r>
  <r>
    <s v="DESKTOP-C34CJTH"/>
    <s v="LENOVO"/>
    <s v="YB01533231"/>
    <n v="20266"/>
    <s v="10.0.19042"/>
    <n v="10"/>
    <d v="2013-12-24T00:00:00"/>
    <x v="2"/>
    <x v="1"/>
    <x v="2"/>
    <n v="0"/>
    <s v="Workstation"/>
    <x v="0"/>
    <s v="none"/>
    <n v="1"/>
    <n v="1"/>
    <s v="10"/>
    <s v="Laptop"/>
    <s v="Notebook"/>
    <s v="no current user, should be retired"/>
    <s v="2021-12-07"/>
    <s v="bruce; egarue; neladmin"/>
  </r>
  <r>
    <s v="YOGA-4-2101-RW"/>
    <s v="LENOVO"/>
    <s v="YB02041969"/>
    <n v="20266"/>
    <s v="10.0.19044"/>
    <n v="10"/>
    <d v="2014-04-10T00:00:00"/>
    <x v="3"/>
    <x v="1"/>
    <x v="2"/>
    <n v="0"/>
    <m/>
    <x v="1"/>
    <s v="rand"/>
    <m/>
    <n v="1"/>
    <s v="10"/>
    <s v="Laptop"/>
    <s v="Notebook"/>
    <s v="rand home computer"/>
    <d v="2022-10-06T00:00:00"/>
    <m/>
  </r>
  <r>
    <s v="CNF-STRATEGY"/>
    <s v="LENOVO"/>
    <s v="MJ015WSK"/>
    <s v="10AYCTO1WW"/>
    <s v="6.3.9600"/>
    <n v="3"/>
    <d v="2014-07-12T00:00:00"/>
    <x v="4"/>
    <x v="2"/>
    <x v="3"/>
    <n v="950"/>
    <s v="Shared"/>
    <x v="1"/>
    <s v="Strategy"/>
    <n v="0"/>
    <n v="1"/>
    <s v="3"/>
    <s v="Desktop"/>
    <s v="Desktop"/>
    <s v="old NC conference room - gone?"/>
    <d v="2022-02-16T00:00:00"/>
    <s v="mwhitney"/>
  </r>
  <r>
    <s v="NEC073114"/>
    <s v="Dell Inc."/>
    <s v="351TW12"/>
    <s v="Precision T3610"/>
    <s v="10.0.19044"/>
    <n v="7"/>
    <d v="2014-07-26T00:00:00"/>
    <x v="5"/>
    <x v="2"/>
    <x v="4"/>
    <n v="1250"/>
    <s v="Workstation"/>
    <x v="1"/>
    <s v="bfumarola"/>
    <n v="0"/>
    <n v="1"/>
    <s v="7"/>
    <s v="Desktop"/>
    <s v="Tower"/>
    <s v="users login as &quot;mv2&quot;"/>
    <d v="2023-05-22T00:00:00"/>
    <s v="mv2"/>
  </r>
  <r>
    <s v="ENG073014"/>
    <s v="Dell Inc."/>
    <s v="47BTX12"/>
    <s v="Precision T1700"/>
    <s v="6.1.7601"/>
    <s v="15"/>
    <d v="2014-07-03T00:00:00"/>
    <x v="6"/>
    <x v="2"/>
    <x v="1"/>
    <n v="0"/>
    <s v="Shared"/>
    <x v="0"/>
    <m/>
    <m/>
    <n v="1"/>
    <s v="15"/>
    <s v="Desktop"/>
    <s v="Space-Saving"/>
    <s v="this machine is in the showroom (media closet), need to get this computer gone!"/>
    <m/>
    <m/>
  </r>
  <r>
    <s v="Sales04-914"/>
    <s v="LENOVO"/>
    <s v="YB03706078"/>
    <n v="20266"/>
    <s v="6.3.9600"/>
    <n v="10"/>
    <d v="2014-09-12T00:00:00"/>
    <x v="7"/>
    <x v="2"/>
    <x v="2"/>
    <n v="0"/>
    <s v="Workstation"/>
    <x v="1"/>
    <s v="mpizzo"/>
    <n v="1"/>
    <n v="1"/>
    <s v="10"/>
    <s v="Laptop"/>
    <s v="Notebook"/>
    <s v="mpizzo - seems like home computer"/>
    <d v="2023-05-22T00:00:00"/>
    <s v="mpizzo"/>
  </r>
  <r>
    <s v="Sales03-914"/>
    <s v="LENOVO"/>
    <s v="YB03708443"/>
    <n v="20266"/>
    <s v="6.3.9600"/>
    <n v="10"/>
    <d v="2014-09-12T00:00:00"/>
    <x v="7"/>
    <x v="2"/>
    <x v="2"/>
    <n v="0"/>
    <s v="Workstation"/>
    <x v="1"/>
    <s v="chamilton"/>
    <n v="1"/>
    <n v="1"/>
    <s v="10"/>
    <s v="Laptop"/>
    <s v="Notebook"/>
    <s v="need to fix logonscript"/>
    <d v="2023-01-19T00:00:00"/>
    <s v="chamilton"/>
  </r>
  <r>
    <s v="YOGA-03-2101"/>
    <s v="LENOVO"/>
    <s v="YB03709367"/>
    <n v="20266"/>
    <s v="10.0.19042"/>
    <n v="10"/>
    <d v="2014-09-12T00:00:00"/>
    <x v="7"/>
    <x v="2"/>
    <x v="2"/>
    <n v="0"/>
    <s v="Workstation"/>
    <x v="1"/>
    <s v="hryti"/>
    <n v="0"/>
    <n v="1"/>
    <s v="10"/>
    <s v="Laptop"/>
    <s v="Notebook"/>
    <s v="secondary/home computer"/>
    <d v="2023-05-22T00:00:00"/>
    <s v="hryti; lbowles"/>
  </r>
  <r>
    <s v="LTCM73-1410-0"/>
    <s v="LENOVO"/>
    <s v="MJ01L46H"/>
    <s v="10AYCTO1WW"/>
    <s v="10.0.19045"/>
    <n v="3"/>
    <d v="2014-10-10T00:00:00"/>
    <x v="8"/>
    <x v="2"/>
    <x v="3"/>
    <n v="950"/>
    <s v="Workstation"/>
    <x v="0"/>
    <m/>
    <n v="0"/>
    <n v="1"/>
    <s v="3"/>
    <s v="Desktop"/>
    <s v="Desktop"/>
    <s v="old CNF-FOCUS"/>
    <d v="2023-05-25T00:00:00"/>
    <s v="localadmin"/>
  </r>
  <r>
    <s v="CNF-DILIGENCE"/>
    <s v="LENOVO"/>
    <s v="MJ01L3AV"/>
    <s v="10B6CTO1WW"/>
    <s v="6.3.9600"/>
    <n v="3"/>
    <d v="2014-10-10T00:00:00"/>
    <x v="8"/>
    <x v="2"/>
    <x v="3"/>
    <n v="950"/>
    <s v="Shared"/>
    <x v="0"/>
    <m/>
    <n v="0"/>
    <n v="1"/>
    <s v="3"/>
    <s v="Desktop"/>
    <s v="Desktop"/>
    <s v="old conferencec room - gone?"/>
    <s v="2021-08-25"/>
    <s v="cinnerarity; cmatosic; neladmin"/>
  </r>
  <r>
    <s v="YOGA-02-2101"/>
    <s v="LENOVO"/>
    <s v="YB05758501"/>
    <n v="20266"/>
    <s v="10.0.19044"/>
    <n v="10"/>
    <d v="2014-10-17T00:00:00"/>
    <x v="9"/>
    <x v="2"/>
    <x v="2"/>
    <n v="0"/>
    <s v="Workstation"/>
    <x v="0"/>
    <m/>
    <n v="0"/>
    <n v="1"/>
    <s v="10"/>
    <s v="Laptop"/>
    <s v="Notebook"/>
    <s v="??"/>
    <d v="2023-04-26T00:00:00"/>
    <s v="localadmin"/>
  </r>
  <r>
    <s v="YOGA-01-2101"/>
    <s v="LENOVO"/>
    <s v="YB05744150"/>
    <n v="20266"/>
    <s v="10.0.19044"/>
    <n v="10"/>
    <d v="2014-10-17T00:00:00"/>
    <x v="9"/>
    <x v="2"/>
    <x v="5"/>
    <n v="900"/>
    <s v="Workstation"/>
    <x v="1"/>
    <s v="bsawyer"/>
    <n v="0"/>
    <n v="1"/>
    <s v="10"/>
    <s v="Laptop"/>
    <s v="Notebook"/>
    <m/>
    <d v="2023-04-07T00:00:00"/>
    <s v="bsawyer"/>
  </r>
  <r>
    <s v="SALES06-1014"/>
    <s v="LENOVO"/>
    <s v="YB05757092"/>
    <n v="20266"/>
    <s v="6.3.9600"/>
    <n v="10"/>
    <d v="2014-10-17T00:00:00"/>
    <x v="9"/>
    <x v="2"/>
    <x v="2"/>
    <n v="0"/>
    <s v="Workstation"/>
    <x v="0"/>
    <m/>
    <n v="1"/>
    <n v="1"/>
    <s v="10"/>
    <s v="Laptop"/>
    <s v="Notebook"/>
    <s v="gone?"/>
    <s v="2020-03-24"/>
    <s v="neladmin; rcurran;ppatterson"/>
  </r>
  <r>
    <s v="YOGA2-1410-01"/>
    <s v="LENOVO"/>
    <s v="YB05758411"/>
    <n v="20266"/>
    <s v="10.0.19045"/>
    <n v="10"/>
    <d v="2014-10-17T00:00:00"/>
    <x v="9"/>
    <x v="2"/>
    <x v="5"/>
    <n v="900"/>
    <s v="Workstation"/>
    <x v="1"/>
    <s v="rhanlon"/>
    <n v="0"/>
    <n v="1"/>
    <s v="10"/>
    <s v="Laptop"/>
    <s v="Notebook"/>
    <m/>
    <d v="2023-05-22T00:00:00"/>
    <s v="rhanlon"/>
  </r>
  <r>
    <s v="SALES09-1114"/>
    <s v="LENOVO"/>
    <s v="YB05760372"/>
    <n v="20266"/>
    <s v="6.3.9600"/>
    <n v="10"/>
    <d v="2014-10-23T00:00:00"/>
    <x v="10"/>
    <x v="2"/>
    <x v="5"/>
    <n v="900"/>
    <s v="Workstation"/>
    <x v="1"/>
    <s v="bpuhl"/>
    <n v="0"/>
    <n v="1"/>
    <s v="10"/>
    <s v="Laptop"/>
    <s v="Notebook"/>
    <m/>
    <d v="2023-04-19T00:00:00"/>
    <s v="bpuhl"/>
  </r>
  <r>
    <s v="SALES10-1114"/>
    <s v="LENOVO"/>
    <s v="YB05756210"/>
    <n v="20266"/>
    <s v="6.3.9600"/>
    <n v="10"/>
    <d v="2014-10-23T00:00:00"/>
    <x v="10"/>
    <x v="2"/>
    <x v="5"/>
    <n v="900"/>
    <s v="Workstation"/>
    <x v="0"/>
    <m/>
    <n v="1"/>
    <n v="1"/>
    <s v="10"/>
    <s v="Laptop"/>
    <s v="Notebook"/>
    <s v="kevin's old home computer"/>
    <d v="2023-03-27T00:00:00"/>
    <s v="localadmin;kevin"/>
  </r>
  <r>
    <s v="BACKUP01"/>
    <s v="HP"/>
    <s v="2M2447005J"/>
    <s v="ProLiant ML350p Gen8"/>
    <s v="6.3.9600"/>
    <n v="7"/>
    <d v="2014-11-18T00:00:00"/>
    <x v="11"/>
    <x v="2"/>
    <x v="1"/>
    <n v="0"/>
    <s v="Server"/>
    <x v="0"/>
    <m/>
    <n v="0"/>
    <n v="1"/>
    <s v="7"/>
    <s v="Desktop"/>
    <s v="Tower"/>
    <m/>
    <s v="2021-12-16"/>
    <s v="administrator; iitadmin"/>
  </r>
  <r>
    <s v="ENG4C-2-2015"/>
    <s v="Dell Inc."/>
    <s v="6Z3X842"/>
    <s v="Precision T1700"/>
    <s v="10.0.19044"/>
    <n v="15"/>
    <d v="2015-01-28T00:00:00"/>
    <x v="12"/>
    <x v="2"/>
    <x v="4"/>
    <n v="1250"/>
    <s v="Workstation"/>
    <x v="1"/>
    <s v="bmcsweeney"/>
    <n v="0"/>
    <n v="1"/>
    <s v="15"/>
    <s v="Desktop"/>
    <s v="Space-Saving"/>
    <m/>
    <d v="2023-05-18T00:00:00"/>
    <s v="bmcsweeney"/>
  </r>
  <r>
    <s v="PM4C-03-2015"/>
    <s v="Dell Inc."/>
    <s v="62T8942"/>
    <s v="Precision T1700"/>
    <s v="10.0.19042"/>
    <n v="15"/>
    <d v="2015-02-11T00:00:00"/>
    <x v="13"/>
    <x v="2"/>
    <x v="6"/>
    <n v="800"/>
    <s v="Workstation"/>
    <x v="0"/>
    <m/>
    <n v="0"/>
    <n v="1"/>
    <s v="15"/>
    <s v="Desktop"/>
    <s v="Space-Saving"/>
    <s v="edoherty old computer"/>
    <s v="2022-01-04"/>
    <s v="edoherty"/>
  </r>
  <r>
    <s v="GEN-02-2015-01"/>
    <s v="Dell Inc."/>
    <s v="7TSD942"/>
    <s v="OptiPlex 9020"/>
    <s v="10.0.19042"/>
    <n v="15"/>
    <d v="2015-02-12T00:00:00"/>
    <x v="14"/>
    <x v="2"/>
    <x v="1"/>
    <n v="0"/>
    <s v="Workstation"/>
    <x v="1"/>
    <s v="jaime"/>
    <m/>
    <n v="1"/>
    <s v="15"/>
    <s v="Desktop"/>
    <s v="Space-Saving"/>
    <s v="jaime home computer"/>
    <d v="2023-05-10T00:00:00"/>
    <s v="jaime"/>
  </r>
  <r>
    <s v="ENGCAD042015"/>
    <s v="Dell Inc."/>
    <s v="324GC42"/>
    <s v="Precision T1700"/>
    <s v="10.0.19044"/>
    <n v="15"/>
    <d v="2015-04-10T00:00:00"/>
    <x v="15"/>
    <x v="2"/>
    <x v="4"/>
    <n v="1250"/>
    <s v="Workstation"/>
    <x v="1"/>
    <s v="shoman"/>
    <m/>
    <n v="1"/>
    <s v="15"/>
    <s v="Desktop"/>
    <s v="Space-Saving"/>
    <s v="shoman cad machine?"/>
    <d v="2023-05-17T00:00:00"/>
    <s v="shoman"/>
  </r>
  <r>
    <s v="KC-102616"/>
    <s v="Dell Inc."/>
    <s v="JLQ8H52"/>
    <s v="Inspiron 7352"/>
    <s v="10.0.19042"/>
    <n v="10"/>
    <d v="2015-06-23T00:00:00"/>
    <x v="16"/>
    <x v="2"/>
    <x v="5"/>
    <n v="900"/>
    <s v="Workstation"/>
    <x v="0"/>
    <m/>
    <n v="0"/>
    <n v="1"/>
    <s v="10"/>
    <s v="Laptop"/>
    <s v="Notebook"/>
    <s v="awagnon old home machine?"/>
    <d v="2022-03-07T00:00:00"/>
    <s v="awagnon"/>
  </r>
  <r>
    <s v="NTAYLOR-YOGA3"/>
    <s v="LENOVO"/>
    <s v="PF0ADSMR"/>
    <s v="80HE"/>
    <s v="6.3.9600"/>
    <n v="10"/>
    <d v="2015-07-21T00:00:00"/>
    <x v="17"/>
    <x v="3"/>
    <x v="5"/>
    <n v="900"/>
    <s v="Workstation"/>
    <x v="1"/>
    <s v="acahill"/>
    <n v="0"/>
    <n v="1"/>
    <s v="10"/>
    <s v="Laptop"/>
    <s v="Notebook"/>
    <s v="secondary"/>
    <d v="2023-05-16T00:00:00"/>
    <s v="acahill; neladmin"/>
  </r>
  <r>
    <s v="BETTE0815-LT"/>
    <s v="Dell Inc."/>
    <s v="4P3ZX52"/>
    <s v="Latitude E5550"/>
    <s v="6.1.7601"/>
    <n v="3"/>
    <d v="2015-07-28T00:00:00"/>
    <x v="18"/>
    <x v="3"/>
    <x v="1"/>
    <n v="0"/>
    <s v="Workstation"/>
    <x v="1"/>
    <s v="bette"/>
    <n v="0"/>
    <n v="1"/>
    <s v="3"/>
    <s v="Desktop"/>
    <s v="Desktop"/>
    <s v="secondary (home)"/>
    <d v="2023-05-22T00:00:00"/>
    <s v="bette"/>
  </r>
  <r>
    <s v="CNF-INNOVATION"/>
    <s v="Hewlett-Packard"/>
    <s v="2UA5392DH2"/>
    <s v="HP Z230 Tower Workstation"/>
    <s v="10.0.19044"/>
    <n v="3"/>
    <d v="2015-09-29T00:00:00"/>
    <x v="19"/>
    <x v="3"/>
    <x v="3"/>
    <n v="950"/>
    <s v="Shared"/>
    <x v="1"/>
    <s v="Innovation"/>
    <n v="0"/>
    <n v="1"/>
    <s v="3"/>
    <s v="Desktop"/>
    <s v="Desktop"/>
    <s v="guest1 is logging in… change?"/>
    <d v="2023-05-22T00:00:00"/>
    <s v="guest1"/>
  </r>
  <r>
    <s v="CNF-COLLAB"/>
    <s v="Hewlett-Packard"/>
    <s v="2UA5401XWX"/>
    <s v="HP Z230 SFF Workstation"/>
    <s v="10.0.19045"/>
    <n v="4"/>
    <d v="2015-10-01T00:00:00"/>
    <x v="20"/>
    <x v="3"/>
    <x v="3"/>
    <n v="950"/>
    <s v="Shared"/>
    <x v="1"/>
    <s v="Collaboration"/>
    <n v="0"/>
    <n v="1"/>
    <s v="4"/>
    <s v="Desktop"/>
    <s v="Low Profile Desktop"/>
    <m/>
    <d v="2023-05-10T00:00:00"/>
    <s v="matt; mferrazzani; rcurran"/>
  </r>
  <r>
    <s v="CNF-DISCOVERY"/>
    <s v="Hewlett-Packard"/>
    <s v="2UA5401XTH"/>
    <s v="HP Z230 SFF Workstation"/>
    <s v="10.0.19044"/>
    <n v="4"/>
    <d v="2015-10-01T00:00:00"/>
    <x v="20"/>
    <x v="3"/>
    <x v="3"/>
    <n v="950"/>
    <s v="Shared"/>
    <x v="1"/>
    <s v="Discovery"/>
    <n v="0"/>
    <n v="1"/>
    <s v="4"/>
    <s v="Desktop"/>
    <s v="Low Profile Desktop"/>
    <m/>
    <d v="2023-03-07T00:00:00"/>
    <s v="rand;mferrazzani"/>
  </r>
  <r>
    <s v="PM120115"/>
    <s v="Dell Inc."/>
    <s v="7YSLN52"/>
    <s v="Inspiron 13-7353"/>
    <s v="10.0.19042"/>
    <s v="9,12"/>
    <d v="2015-10-20T00:00:00"/>
    <x v="21"/>
    <x v="3"/>
    <x v="5"/>
    <n v="900"/>
    <s v="Workstation"/>
    <x v="0"/>
    <m/>
    <n v="0"/>
    <n v="1"/>
    <s v="9,12"/>
    <s v="Laptop"/>
    <s v="Laptop,Docking Station"/>
    <s v="old computer - loc. unknown"/>
    <d v="2022-03-01T00:00:00"/>
    <s v="rcurran;cyoung;rdoherty"/>
  </r>
  <r>
    <s v="CNF-SYNERGY"/>
    <s v="LENOVO"/>
    <s v="MJ039A1X"/>
    <s v="10AY0088US"/>
    <s v="10.0.19044"/>
    <n v="3"/>
    <d v="2015-11-22T00:00:00"/>
    <x v="22"/>
    <x v="3"/>
    <x v="3"/>
    <n v="950"/>
    <s v="Shared"/>
    <x v="1"/>
    <s v="Synergy"/>
    <n v="0"/>
    <n v="1"/>
    <s v="3"/>
    <s v="Desktop"/>
    <s v="Desktop"/>
    <m/>
    <d v="2023-04-27T00:00:00"/>
    <s v="rand;enyquist;aorlando"/>
  </r>
  <r>
    <s v="FINANCE120115"/>
    <s v="Dell Inc."/>
    <s v="BN72262"/>
    <s v="Latitude E6540"/>
    <s v="10.0.19042"/>
    <n v="9"/>
    <d v="2015-11-24T00:00:00"/>
    <x v="23"/>
    <x v="3"/>
    <x v="2"/>
    <n v="0"/>
    <s v="Workstation"/>
    <x v="0"/>
    <m/>
    <n v="0"/>
    <n v="1"/>
    <s v="9"/>
    <s v="Laptop"/>
    <s v="Laptop"/>
    <s v="bmcsweeney old secondary - loc. unknown"/>
    <d v="2022-10-26T00:00:00"/>
    <s v="crodriguez;sriley;bmcsweeney"/>
  </r>
  <r>
    <s v="WAREHOUSE-KIOSK"/>
    <s v="Dell Inc."/>
    <s v="JTNK182"/>
    <s v="OptiPlex 5040"/>
    <s v="10.0.19044"/>
    <n v="3"/>
    <d v="2016-01-07T00:00:00"/>
    <x v="24"/>
    <x v="3"/>
    <x v="1"/>
    <n v="0"/>
    <s v="Shared"/>
    <x v="1"/>
    <m/>
    <n v="0"/>
    <n v="1"/>
    <s v="3"/>
    <s v="Desktop"/>
    <s v="Desktop"/>
    <m/>
    <d v="2023-05-17T00:00:00"/>
    <s v="jouture;jramos;dmaynard;bsawyer"/>
  </r>
  <r>
    <s v="MICROVELLUM-3AR"/>
    <s v="Dell Inc."/>
    <s v="3GM0382"/>
    <s v="Precision Tower 5810"/>
    <s v="10.0.19044"/>
    <n v="7"/>
    <d v="2016-01-07T00:00:00"/>
    <x v="24"/>
    <x v="3"/>
    <x v="4"/>
    <n v="1250"/>
    <s v="Workstation"/>
    <x v="1"/>
    <s v="cbean"/>
    <n v="0"/>
    <n v="1"/>
    <s v="7"/>
    <s v="Desktop"/>
    <s v="Tower"/>
    <m/>
    <d v="2023-05-22T00:00:00"/>
    <s v="cbean"/>
  </r>
  <r>
    <s v="LAPTOPENG2-9-16"/>
    <s v="Dell Inc."/>
    <s v="8MM9J72"/>
    <s v="Precision 7710"/>
    <s v="10.0.18363"/>
    <n v="9"/>
    <d v="2016-02-01T00:00:00"/>
    <x v="25"/>
    <x v="3"/>
    <x v="2"/>
    <n v="0"/>
    <s v="Workstation"/>
    <x v="0"/>
    <m/>
    <n v="0"/>
    <n v="1"/>
    <s v="9"/>
    <s v="Laptop"/>
    <s v="Laptop"/>
    <s v="jbiggar old - loc. unknown"/>
    <s v="2021-04-21"/>
    <s v="jbiggar"/>
  </r>
  <r>
    <s v="IT021816"/>
    <s v="Dell Inc."/>
    <s v="GB80482"/>
    <s v="OptiPlex 5040"/>
    <s v="10.0.19044"/>
    <n v="3"/>
    <d v="2016-02-11T00:00:00"/>
    <x v="26"/>
    <x v="3"/>
    <x v="7"/>
    <n v="1000"/>
    <s v="Workstation"/>
    <x v="1"/>
    <s v="chip"/>
    <n v="0"/>
    <n v="1"/>
    <s v="3"/>
    <s v="Desktop"/>
    <s v="Desktop"/>
    <s v="secondary"/>
    <d v="2023-05-19T00:00:00"/>
    <s v="neladmin;chip"/>
  </r>
  <r>
    <s v="BOB-LAP031416"/>
    <s v="Dell Inc."/>
    <s v="GJRTB82"/>
    <s v="Inspiron 13-7353"/>
    <s v="10.0.19042"/>
    <s v="9,12"/>
    <d v="2016-03-12T00:00:00"/>
    <x v="27"/>
    <x v="3"/>
    <x v="2"/>
    <n v="0"/>
    <s v="Workstation"/>
    <x v="0"/>
    <m/>
    <n v="0"/>
    <n v="1"/>
    <s v="9,12"/>
    <s v="Laptop"/>
    <s v="Laptop,Docking Station"/>
    <s v="bkrasco old - loc. unknown"/>
    <s v="2021-10-14"/>
    <s v="bkrasco; csaucier"/>
  </r>
  <r>
    <s v="I7353-1603-01"/>
    <s v="Dell Inc."/>
    <s v="GKRTB82"/>
    <s v="Inspiron 13-7353"/>
    <s v="10.0.19045"/>
    <s v="9,12"/>
    <d v="2016-03-12T00:00:00"/>
    <x v="27"/>
    <x v="3"/>
    <x v="2"/>
    <n v="0"/>
    <s v="Workstation"/>
    <x v="0"/>
    <m/>
    <n v="0"/>
    <n v="1"/>
    <s v="9,12"/>
    <s v="Laptop"/>
    <s v="Laptop,Docking Station"/>
    <s v="shared? esmith/dmaynard?"/>
    <d v="2023-05-22T00:00:00"/>
    <s v="esmith;dmaynard"/>
  </r>
  <r>
    <s v="ANDREW-PC031716"/>
    <s v="Dell Inc."/>
    <s v="2KRTB82"/>
    <s v="Inspiron 13-7353"/>
    <s v="10.0.14393"/>
    <s v="9,12"/>
    <d v="2016-03-12T00:00:00"/>
    <x v="27"/>
    <x v="3"/>
    <x v="2"/>
    <n v="0"/>
    <s v="Workstation"/>
    <x v="1"/>
    <s v="astroosnyder"/>
    <n v="0"/>
    <n v="1"/>
    <s v="9,12"/>
    <s v="Laptop"/>
    <s v="Laptop,Docking Station"/>
    <s v="secondary home"/>
    <d v="2023-04-24T00:00:00"/>
    <s v="astroosnyder"/>
  </r>
  <r>
    <s v="CLAYTON-032316"/>
    <s v="Dell Inc."/>
    <s v="CP52C82"/>
    <s v="Inspiron 13-7359"/>
    <s v="10.0.10586"/>
    <n v="9"/>
    <d v="2016-03-15T00:00:00"/>
    <x v="28"/>
    <x v="3"/>
    <x v="2"/>
    <n v="0"/>
    <s v="Workstation"/>
    <x v="0"/>
    <m/>
    <n v="0"/>
    <n v="1"/>
    <s v="9"/>
    <s v="Laptop"/>
    <s v="Laptop"/>
    <s v="shoman old - still in NC"/>
    <d v="2022-02-17T00:00:00"/>
    <s v="shoman"/>
  </r>
  <r>
    <s v="PETER-04-22-16"/>
    <s v="Dell Inc."/>
    <s v="3BSFD82"/>
    <s v="Inspiron 13-7353"/>
    <s v="10.0.19042"/>
    <s v="9,12"/>
    <d v="2016-04-18T00:00:00"/>
    <x v="29"/>
    <x v="3"/>
    <x v="2"/>
    <n v="0"/>
    <s v="Workstation"/>
    <x v="0"/>
    <m/>
    <n v="0"/>
    <n v="1"/>
    <s v="9,12"/>
    <s v="Laptop"/>
    <s v="Laptop,Docking Station"/>
    <s v="jacob old machine - loc. unknown"/>
    <s v="2021-07-15"/>
    <s v="bkrasco; neladmin"/>
  </r>
  <r>
    <s v="DESKTOP-JO7ALF8"/>
    <s v="Dell Inc."/>
    <s v="7K0NGB2"/>
    <s v="Precision Tower 3420"/>
    <s v="10.0.19044"/>
    <n v="15"/>
    <d v="2016-05-04T00:00:00"/>
    <x v="30"/>
    <x v="3"/>
    <x v="1"/>
    <n v="0"/>
    <s v="Workstation"/>
    <x v="1"/>
    <m/>
    <n v="0"/>
    <n v="1"/>
    <s v="15"/>
    <s v="Desktop"/>
    <s v="Space-Saving"/>
    <s v="NEC Shop computer"/>
    <d v="2023-02-07T00:00:00"/>
    <s v="skerrigan"/>
  </r>
  <r>
    <s v="P3420-1605-01"/>
    <s v="Dell Inc."/>
    <s v="7JDLGB2"/>
    <s v="Precision Tower 3420"/>
    <s v="10.0.19044"/>
    <n v="3"/>
    <d v="2016-05-04T00:00:00"/>
    <x v="30"/>
    <x v="3"/>
    <x v="6"/>
    <n v="800"/>
    <s v="Workstation"/>
    <x v="1"/>
    <s v="lrash"/>
    <n v="0"/>
    <n v="1"/>
    <s v="3"/>
    <s v="Desktop"/>
    <s v="Desktop"/>
    <s v="mwhitney old"/>
    <d v="2023-05-22T00:00:00"/>
    <s v="lrash"/>
  </r>
  <r>
    <s v="DESKTOP-5OGLIHN"/>
    <s v="Dell Inc."/>
    <s v="7K0PGB2"/>
    <s v="Precision Tower 3420"/>
    <s v="10.0.19045"/>
    <n v="3"/>
    <d v="2016-05-04T00:00:00"/>
    <x v="30"/>
    <x v="3"/>
    <x v="4"/>
    <n v="1250"/>
    <s v="Workstation"/>
    <x v="1"/>
    <s v="rcorsini"/>
    <n v="0"/>
    <n v="1"/>
    <s v="3"/>
    <s v="Desktop"/>
    <s v="Desktop"/>
    <s v="shoman sometimes uses"/>
    <d v="2023-05-09T00:00:00"/>
    <s v="rcorsini"/>
  </r>
  <r>
    <s v="JOHN-LAP-062416"/>
    <s v="Dell Inc."/>
    <s v="1S66XB2"/>
    <s v="Inspiron 13-7368"/>
    <s v="10.0.17134"/>
    <n v="9"/>
    <d v="2016-06-20T00:00:00"/>
    <x v="31"/>
    <x v="3"/>
    <x v="2"/>
    <n v="0"/>
    <s v="Workstation"/>
    <x v="0"/>
    <m/>
    <n v="0"/>
    <n v="1"/>
    <s v="9"/>
    <s v="Laptop"/>
    <s v="Laptop"/>
    <s v="old… maybe still in NC?"/>
    <s v="2020-03-12"/>
    <s v="jokoyo; tbrakie"/>
  </r>
  <r>
    <s v="NEL81816"/>
    <s v="Dell Inc."/>
    <s v="DL3XZB2"/>
    <s v="Inspiron 13-7368"/>
    <s v="10.0.19045"/>
    <s v="9,12"/>
    <d v="2016-08-16T00:00:00"/>
    <x v="32"/>
    <x v="4"/>
    <x v="5"/>
    <n v="900"/>
    <s v="Workstation"/>
    <x v="1"/>
    <s v="kevin"/>
    <n v="0"/>
    <n v="1"/>
    <s v="9,12"/>
    <s v="Laptop"/>
    <s v="Laptop,Docking Station"/>
    <s v="kevin secondary (home)"/>
    <d v="2023-05-20T00:00:00"/>
    <s v="kevin"/>
  </r>
  <r>
    <s v="MICROVELLUM-082"/>
    <s v="Dell Inc."/>
    <s v="6BLWMC2"/>
    <s v="Precision 7510"/>
    <s v="10.0.19044"/>
    <n v="9"/>
    <d v="2016-08-23T00:00:00"/>
    <x v="33"/>
    <x v="4"/>
    <x v="8"/>
    <n v="1550"/>
    <s v="Workstation"/>
    <x v="1"/>
    <m/>
    <n v="0"/>
    <n v="1"/>
    <s v="9"/>
    <s v="Laptop"/>
    <s v="Laptop"/>
    <s v="NEC - users sign in as MV1"/>
    <d v="2023-03-26T00:00:00"/>
    <s v="MV1"/>
  </r>
  <r>
    <s v="NEL-08-31-16"/>
    <s v="Dell Inc."/>
    <s v="G7J11C2"/>
    <s v="Inspiron 15-7569"/>
    <s v="10.0.19042"/>
    <s v="9,12"/>
    <d v="2016-08-29T00:00:00"/>
    <x v="34"/>
    <x v="4"/>
    <x v="5"/>
    <n v="900"/>
    <s v="Workstation"/>
    <x v="0"/>
    <m/>
    <n v="0"/>
    <n v="1"/>
    <s v="9,12"/>
    <s v="Laptop"/>
    <s v="Laptop,Docking Station"/>
    <s v="crodriguez old (broken?)"/>
    <d v="2022-03-09T00:00:00"/>
    <s v="crodriguez"/>
  </r>
  <r>
    <s v="CNF-INSIGHT"/>
    <s v="Dell Inc."/>
    <s v="BPYJSD2"/>
    <s v="OptiPlex 3040"/>
    <s v="10.0.19042"/>
    <n v="3"/>
    <d v="2016-10-19T00:00:00"/>
    <x v="35"/>
    <x v="4"/>
    <x v="1"/>
    <n v="0"/>
    <s v="Shared"/>
    <x v="0"/>
    <m/>
    <n v="0"/>
    <n v="1"/>
    <s v="3"/>
    <s v="Desktop"/>
    <s v="Desktop"/>
    <s v="old insight"/>
    <s v="2021-10-04"/>
    <s v="bmcsweeney; dportugal; efishlin; kathy; mspindler"/>
  </r>
  <r>
    <s v="O3040-1610-01"/>
    <s v="Dell Inc."/>
    <s v="BPYHSD2"/>
    <s v="OptiPlex 3040"/>
    <s v="10.0.19044"/>
    <n v="3"/>
    <d v="2016-10-19T00:00:00"/>
    <x v="35"/>
    <x v="4"/>
    <x v="6"/>
    <n v="800"/>
    <s v="Workstation"/>
    <x v="0"/>
    <m/>
    <m/>
    <n v="1"/>
    <s v="3"/>
    <s v="Desktop"/>
    <s v="Desktop"/>
    <s v="old ingenuity"/>
    <d v="2022-12-23T00:00:00"/>
    <s v="lrash;rdaugherty"/>
  </r>
  <r>
    <s v="SRV-PHYSDC"/>
    <s v="Dell Inc."/>
    <s v="2FYMMD2"/>
    <s v="PowerEdge R330"/>
    <s v="6.3.9600"/>
    <n v="23"/>
    <d v="2016-11-03T00:00:00"/>
    <x v="36"/>
    <x v="4"/>
    <x v="0"/>
    <n v="4000"/>
    <s v="Server"/>
    <x v="0"/>
    <m/>
    <n v="0"/>
    <n v="1"/>
    <s v="23"/>
    <s v="Server"/>
    <s v="Rack Mount"/>
    <m/>
    <s v="2021-11-08"/>
    <s v="neladmin"/>
  </r>
  <r>
    <s v="SRV-RDSHOST1"/>
    <s v="Microsoft Corporation"/>
    <s v="8554-3455-3071-7730-9646-8381-50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2-01-17"/>
    <s v="aorlando; astroosnyder; Fgruwell; jligon; rhogan"/>
  </r>
  <r>
    <s v="SRV-XAVDA1"/>
    <s v="Microsoft Corporation"/>
    <s v="0988-8995-6963-5411-5293-1128-75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6"/>
    <s v="administrator; neladmin"/>
  </r>
  <r>
    <s v="SRV-TIMBERLINE"/>
    <s v="Microsoft Corporation"/>
    <s v="7465-7692-9963-4393-5330-6996-08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3"/>
    <s v="iitadmin; neladmin"/>
  </r>
  <r>
    <s v="SRV-HYV01"/>
    <s v="Dell Inc."/>
    <s v="1ZXVMD2"/>
    <s v="PowerEdge R630"/>
    <s v="6.3.9600"/>
    <n v="23"/>
    <d v="2016-11-10T00:00:00"/>
    <x v="37"/>
    <x v="4"/>
    <x v="10"/>
    <n v="8000"/>
    <s v="Server"/>
    <x v="0"/>
    <m/>
    <n v="0"/>
    <n v="1"/>
    <s v="23"/>
    <s v="Server"/>
    <s v="Rack Mount"/>
    <m/>
    <s v="2022-01-03"/>
    <s v="administrator; neladmin"/>
  </r>
  <r>
    <s v="SRV-RDBROKER"/>
    <s v="Microsoft Corporation"/>
    <s v="0120-2530-2669-8222-6119-4244-50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1-12-10"/>
    <s v="iitadmin; neladmin"/>
  </r>
  <r>
    <s v="SRV-APP01"/>
    <s v="Microsoft Corporation"/>
    <s v="4719-8650-6632-9668-0086-0548-11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1-12-09"/>
    <s v="administrator; neladmin; rand"/>
  </r>
  <r>
    <s v="SRV-SECURITY"/>
    <s v="Microsoft Corporation"/>
    <s v="9983-1344-3992-9033-0761-8942-97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1-12-16"/>
    <s v="administrator"/>
  </r>
  <r>
    <s v="SRV-RDGATEWAY"/>
    <s v="Microsoft Corporation"/>
    <s v="0221-2293-2744-0574-7755-0888-15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1-12-10"/>
    <s v="iitadmin; neladmin"/>
  </r>
  <r>
    <s v="SRV-XAVDC"/>
    <s v="Microsoft Corporation"/>
    <s v="4804-0268-8856-5601-9653-5377-58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3"/>
    <s v="administrator; iitadmin; neladmin"/>
  </r>
  <r>
    <s v="SRV-HYV02"/>
    <s v="Dell Inc."/>
    <s v="1ZYRMD2"/>
    <s v="PowerEdge R630"/>
    <s v="6.3.9600"/>
    <n v="23"/>
    <d v="2016-11-10T00:00:00"/>
    <x v="37"/>
    <x v="4"/>
    <x v="10"/>
    <n v="8000"/>
    <s v="Server"/>
    <x v="0"/>
    <m/>
    <n v="0"/>
    <n v="1"/>
    <s v="23"/>
    <s v="Server"/>
    <s v="Rack Mount"/>
    <m/>
    <s v="2021-07-26"/>
    <s v="neladmin"/>
  </r>
  <r>
    <s v="LAPTOP-1-25-17"/>
    <s v="Dell Inc."/>
    <s v="JNTN0F2"/>
    <s v="Inspiron 15-7579"/>
    <s v="10.0.19044"/>
    <s v="9,12"/>
    <d v="2017-01-22T00:00:00"/>
    <x v="38"/>
    <x v="4"/>
    <x v="11"/>
    <n v="1050"/>
    <s v="Workstation"/>
    <x v="1"/>
    <s v="brian"/>
    <n v="0"/>
    <n v="1"/>
    <s v="9,12"/>
    <s v="Laptop"/>
    <s v="Laptop,Docking Station"/>
    <m/>
    <d v="2023-05-18T00:00:00"/>
    <s v="brian"/>
  </r>
  <r>
    <s v="LAPTOP-1-24-17"/>
    <s v="Dell Inc."/>
    <s v="2C361F2"/>
    <s v="Latitude 3379"/>
    <s v="10.0.19045"/>
    <s v="9,12"/>
    <d v="2017-02-03T00:00:00"/>
    <x v="39"/>
    <x v="4"/>
    <x v="11"/>
    <n v="1050"/>
    <s v="Workstation"/>
    <x v="1"/>
    <s v="rcurran"/>
    <n v="0"/>
    <n v="1"/>
    <s v="9,12"/>
    <s v="Laptop"/>
    <s v="Laptop,Docking Station"/>
    <m/>
    <d v="2023-05-22T00:00:00"/>
    <s v="rcurran"/>
  </r>
  <r>
    <s v="DESKTOP-2-14-20"/>
    <s v="Dell Inc."/>
    <s v="BYF0CH2"/>
    <s v="OptiPlex 5040"/>
    <s v="10.0.19042"/>
    <n v="3"/>
    <d v="2017-02-10T00:00:00"/>
    <x v="40"/>
    <x v="4"/>
    <x v="6"/>
    <n v="800"/>
    <s v="Workstation"/>
    <x v="0"/>
    <m/>
    <n v="1"/>
    <n v="1"/>
    <s v="3"/>
    <s v="Desktop"/>
    <s v="Desktop"/>
    <s v="some stability problems? - loc. unknown"/>
    <d v="2022-03-11T00:00:00"/>
    <s v="cpinto"/>
  </r>
  <r>
    <s v="DESKTOP-3-1-17"/>
    <s v="Dell Inc."/>
    <s v="2Y5BDH2"/>
    <s v="OptiPlex 7040"/>
    <s v="10.0.19045"/>
    <n v="3"/>
    <d v="2017-02-24T00:00:00"/>
    <x v="41"/>
    <x v="4"/>
    <x v="4"/>
    <n v="1250"/>
    <s v="Workstation"/>
    <x v="1"/>
    <s v="rand"/>
    <n v="0"/>
    <n v="1"/>
    <s v="3"/>
    <s v="Desktop"/>
    <s v="Desktop"/>
    <m/>
    <d v="2023-05-22T00:00:00"/>
    <s v="rand"/>
  </r>
  <r>
    <s v="DESKTOP-3-17-17"/>
    <s v="Dell Inc."/>
    <s v="45R4HH2"/>
    <s v="Precision Tower 3620"/>
    <s v="10.0.19042"/>
    <n v="3"/>
    <d v="2017-03-16T00:00:00"/>
    <x v="42"/>
    <x v="4"/>
    <x v="4"/>
    <n v="1250"/>
    <s v="Workstation"/>
    <x v="0"/>
    <m/>
    <n v="0"/>
    <n v="1"/>
    <s v="3"/>
    <s v="Desktop"/>
    <s v="Desktop"/>
    <s v="dchristopher old - loc. unknown"/>
    <d v="2022-02-01T00:00:00"/>
    <s v="dchristopher"/>
  </r>
  <r>
    <s v="LAPTOP-3-21-17"/>
    <s v="Dell Inc."/>
    <s v="C6GD3F2"/>
    <s v="Inspiron 13-7378"/>
    <s v="10.0.19043"/>
    <s v="9,12"/>
    <d v="2017-03-20T00:00:00"/>
    <x v="43"/>
    <x v="4"/>
    <x v="2"/>
    <n v="0"/>
    <s v="Workstation"/>
    <x v="1"/>
    <s v="jokoyo"/>
    <n v="0"/>
    <n v="1"/>
    <s v="9,12"/>
    <s v="Laptop"/>
    <s v="Laptop,Docking Station"/>
    <s v="secondary (home)"/>
    <d v="2023-05-19T00:00:00"/>
    <s v="jokoyo"/>
  </r>
  <r>
    <s v="DESKTOP-3-24-17"/>
    <s v="Dell Inc."/>
    <s v="9ZXXDH2"/>
    <s v="Precision Tower 3620"/>
    <s v="10.0.19044"/>
    <n v="3"/>
    <d v="2017-03-22T00:00:00"/>
    <x v="44"/>
    <x v="4"/>
    <x v="4"/>
    <n v="1250"/>
    <s v="Workstation"/>
    <x v="1"/>
    <s v="hryti"/>
    <n v="0"/>
    <n v="1"/>
    <s v="3"/>
    <s v="Desktop"/>
    <s v="Desktop"/>
    <m/>
    <d v="2023-05-22T00:00:00"/>
    <s v="hryti"/>
  </r>
  <r>
    <s v="PM091417"/>
    <s v="Dell Inc."/>
    <s v="C4B7PJ2"/>
    <s v="Inspiron 13-7378"/>
    <s v="10.0.19044"/>
    <s v="9,12"/>
    <d v="2017-09-04T00:00:00"/>
    <x v="45"/>
    <x v="5"/>
    <x v="11"/>
    <n v="1050"/>
    <s v="Workstation"/>
    <x v="1"/>
    <s v="dsmith"/>
    <n v="0"/>
    <n v="1"/>
    <s v="9,12"/>
    <s v="Laptop"/>
    <s v="Laptop,Docking Station"/>
    <s v="secondary"/>
    <d v="2023-05-10T00:00:00"/>
    <s v="dsmith"/>
  </r>
  <r>
    <s v="ENG112017"/>
    <s v="Dell Inc."/>
    <s v="D5DJ7M2"/>
    <s v="Precision Tower 3620"/>
    <s v="10.0.19044"/>
    <n v="3"/>
    <d v="2017-11-16T00:00:00"/>
    <x v="46"/>
    <x v="5"/>
    <x v="4"/>
    <n v="1250"/>
    <s v="Workstation"/>
    <x v="1"/>
    <s v="skerrigan"/>
    <n v="0"/>
    <n v="1"/>
    <s v="3"/>
    <s v="Desktop"/>
    <s v="Desktop"/>
    <m/>
    <d v="2023-05-22T00:00:00"/>
    <s v="skerrigan"/>
  </r>
  <r>
    <s v="DESKTOP-HT7L8K1"/>
    <s v="Microsoft Corporation"/>
    <s v="'013758472357"/>
    <s v="Surface Laptop"/>
    <s v="10.0.18363"/>
    <n v="9"/>
    <d v="2018-03-06T00:00:00"/>
    <x v="47"/>
    <x v="5"/>
    <x v="2"/>
    <n v="0"/>
    <s v="Workstation"/>
    <x v="0"/>
    <m/>
    <n v="0"/>
    <n v="1"/>
    <s v="9"/>
    <s v="Laptop"/>
    <s v="Laptop"/>
    <s v="jclaiborne old comp? - loc. unknown"/>
    <d v="2020-12-18T00:00:00"/>
    <s v="jclaiborne"/>
  </r>
  <r>
    <s v="DESKTOP-O66343I"/>
    <s v="Dell Inc."/>
    <s v="92TPVP2"/>
    <s v="Latitude 5591"/>
    <s v="10.0.19042"/>
    <n v="10"/>
    <d v="2018-06-13T00:00:00"/>
    <x v="48"/>
    <x v="5"/>
    <x v="5"/>
    <n v="900"/>
    <s v="Workstation"/>
    <x v="1"/>
    <s v="handrews"/>
    <n v="0"/>
    <n v="1"/>
    <s v="10"/>
    <s v="Laptop"/>
    <s v="Notebook"/>
    <s v="secondary (home)"/>
    <d v="2023-05-22T00:00:00"/>
    <s v="handrews"/>
  </r>
  <r>
    <s v="DESKTOP-H3LRMFM"/>
    <s v="Dell Inc."/>
    <s v="7693FL2"/>
    <s v="Inspiron 7573"/>
    <s v="10.0.19044"/>
    <n v="31"/>
    <d v="2018-06-30T00:00:00"/>
    <x v="49"/>
    <x v="5"/>
    <x v="5"/>
    <n v="900"/>
    <s v="Workstation"/>
    <x v="1"/>
    <s v="fsanchez"/>
    <n v="0"/>
    <n v="0"/>
    <s v="31"/>
    <s v="Laptop"/>
    <s v="Convertible"/>
    <m/>
    <d v="2023-05-19T00:00:00"/>
    <s v="fsanchez"/>
  </r>
  <r>
    <s v="DESKTOP-7JECICL"/>
    <s v="Dell Inc."/>
    <s v="9Q73FL2"/>
    <s v="Inspiron 7373"/>
    <s v="10.0.19044"/>
    <n v="31"/>
    <d v="2018-06-30T00:00:00"/>
    <x v="49"/>
    <x v="5"/>
    <x v="5"/>
    <n v="900"/>
    <s v="Workstation"/>
    <x v="1"/>
    <s v="dportugal"/>
    <n v="0"/>
    <n v="0"/>
    <s v="31"/>
    <s v="Laptop"/>
    <s v="Convertible"/>
    <m/>
    <d v="2023-05-22T00:00:00"/>
    <s v="dportugal"/>
  </r>
  <r>
    <s v="I7573-1806-01"/>
    <s v="Dell Inc."/>
    <s v="9SR2FL2"/>
    <s v="Inspiron 7573"/>
    <s v="10.0.19042"/>
    <n v="31"/>
    <d v="2018-06-30T00:00:00"/>
    <x v="49"/>
    <x v="5"/>
    <x v="5"/>
    <n v="900"/>
    <s v="Workstation"/>
    <x v="1"/>
    <s v="shoman"/>
    <n v="0"/>
    <n v="0"/>
    <s v="31"/>
    <s v="Laptop"/>
    <s v="Convertible"/>
    <s v="secondary (home)"/>
    <d v="2023-05-22T00:00:00"/>
    <s v="shoman"/>
  </r>
  <r>
    <s v="DESKTOP-3HE7O4P"/>
    <s v="Dell Inc."/>
    <s v="2YG1FL2"/>
    <s v="Inspiron 7373"/>
    <s v="10.0.19045"/>
    <n v="31"/>
    <d v="2018-06-30T00:00:00"/>
    <x v="49"/>
    <x v="5"/>
    <x v="5"/>
    <n v="900"/>
    <s v="Workstation"/>
    <x v="0"/>
    <m/>
    <n v="0"/>
    <n v="0"/>
    <s v="31"/>
    <s v="Laptop"/>
    <s v="Convertible"/>
    <s v="mspindler old (stability?)"/>
    <d v="2023-01-20T00:00:00"/>
    <s v="localadmin;lrash"/>
  </r>
  <r>
    <s v="LAPTOP-OI3JC506"/>
    <s v="LENOVO"/>
    <s v="R90R1DP5"/>
    <s v="20LDCTO1WW"/>
    <s v="10.0.19044"/>
    <n v="10"/>
    <d v="2018-07-05T00:00:00"/>
    <x v="50"/>
    <x v="6"/>
    <x v="11"/>
    <n v="1050"/>
    <s v="Workstation"/>
    <x v="1"/>
    <s v="matt"/>
    <n v="0"/>
    <n v="0"/>
    <s v="10"/>
    <s v="Laptop"/>
    <s v="Notebook"/>
    <s v="secondary"/>
    <d v="2023-05-02T00:00:00"/>
    <s v="matt"/>
  </r>
  <r>
    <s v="DESKTOP-3VB105O"/>
    <s v="Dell Inc."/>
    <s v="9VR1XQ2"/>
    <s v="Precision Tower 3620"/>
    <s v="10.0.19044"/>
    <n v="3"/>
    <d v="2018-07-10T00:00:00"/>
    <x v="51"/>
    <x v="6"/>
    <x v="4"/>
    <n v="1250"/>
    <s v="Workstation"/>
    <x v="1"/>
    <s v="mhoyt"/>
    <n v="0"/>
    <n v="0"/>
    <s v="3"/>
    <s v="Desktop"/>
    <s v="Desktop"/>
    <m/>
    <d v="2023-05-22T00:00:00"/>
    <s v="mhoyt"/>
  </r>
  <r>
    <s v="DESKTOP-HU01SQ9"/>
    <s v="Microsoft Corporation"/>
    <s v="'024246382853"/>
    <s v="Surface Pro"/>
    <s v="10.0.19044"/>
    <n v="9"/>
    <d v="2018-08-16T00:00:00"/>
    <x v="52"/>
    <x v="6"/>
    <x v="5"/>
    <n v="900"/>
    <s v="Workstation"/>
    <x v="1"/>
    <s v="crodriguez"/>
    <n v="0"/>
    <n v="0"/>
    <s v="9"/>
    <s v="Laptop"/>
    <s v="Laptop"/>
    <s v="secondary (home?)"/>
    <d v="2023-05-17T00:00:00"/>
    <s v="crodriguez"/>
  </r>
  <r>
    <s v="DESKTOP-VIOIFNR"/>
    <s v="Microsoft Corporation"/>
    <s v="'039574782753"/>
    <s v="Surface Pro"/>
    <s v="10.0.19044"/>
    <n v="9"/>
    <d v="2018-08-16T00:00:00"/>
    <x v="52"/>
    <x v="6"/>
    <x v="5"/>
    <n v="900"/>
    <s v="Workstation"/>
    <x v="0"/>
    <m/>
    <n v="0"/>
    <n v="0"/>
    <s v="9"/>
    <s v="Laptop"/>
    <s v="Laptop"/>
    <s v="jlambert old comp?"/>
    <d v="2023-03-23T00:00:00"/>
    <s v="astroosnyder;cyoung;crodriguez"/>
  </r>
  <r>
    <s v="CADLAPTOP2018"/>
    <s v="Dell Inc."/>
    <s v="6BNDLQ2"/>
    <s v="Precision 7520"/>
    <s v="10.0.19044"/>
    <n v="10"/>
    <d v="2018-09-16T00:00:00"/>
    <x v="53"/>
    <x v="6"/>
    <x v="8"/>
    <n v="1550"/>
    <s v="Workstation"/>
    <x v="0"/>
    <m/>
    <n v="0"/>
    <n v="0"/>
    <s v="10"/>
    <s v="Laptop"/>
    <s v="Notebook"/>
    <s v="drafting laptop?"/>
    <d v="2023-05-05T00:00:00"/>
    <s v="bmscweeney;kcouture"/>
  </r>
  <r>
    <s v="DESKTOP-ABC56AE"/>
    <s v="Dell Inc."/>
    <s v="F1GMHR2"/>
    <s v="Precision 3530"/>
    <s v="10.0.19044"/>
    <n v="10"/>
    <d v="2018-10-25T00:00:00"/>
    <x v="54"/>
    <x v="6"/>
    <x v="8"/>
    <n v="1550"/>
    <s v="Workstation"/>
    <x v="0"/>
    <m/>
    <n v="0"/>
    <n v="0"/>
    <s v="10"/>
    <s v="Laptop"/>
    <s v="Notebook"/>
    <s v="drafting laptop"/>
    <d v="2023-04-11T00:00:00"/>
    <s v="localadmin;rcorsini"/>
  </r>
  <r>
    <s v="NC-EST-10-19"/>
    <s v="Dell Inc."/>
    <s v="3Q4SCS2"/>
    <s v="OptiPlex 5060"/>
    <s v="10.0.19044"/>
    <n v="3"/>
    <d v="2018-11-26T00:00:00"/>
    <x v="55"/>
    <x v="6"/>
    <x v="7"/>
    <n v="1000"/>
    <s v="Workstation"/>
    <x v="1"/>
    <s v="jokoyo"/>
    <n v="0"/>
    <n v="0"/>
    <s v="3"/>
    <s v="Desktop"/>
    <s v="Desktop"/>
    <m/>
    <d v="2023-05-22T00:00:00"/>
    <s v="jokoyo"/>
  </r>
  <r>
    <s v="DESKTOP-ELKSGER"/>
    <s v="Dell Inc."/>
    <s v="CM8T5P2"/>
    <s v="Inspiron 7386"/>
    <s v="10.0.19044"/>
    <n v="31"/>
    <d v="2019-01-29T00:00:00"/>
    <x v="56"/>
    <x v="6"/>
    <x v="5"/>
    <n v="900"/>
    <s v="Workstation"/>
    <x v="1"/>
    <s v="jlambert"/>
    <n v="0"/>
    <n v="0"/>
    <s v="31"/>
    <s v="Laptop"/>
    <s v="Convertible"/>
    <m/>
    <d v="2023-05-19T00:00:00"/>
    <s v="jlambert"/>
  </r>
  <r>
    <s v="IT020119"/>
    <s v="LENOVO"/>
    <s v="PF1884QA"/>
    <s v="20KHCTO1WW"/>
    <s v="10.0.19045"/>
    <n v="10"/>
    <d v="2019-01-31T00:00:00"/>
    <x v="57"/>
    <x v="6"/>
    <x v="8"/>
    <n v="1550"/>
    <s v="Workstation"/>
    <x v="1"/>
    <s v="chip"/>
    <n v="0"/>
    <n v="0"/>
    <s v="10"/>
    <s v="Laptop"/>
    <s v="Notebook"/>
    <m/>
    <d v="2023-05-22T00:00:00"/>
    <s v="chip"/>
  </r>
  <r>
    <s v="BDLAPTOP2-22-19"/>
    <s v="Dell Inc."/>
    <s v="FSN86P2"/>
    <s v="Inspiron 5579"/>
    <s v="10.0.19045"/>
    <n v="10"/>
    <d v="2019-02-14T00:00:00"/>
    <x v="58"/>
    <x v="6"/>
    <x v="5"/>
    <n v="900"/>
    <s v="Workstation"/>
    <x v="1"/>
    <s v="aorlando"/>
    <n v="0"/>
    <n v="0"/>
    <s v="10"/>
    <s v="Laptop"/>
    <s v="Notebook"/>
    <m/>
    <d v="2023-05-19T00:00:00"/>
    <s v="aorlando"/>
  </r>
  <r>
    <s v="I7586-1904-01"/>
    <s v="Dell Inc."/>
    <s v="FKLMFT2"/>
    <s v="Inspiron 7586"/>
    <s v="10.0.19044"/>
    <n v="31"/>
    <d v="2019-04-11T00:00:00"/>
    <x v="59"/>
    <x v="6"/>
    <x v="11"/>
    <n v="1050"/>
    <s v="Workstation"/>
    <x v="1"/>
    <s v="amorgan"/>
    <n v="0"/>
    <n v="0"/>
    <s v="31"/>
    <s v="Laptop"/>
    <s v="Convertible"/>
    <m/>
    <d v="2023-05-05T00:00:00"/>
    <s v="amorgan"/>
  </r>
  <r>
    <s v="NC-OPS-06-19"/>
    <s v="Dell Inc."/>
    <s v="4DRSNV2"/>
    <s v="Latitude 5591"/>
    <s v="10.0.19044"/>
    <n v="10"/>
    <d v="2019-06-10T00:00:00"/>
    <x v="60"/>
    <x v="6"/>
    <x v="5"/>
    <n v="900"/>
    <s v="Workstation"/>
    <x v="1"/>
    <s v="jhertzler"/>
    <n v="0"/>
    <n v="0"/>
    <s v="10"/>
    <s v="Laptop"/>
    <s v="Notebook"/>
    <m/>
    <d v="2023-03-21T00:00:00"/>
    <s v="jhertzler"/>
  </r>
  <r>
    <s v="L5591-2303-01"/>
    <s v="Dell Inc."/>
    <s v="4DRSNV2"/>
    <s v="Latitude 5591"/>
    <s v="10.0.19045"/>
    <n v="10"/>
    <d v="2019-06-10T00:00:00"/>
    <x v="60"/>
    <x v="6"/>
    <x v="11"/>
    <n v="1050"/>
    <s v="Workstation"/>
    <x v="0"/>
    <m/>
    <m/>
    <n v="0"/>
    <s v="10"/>
    <s v="Laptop"/>
    <s v="Notebook"/>
    <s v="rand machine?"/>
    <d v="2023-03-22T00:00:00"/>
    <s v="rand"/>
  </r>
  <r>
    <s v="KTEAL-DT01"/>
    <s v="Dell Inc."/>
    <s v="2ZFFFX2"/>
    <s v="OptiPlex 7070"/>
    <s v="10.0.19044"/>
    <n v="3"/>
    <d v="2019-06-20T00:00:00"/>
    <x v="61"/>
    <x v="6"/>
    <x v="7"/>
    <n v="1000"/>
    <s v="Workstation"/>
    <x v="1"/>
    <s v="kathy"/>
    <n v="0"/>
    <n v="0"/>
    <s v="3"/>
    <s v="Desktop"/>
    <s v="Desktop"/>
    <m/>
    <d v="2023-05-22T00:00:00"/>
    <s v="kathy"/>
  </r>
  <r>
    <s v="AWAGNON-DT01"/>
    <s v="Dell Inc."/>
    <s v="2ZDKFX2"/>
    <s v="OptiPlex 7070"/>
    <s v="10.0.19044"/>
    <n v="3"/>
    <d v="2019-06-20T00:00:00"/>
    <x v="61"/>
    <x v="6"/>
    <x v="6"/>
    <n v="800"/>
    <s v="Workstation"/>
    <x v="1"/>
    <s v="lynda"/>
    <n v="0"/>
    <n v="0"/>
    <s v="3"/>
    <s v="Desktop"/>
    <s v="Desktop"/>
    <m/>
    <d v="2023-05-22T00:00:00"/>
    <s v="lynda"/>
  </r>
  <r>
    <s v="O7070-1906-01"/>
    <s v="Dell Inc."/>
    <s v="2ZDJFX2"/>
    <s v="OptiPlex 7070"/>
    <s v="10.0.19045"/>
    <n v="3"/>
    <d v="2019-06-20T00:00:00"/>
    <x v="61"/>
    <x v="6"/>
    <x v="7"/>
    <n v="1000"/>
    <s v="Workstation"/>
    <x v="0"/>
    <m/>
    <n v="0"/>
    <n v="0"/>
    <s v="3"/>
    <s v="Desktop"/>
    <s v="Desktop"/>
    <s v="peter old computer?"/>
    <d v="2023-05-18T00:00:00"/>
    <s v="localadmin;neladmin;peter"/>
  </r>
  <r>
    <s v="LAPTOP-SALESNH"/>
    <s v="Dell Inc."/>
    <s v="DQFLMT2"/>
    <s v="Latitude 3500"/>
    <s v="10.0.19042"/>
    <n v="10"/>
    <d v="2019-08-20T00:00:00"/>
    <x v="62"/>
    <x v="7"/>
    <x v="5"/>
    <n v="900"/>
    <s v="Workstation"/>
    <x v="1"/>
    <s v="jmmclaughlin"/>
    <n v="0"/>
    <n v="0"/>
    <s v="10"/>
    <s v="Laptop"/>
    <s v="Notebook"/>
    <m/>
    <d v="2023-05-05T00:00:00"/>
    <s v="jmmclaughlin"/>
  </r>
  <r>
    <s v="LAPTOP-APM-0919"/>
    <s v="Dell Inc."/>
    <s v="22Q0NT2"/>
    <s v="Latitude 3390 2-in-1"/>
    <s v="10.0.19044"/>
    <n v="31"/>
    <d v="2019-08-30T00:00:00"/>
    <x v="63"/>
    <x v="7"/>
    <x v="11"/>
    <n v="1050"/>
    <s v="Workstation"/>
    <x v="1"/>
    <s v="malden"/>
    <n v="0"/>
    <n v="0"/>
    <s v="31"/>
    <s v="Laptop"/>
    <s v="Convertible"/>
    <m/>
    <d v="2023-05-22T00:00:00"/>
    <s v="malden"/>
  </r>
  <r>
    <s v="L3500-1908-01"/>
    <s v="Dell Inc."/>
    <s v="3N1ZMT2"/>
    <s v="Latitude 3500"/>
    <s v="10.0.19044"/>
    <n v="10"/>
    <d v="2019-08-30T00:00:00"/>
    <x v="63"/>
    <x v="7"/>
    <x v="5"/>
    <n v="900"/>
    <s v="Workstation"/>
    <x v="0"/>
    <m/>
    <m/>
    <n v="0"/>
    <s v="10"/>
    <s v="Laptop"/>
    <s v="Notebook"/>
    <s v="old LAPTOP-SALESNC - loc. unknown"/>
    <d v="2022-09-15T00:00:00"/>
    <s v="rand;neladmin"/>
  </r>
  <r>
    <s v="SURFACE-PM-1019"/>
    <s v="Microsoft Corporation"/>
    <s v="'016914783757"/>
    <s v="Surface Book 2"/>
    <s v="10.0.19042"/>
    <n v="9"/>
    <d v="2019-10-01T00:00:00"/>
    <x v="64"/>
    <x v="7"/>
    <x v="11"/>
    <n v="1050"/>
    <s v="Workstation"/>
    <x v="0"/>
    <m/>
    <n v="0"/>
    <n v="0"/>
    <s v="9"/>
    <s v="Laptop"/>
    <s v="Laptop"/>
    <s v="jclaiborne old comp? - loc. unknown"/>
    <d v="2022-01-20T00:00:00"/>
    <s v="jclaiborne"/>
  </r>
  <r>
    <s v="MT-01-2020-01"/>
    <s v="Dell Inc."/>
    <s v="707BSZ2"/>
    <s v="OptiPlex 3070"/>
    <s v="10.0.19044"/>
    <n v="3"/>
    <d v="2019-10-14T00:00:00"/>
    <x v="65"/>
    <x v="7"/>
    <x v="7"/>
    <n v="1000"/>
    <s v="Workstation"/>
    <x v="1"/>
    <s v="matt"/>
    <n v="0"/>
    <n v="0"/>
    <s v="3"/>
    <s v="Desktop"/>
    <s v="Desktop"/>
    <m/>
    <d v="2023-05-22T00:00:00"/>
    <s v="matt"/>
  </r>
  <r>
    <s v="NELD012020"/>
    <s v="Dell Inc."/>
    <s v="G9Z5H03"/>
    <s v="OptiPlex 7070"/>
    <s v="10.0.19044"/>
    <n v="3"/>
    <d v="2019-11-16T00:00:00"/>
    <x v="66"/>
    <x v="7"/>
    <x v="7"/>
    <n v="1000"/>
    <s v="Workstation"/>
    <x v="1"/>
    <s v="ymorales"/>
    <n v="0"/>
    <n v="0"/>
    <s v="3"/>
    <s v="Desktop"/>
    <s v="Desktop"/>
    <m/>
    <d v="2023-05-22T00:00:00"/>
    <s v="ymorales"/>
  </r>
  <r>
    <s v="NELD2020-1"/>
    <s v="Dell Inc."/>
    <s v="G9Z4H03"/>
    <s v="OptiPlex 7070"/>
    <s v="10.0.19044"/>
    <n v="3"/>
    <d v="2019-11-16T00:00:00"/>
    <x v="66"/>
    <x v="7"/>
    <x v="7"/>
    <n v="1000"/>
    <s v="Workstation"/>
    <x v="1"/>
    <s v="rsteele"/>
    <n v="0"/>
    <n v="0"/>
    <s v="3"/>
    <s v="Desktop"/>
    <s v="Desktop"/>
    <m/>
    <d v="2023-05-22T00:00:00"/>
    <s v="rsteele"/>
  </r>
  <r>
    <s v="CAD012020"/>
    <s v="Dell Inc."/>
    <s v="DVFYG13"/>
    <s v="Precision Tower 3431"/>
    <s v="10.0.19044"/>
    <n v="3"/>
    <d v="2019-12-22T00:00:00"/>
    <x v="67"/>
    <x v="7"/>
    <x v="4"/>
    <n v="1250"/>
    <s v="Workstation"/>
    <x v="1"/>
    <s v="kcouture"/>
    <n v="0"/>
    <n v="0"/>
    <s v="3"/>
    <s v="Desktop"/>
    <s v="Desktop"/>
    <m/>
    <d v="2023-05-22T00:00:00"/>
    <s v="kcouture; neladmin"/>
  </r>
  <r>
    <s v="ADM-01-2020-4"/>
    <s v="Dell Inc."/>
    <s v="JF52613"/>
    <s v="OptiPlex 5060"/>
    <s v="10.0.19044"/>
    <n v="3"/>
    <d v="2019-12-23T00:00:00"/>
    <x v="68"/>
    <x v="7"/>
    <x v="6"/>
    <n v="800"/>
    <s v="Workstation"/>
    <x v="1"/>
    <s v="kpatterson"/>
    <n v="0"/>
    <n v="0"/>
    <s v="3"/>
    <s v="Desktop"/>
    <s v="Desktop"/>
    <m/>
    <d v="2023-05-22T00:00:00"/>
    <s v="kpatterson"/>
  </r>
  <r>
    <s v="PM-01-2020-03"/>
    <s v="Dell Inc."/>
    <s v="JF50H13"/>
    <s v="OptiPlex 5060"/>
    <s v="10.0.19044"/>
    <n v="3"/>
    <d v="2019-12-23T00:00:00"/>
    <x v="68"/>
    <x v="7"/>
    <x v="7"/>
    <n v="1000"/>
    <s v="Workstation"/>
    <x v="1"/>
    <s v="gcullati"/>
    <n v="0"/>
    <n v="0"/>
    <s v="3"/>
    <s v="Desktop"/>
    <s v="Desktop"/>
    <m/>
    <d v="2023-05-22T00:00:00"/>
    <s v="gcullati"/>
  </r>
  <r>
    <s v="ADM-01-2020-3"/>
    <s v="Dell Inc."/>
    <s v="JF51H13"/>
    <s v="OptiPlex 5060"/>
    <s v="10.0.19042"/>
    <n v="3"/>
    <d v="2019-12-23T00:00:00"/>
    <x v="68"/>
    <x v="7"/>
    <x v="6"/>
    <n v="800"/>
    <s v="Workstation"/>
    <x v="0"/>
    <m/>
    <n v="0"/>
    <n v="0"/>
    <s v="3"/>
    <s v="Desktop"/>
    <s v="Desktop"/>
    <s v="egarue old - loc. unknown"/>
    <s v="2021-11-01"/>
    <s v="egarue"/>
  </r>
  <r>
    <s v="PM-01-2020-02"/>
    <s v="Dell Inc."/>
    <s v="JF4Z513"/>
    <s v="OptiPlex 5060"/>
    <s v="10.0.19044"/>
    <n v="3"/>
    <d v="2019-12-23T00:00:00"/>
    <x v="68"/>
    <x v="7"/>
    <x v="7"/>
    <n v="1000"/>
    <s v="Workstation"/>
    <x v="1"/>
    <s v="afaber"/>
    <n v="0"/>
    <n v="0"/>
    <s v="3"/>
    <s v="Desktop"/>
    <s v="Desktop"/>
    <m/>
    <d v="2023-04-13T00:00:00"/>
    <s v="afaber"/>
  </r>
  <r>
    <s v="PM-01-2020-04"/>
    <s v="Dell Inc."/>
    <s v="JF50613"/>
    <s v="OptiPlex 5060"/>
    <s v="10.0.19044"/>
    <n v="3"/>
    <d v="2019-12-23T00:00:00"/>
    <x v="68"/>
    <x v="7"/>
    <x v="7"/>
    <n v="1000"/>
    <s v="Workstation"/>
    <x v="1"/>
    <s v="jaime"/>
    <n v="0"/>
    <n v="0"/>
    <s v="3"/>
    <s v="Desktop"/>
    <s v="Desktop"/>
    <m/>
    <d v="2023-05-22T00:00:00"/>
    <s v="jaime"/>
  </r>
  <r>
    <s v="ADM-01-2020-1"/>
    <s v="Dell Inc."/>
    <s v="JF51613"/>
    <s v="OptiPlex 5060"/>
    <s v="10.0.19044"/>
    <n v="3"/>
    <d v="2019-12-23T00:00:00"/>
    <x v="68"/>
    <x v="7"/>
    <x v="6"/>
    <n v="800"/>
    <s v="Workstation"/>
    <x v="1"/>
    <s v="jbazemore"/>
    <n v="0"/>
    <n v="0"/>
    <s v="3"/>
    <s v="Desktop"/>
    <s v="Desktop"/>
    <m/>
    <d v="2023-05-18T00:00:00"/>
    <s v="jbazemore"/>
  </r>
  <r>
    <s v="PM-01-2020-01"/>
    <s v="Dell Inc."/>
    <s v="JF4ZG13"/>
    <s v="OptiPlex 5060"/>
    <s v="10.0.19044"/>
    <n v="3"/>
    <d v="2019-12-23T00:00:00"/>
    <x v="68"/>
    <x v="7"/>
    <x v="7"/>
    <n v="1000"/>
    <s v="Workstation"/>
    <x v="1"/>
    <s v="acahill"/>
    <n v="0"/>
    <n v="0"/>
    <s v="3"/>
    <s v="Desktop"/>
    <s v="Desktop"/>
    <s v="primary"/>
    <d v="2023-05-18T00:00:00"/>
    <s v="acahill"/>
  </r>
  <r>
    <s v="ADM-01-2020-2"/>
    <s v="Dell Inc."/>
    <s v="JBMJ513"/>
    <s v="OptiPlex 5060"/>
    <s v="10.0.19045"/>
    <n v="3"/>
    <d v="2019-12-23T00:00:00"/>
    <x v="68"/>
    <x v="7"/>
    <x v="6"/>
    <n v="800"/>
    <s v="Workstation"/>
    <x v="1"/>
    <s v="tfurfaro"/>
    <n v="0"/>
    <n v="0"/>
    <s v="3"/>
    <s v="Desktop"/>
    <s v="Desktop"/>
    <m/>
    <d v="2023-05-22T00:00:00"/>
    <s v="tfurfaro"/>
  </r>
  <r>
    <s v="EST-01-2020-04"/>
    <s v="Dell Inc."/>
    <s v="JBMG613"/>
    <s v="OptiPlex 5060"/>
    <s v="10.0.19044"/>
    <n v="3"/>
    <d v="2019-12-24T00:00:00"/>
    <x v="69"/>
    <x v="7"/>
    <x v="7"/>
    <n v="1000"/>
    <s v="Workstation"/>
    <x v="1"/>
    <s v="jcohen"/>
    <n v="0"/>
    <n v="0"/>
    <s v="3"/>
    <s v="Desktop"/>
    <s v="Desktop"/>
    <m/>
    <d v="2023-05-22T00:00:00"/>
    <s v="jcohen"/>
  </r>
  <r>
    <s v="EST-01-2020-02"/>
    <s v="Dell Inc."/>
    <s v="JBMF613"/>
    <s v="OptiPlex 5060"/>
    <s v="10.0.19044"/>
    <n v="3"/>
    <d v="2019-12-24T00:00:00"/>
    <x v="69"/>
    <x v="7"/>
    <x v="7"/>
    <n v="1000"/>
    <s v="Workstation"/>
    <x v="1"/>
    <s v="bette"/>
    <n v="0"/>
    <n v="0"/>
    <s v="3"/>
    <s v="Desktop"/>
    <s v="Desktop"/>
    <m/>
    <d v="2023-05-22T00:00:00"/>
    <s v="bette"/>
  </r>
  <r>
    <s v="EST-01-2020-01"/>
    <s v="Dell Inc."/>
    <s v="JBMH613"/>
    <s v="OptiPlex 5060"/>
    <s v="10.0.19044"/>
    <n v="3"/>
    <d v="2019-12-24T00:00:00"/>
    <x v="69"/>
    <x v="7"/>
    <x v="7"/>
    <n v="1000"/>
    <s v="Workstation"/>
    <x v="1"/>
    <s v="bruce"/>
    <n v="0"/>
    <n v="0"/>
    <s v="3"/>
    <s v="Desktop"/>
    <s v="Desktop"/>
    <m/>
    <d v="2023-05-22T00:00:00"/>
    <s v="bruce"/>
  </r>
  <r>
    <s v="EST-01-2020-03"/>
    <s v="Dell Inc."/>
    <s v="JBMH513"/>
    <s v="OptiPlex 5060"/>
    <s v="10.0.19044"/>
    <n v="3"/>
    <d v="2019-12-24T00:00:00"/>
    <x v="69"/>
    <x v="7"/>
    <x v="7"/>
    <n v="1000"/>
    <s v="Workstation"/>
    <x v="1"/>
    <s v="ekinsley"/>
    <n v="0"/>
    <n v="0"/>
    <s v="3"/>
    <s v="Desktop"/>
    <s v="Desktop"/>
    <m/>
    <d v="2023-05-22T00:00:00"/>
    <s v="ekinsley"/>
  </r>
  <r>
    <s v="LAPTOPNEC012020"/>
    <s v="Dell Inc."/>
    <s v="4Z5FJW2"/>
    <s v="Inspiron 7591 2n1"/>
    <s v="10.0.19044"/>
    <n v="31"/>
    <d v="2019-12-31T00:00:00"/>
    <x v="70"/>
    <x v="7"/>
    <x v="11"/>
    <n v="1050"/>
    <s v="Workstation"/>
    <x v="1"/>
    <s v="dwilliams"/>
    <n v="0"/>
    <n v="0"/>
    <s v="31"/>
    <s v="Laptop"/>
    <s v="Convertible"/>
    <m/>
    <d v="2023-05-22T00:00:00"/>
    <s v="dwilliams"/>
  </r>
  <r>
    <s v="LAPTOP-032020"/>
    <s v="Dell Inc."/>
    <s v="6CJZJW2"/>
    <s v="Inspiron 5491 2n1"/>
    <s v="10.0.19044"/>
    <n v="31"/>
    <d v="2020-01-14T00:00:00"/>
    <x v="71"/>
    <x v="7"/>
    <x v="5"/>
    <n v="900"/>
    <s v="Workstation"/>
    <x v="1"/>
    <s v="efishlin"/>
    <n v="0"/>
    <n v="0"/>
    <s v="31"/>
    <s v="Laptop"/>
    <s v="Convertible"/>
    <m/>
    <d v="2023-05-22T00:00:00"/>
    <s v="efishlin"/>
  </r>
  <r>
    <s v="RCLAPTOP032020"/>
    <s v="Dell Inc."/>
    <s v="2D0ZJW2"/>
    <s v="Inspiron 7591 2n1"/>
    <s v="10.0.19044"/>
    <n v="31"/>
    <d v="2020-01-14T00:00:00"/>
    <x v="71"/>
    <x v="7"/>
    <x v="11"/>
    <n v="1050"/>
    <s v="Workstation"/>
    <x v="1"/>
    <s v="rcurran"/>
    <n v="0"/>
    <n v="0"/>
    <s v="31"/>
    <s v="Laptop"/>
    <s v="Convertible"/>
    <s v="secondary"/>
    <d v="2023-05-22T00:00:00"/>
    <s v="rcurran"/>
  </r>
  <r>
    <s v="DRAFTING070120"/>
    <s v="Dell Inc."/>
    <s v="5XQ7333"/>
    <s v="Precision Tower 3431"/>
    <s v="10.0.19045"/>
    <n v="3"/>
    <d v="2020-03-15T00:00:00"/>
    <x v="72"/>
    <x v="7"/>
    <x v="4"/>
    <n v="1250"/>
    <s v="Workstation"/>
    <x v="1"/>
    <s v="vpise"/>
    <n v="0"/>
    <n v="0"/>
    <s v="3"/>
    <s v="Desktop"/>
    <s v="Desktop"/>
    <m/>
    <d v="2023-05-22T00:00:00"/>
    <s v="vpise"/>
  </r>
  <r>
    <s v="DESKTOP-B7VUR12"/>
    <s v="Dell Inc."/>
    <s v="5XQ8333"/>
    <s v="Precision Tower 3431"/>
    <s v="10.0.19044"/>
    <n v="3"/>
    <d v="2020-03-15T00:00:00"/>
    <x v="72"/>
    <x v="7"/>
    <x v="4"/>
    <n v="1250"/>
    <s v="Workstation"/>
    <x v="1"/>
    <s v="handrews"/>
    <n v="0"/>
    <n v="0"/>
    <s v="3"/>
    <s v="Desktop"/>
    <s v="Desktop"/>
    <m/>
    <d v="2023-05-22T00:00:00"/>
    <s v="handrews"/>
  </r>
  <r>
    <s v="I5491-2005-01"/>
    <s v="Dell Inc."/>
    <s v="FS68WZ2"/>
    <s v="Inspiron 5491 2n1"/>
    <s v="10.0.19044"/>
    <n v="31"/>
    <d v="2020-05-15T00:00:00"/>
    <x v="73"/>
    <x v="7"/>
    <x v="11"/>
    <n v="1050"/>
    <s v="Workstation"/>
    <x v="1"/>
    <s v="pterrell"/>
    <n v="0"/>
    <n v="0"/>
    <s v="31"/>
    <s v="Laptop"/>
    <s v="Convertible"/>
    <s v="jligon old"/>
    <d v="2023-05-22T00:00:00"/>
    <s v="pterrell"/>
  </r>
  <r>
    <s v="DESKTOP-9JV9K4D"/>
    <s v="Dell Inc."/>
    <s v="DS68WZ2"/>
    <s v="Inspiron 5491 2n1"/>
    <s v="10.0.19044"/>
    <n v="31"/>
    <d v="2020-05-15T00:00:00"/>
    <x v="73"/>
    <x v="7"/>
    <x v="5"/>
    <n v="900"/>
    <s v="Workstation"/>
    <x v="1"/>
    <s v="gclements"/>
    <n v="0"/>
    <n v="0"/>
    <s v="31"/>
    <s v="Laptop"/>
    <s v="Convertible"/>
    <m/>
    <d v="2023-05-22T00:00:00"/>
    <s v="gclements"/>
  </r>
  <r>
    <s v="PMNC-070120"/>
    <s v="Dell Inc."/>
    <s v="CQPFXZ2"/>
    <s v="Inspiron 7391 2n1"/>
    <s v="10.0.19044"/>
    <n v="31"/>
    <d v="2020-06-02T00:00:00"/>
    <x v="74"/>
    <x v="7"/>
    <x v="11"/>
    <n v="1050"/>
    <s v="Workstation"/>
    <x v="1"/>
    <s v="lmajor"/>
    <n v="0"/>
    <n v="0"/>
    <s v="31"/>
    <s v="Laptop"/>
    <s v="Convertible"/>
    <m/>
    <d v="2023-05-22T00:00:00"/>
    <s v="lmajor"/>
  </r>
  <r>
    <s v="I7610-2112-01"/>
    <s v="Dell Inc."/>
    <s v="2336HG3"/>
    <s v="Inspiron 16 7610"/>
    <s v="10.0.19044"/>
    <n v="10"/>
    <d v="2020-11-01T00:00:00"/>
    <x v="75"/>
    <x v="8"/>
    <x v="11"/>
    <n v="1050"/>
    <s v="Workstation"/>
    <x v="1"/>
    <s v="bmcsweeney"/>
    <n v="0"/>
    <n v="0"/>
    <s v="10"/>
    <s v="Laptop"/>
    <s v="Notebook"/>
    <s v="secondary?"/>
    <d v="2023-05-10T00:00:00"/>
    <s v="bmcsweeney"/>
  </r>
  <r>
    <s v="CNF-OPTIMIZ"/>
    <s v="Dell Inc."/>
    <s v="4R69H73"/>
    <s v="OptiPlex 7080"/>
    <s v="10.0.19045"/>
    <n v="3"/>
    <d v="2020-11-18T00:00:00"/>
    <x v="76"/>
    <x v="8"/>
    <x v="3"/>
    <n v="950"/>
    <s v="Shared"/>
    <x v="1"/>
    <s v="Optimization"/>
    <n v="0"/>
    <n v="0"/>
    <s v="3"/>
    <s v="Desktop"/>
    <s v="Desktop"/>
    <m/>
    <d v="2023-05-22T00:00:00"/>
    <s v="astroosnyder;jlambert;crodriguez"/>
  </r>
  <r>
    <s v="I5406-2102-01"/>
    <s v="Dell Inc."/>
    <s v="160Y963"/>
    <s v="Inspiron 5406 2n1"/>
    <s v="10.0.19044"/>
    <n v="31"/>
    <d v="2020-12-03T00:00:00"/>
    <x v="77"/>
    <x v="8"/>
    <x v="5"/>
    <n v="900"/>
    <s v="Workstation"/>
    <x v="1"/>
    <s v="dtheodore"/>
    <n v="0"/>
    <n v="0"/>
    <s v="31"/>
    <s v="Laptop"/>
    <s v="Convertible"/>
    <m/>
    <d v="2023-05-22T00:00:00"/>
    <s v="dtheodore"/>
  </r>
  <r>
    <s v="DESKTOP-2EOH2RV"/>
    <s v="Dell Inc."/>
    <s v="3CYX963"/>
    <s v="Inspiron 5406 2n1"/>
    <s v="10.0.19045"/>
    <n v="31"/>
    <d v="2020-12-03T00:00:00"/>
    <x v="77"/>
    <x v="8"/>
    <x v="5"/>
    <n v="900"/>
    <s v="Workstation"/>
    <x v="1"/>
    <s v="fgruwell"/>
    <n v="0"/>
    <n v="0"/>
    <s v="31"/>
    <s v="Laptop"/>
    <s v="Convertible"/>
    <m/>
    <d v="2023-05-22T00:00:00"/>
    <s v="Fgruwell"/>
  </r>
  <r>
    <s v="P3440-2102-02"/>
    <s v="Dell Inc."/>
    <s v="612FK93"/>
    <s v="Precision 3440"/>
    <s v="10.0.19044"/>
    <n v="3"/>
    <d v="2021-01-15T00:00:00"/>
    <x v="78"/>
    <x v="8"/>
    <x v="7"/>
    <n v="1000"/>
    <s v="Workstation"/>
    <x v="1"/>
    <s v="cinnerarity"/>
    <n v="0"/>
    <n v="0"/>
    <s v="3"/>
    <s v="Desktop"/>
    <s v="Desktop"/>
    <m/>
    <d v="2023-05-19T00:00:00"/>
    <s v="cinnerarity"/>
  </r>
  <r>
    <s v="P3440-2102-03"/>
    <s v="Dell Inc."/>
    <s v="612CK93"/>
    <s v="Precision 3440"/>
    <s v="10.0.19042"/>
    <n v="3"/>
    <d v="2021-01-15T00:00:00"/>
    <x v="78"/>
    <x v="8"/>
    <x v="7"/>
    <n v="1000"/>
    <s v="Workstation"/>
    <x v="1"/>
    <s v="kathy"/>
    <n v="0"/>
    <n v="0"/>
    <s v="3"/>
    <s v="Desktop"/>
    <s v="Desktop"/>
    <s v="secondary (home)"/>
    <d v="2023-05-22T00:00:00"/>
    <s v="kathy"/>
  </r>
  <r>
    <s v="P3440-2102-01"/>
    <s v="Dell Inc."/>
    <s v="612DK93"/>
    <s v="Precision 3440"/>
    <s v="10.0.19044"/>
    <n v="3"/>
    <d v="2021-01-15T00:00:00"/>
    <x v="78"/>
    <x v="8"/>
    <x v="7"/>
    <n v="1000"/>
    <s v="Workstation"/>
    <x v="1"/>
    <s v="enyquist"/>
    <n v="0"/>
    <n v="0"/>
    <s v="3"/>
    <s v="Desktop"/>
    <s v="Desktop"/>
    <m/>
    <d v="2023-05-22T00:00:00"/>
    <s v="enyquist"/>
  </r>
  <r>
    <s v="O3080-2103-01"/>
    <s v="Dell Inc."/>
    <s v="2KH0K93"/>
    <s v="OptiPlex 3080"/>
    <s v="10.0.19044"/>
    <n v="3"/>
    <d v="2021-03-10T00:00:00"/>
    <x v="79"/>
    <x v="8"/>
    <x v="6"/>
    <n v="800"/>
    <s v="Workstation"/>
    <x v="1"/>
    <s v="cyoung"/>
    <n v="0"/>
    <n v="0"/>
    <s v="3"/>
    <s v="Desktop"/>
    <s v="Desktop"/>
    <m/>
    <d v="2023-05-22T00:00:00"/>
    <s v="cyoung"/>
  </r>
  <r>
    <s v="SURFPRO-2103-01"/>
    <s v="Microsoft Corporation"/>
    <s v="'154558704953"/>
    <s v="Surface Pro 7"/>
    <s v="10.0.19044"/>
    <n v="9"/>
    <d v="2021-03-11T00:00:00"/>
    <x v="80"/>
    <x v="8"/>
    <x v="5"/>
    <n v="900"/>
    <s v="Workstation"/>
    <x v="1"/>
    <s v="brian.parent"/>
    <n v="0"/>
    <n v="0"/>
    <s v="9"/>
    <s v="Laptop"/>
    <s v="Laptop"/>
    <m/>
    <d v="2023-05-22T00:00:00"/>
    <s v="brian.parent"/>
  </r>
  <r>
    <s v="O7080-2103-02"/>
    <s v="Dell Inc."/>
    <s v="517KZB3"/>
    <s v="OptiPlex 7080"/>
    <s v="10.0.19044"/>
    <n v="3"/>
    <d v="2021-03-19T00:00:00"/>
    <x v="81"/>
    <x v="8"/>
    <x v="6"/>
    <n v="800"/>
    <s v="Workstation"/>
    <x v="1"/>
    <s v="mferrazzani"/>
    <n v="0"/>
    <n v="0"/>
    <s v="3"/>
    <s v="Desktop"/>
    <s v="Desktop"/>
    <m/>
    <d v="2023-04-25T00:00:00"/>
    <s v="mferrazzani"/>
  </r>
  <r>
    <s v="O7080-2103-01"/>
    <s v="Dell Inc."/>
    <s v="518SZB3"/>
    <s v="OptiPlex 7080"/>
    <s v="10.0.19044"/>
    <n v="3"/>
    <d v="2021-03-19T00:00:00"/>
    <x v="81"/>
    <x v="8"/>
    <x v="6"/>
    <n v="800"/>
    <s v="Workstation"/>
    <x v="1"/>
    <s v="steven"/>
    <n v="0"/>
    <n v="0"/>
    <s v="3"/>
    <s v="Desktop"/>
    <s v="Desktop"/>
    <m/>
    <d v="2023-05-22T00:00:00"/>
    <s v="steven"/>
  </r>
  <r>
    <s v="I5406-2103-01"/>
    <s v="Dell Inc."/>
    <s v="G4JFZ93"/>
    <s v="Inspiron 5406 2n1"/>
    <s v="10.0.19043"/>
    <n v="31"/>
    <d v="2021-03-22T00:00:00"/>
    <x v="82"/>
    <x v="8"/>
    <x v="5"/>
    <n v="900"/>
    <s v="Workstation"/>
    <x v="0"/>
    <m/>
    <n v="0"/>
    <n v="0"/>
    <s v="31"/>
    <s v="Laptop"/>
    <s v="Convertible"/>
    <s v="mpizzo old - broken? - loc. unknown"/>
    <d v="2022-02-08T00:00:00"/>
    <s v="mpizzo;neladmin"/>
  </r>
  <r>
    <s v="I7706-2103-01"/>
    <s v="Dell Inc."/>
    <s v="J043Z93"/>
    <s v="Inspiron 7706 2n1"/>
    <s v="10.0.19044"/>
    <n v="31"/>
    <d v="2021-03-22T00:00:00"/>
    <x v="82"/>
    <x v="8"/>
    <x v="11"/>
    <n v="1050"/>
    <s v="Workstation"/>
    <x v="1"/>
    <s v="jcouture"/>
    <n v="0"/>
    <n v="0"/>
    <s v="31"/>
    <s v="Laptop"/>
    <s v="Convertible"/>
    <m/>
    <d v="2023-05-22T00:00:00"/>
    <s v="jcouture"/>
  </r>
  <r>
    <s v="I5406-2105-01"/>
    <s v="Dell Inc."/>
    <s v="1ZQZN93"/>
    <s v="Inspiron 5406 2n1"/>
    <s v="10.0.19044"/>
    <n v="31"/>
    <d v="2021-04-20T00:00:00"/>
    <x v="83"/>
    <x v="8"/>
    <x v="11"/>
    <n v="1050"/>
    <s v="Workstation"/>
    <x v="1"/>
    <s v="mferrazzani"/>
    <n v="0"/>
    <n v="0"/>
    <s v="31"/>
    <s v="Laptop"/>
    <s v="Convertible"/>
    <s v="secondary - boboyle old"/>
    <d v="2023-05-22T00:00:00"/>
    <s v="boboyle"/>
  </r>
  <r>
    <s v="O7080-2107-01"/>
    <s v="Dell Inc."/>
    <s v="5GGLZC3"/>
    <s v="OptiPlex 7080"/>
    <s v="10.0.19044"/>
    <n v="3"/>
    <d v="2021-04-28T00:00:00"/>
    <x v="84"/>
    <x v="8"/>
    <x v="7"/>
    <n v="1000"/>
    <s v="Workstation"/>
    <x v="1"/>
    <s v="dsmith"/>
    <n v="0"/>
    <n v="0"/>
    <s v="3"/>
    <s v="Desktop"/>
    <s v="Desktop"/>
    <m/>
    <d v="2023-05-22T00:00:00"/>
    <s v="dsmith"/>
  </r>
  <r>
    <s v="O7080-2110-01"/>
    <s v="Dell Inc."/>
    <s v="9R69KD3"/>
    <s v="OptiPlex 7080"/>
    <s v="10.0.19044"/>
    <n v="3"/>
    <d v="2021-05-04T00:00:00"/>
    <x v="85"/>
    <x v="8"/>
    <x v="7"/>
    <n v="1000"/>
    <s v="Workstation"/>
    <x v="1"/>
    <s v="cteal"/>
    <n v="0"/>
    <n v="0"/>
    <s v="3"/>
    <s v="Desktop"/>
    <s v="Desktop"/>
    <s v="abogue old"/>
    <d v="2023-04-11T00:00:00"/>
    <s v="localAdmin;abogue"/>
  </r>
  <r>
    <s v="O7080-2107-02"/>
    <s v="Dell Inc."/>
    <s v="9R70KD3"/>
    <s v="OptiPlex 7080"/>
    <s v="10.0.19045"/>
    <n v="3"/>
    <d v="2021-05-04T00:00:00"/>
    <x v="85"/>
    <x v="8"/>
    <x v="7"/>
    <n v="1000"/>
    <s v="Workstation"/>
    <x v="1"/>
    <s v="sriley"/>
    <n v="0"/>
    <n v="0"/>
    <s v="3"/>
    <s v="Desktop"/>
    <s v="Desktop"/>
    <m/>
    <d v="2023-05-19T00:00:00"/>
    <s v="sriley"/>
  </r>
  <r>
    <s v="P3440-2106-01"/>
    <s v="Dell Inc."/>
    <s v="9FYLKD3"/>
    <s v="Precision 3440"/>
    <s v="10.0.19045"/>
    <n v="3"/>
    <d v="2021-05-14T00:00:00"/>
    <x v="86"/>
    <x v="8"/>
    <x v="4"/>
    <n v="1250"/>
    <s v="Workstation"/>
    <x v="1"/>
    <s v="dmclaughlin"/>
    <n v="0"/>
    <n v="0"/>
    <s v="3"/>
    <s v="Desktop"/>
    <s v="Desktop"/>
    <m/>
    <d v="2023-05-22T00:00:00"/>
    <s v="dmclaughlin"/>
  </r>
  <r>
    <s v="P3440-2107-01"/>
    <s v="Dell Inc."/>
    <s v="9FZ9KD3"/>
    <s v="Precision 3440"/>
    <s v="10.0.22621"/>
    <n v="3"/>
    <d v="2021-05-14T00:00:00"/>
    <x v="86"/>
    <x v="8"/>
    <x v="4"/>
    <n v="1250"/>
    <s v="Workstation"/>
    <x v="1"/>
    <s v="mhuoppi"/>
    <n v="0"/>
    <n v="0"/>
    <s v="3"/>
    <s v="Desktop"/>
    <s v="Desktop"/>
    <m/>
    <d v="2023-05-22T00:00:00"/>
    <s v="mhuoppi"/>
  </r>
  <r>
    <s v="I5410-2107-01"/>
    <s v="Dell Inc."/>
    <s v="DYZTP93"/>
    <s v="Inspiron 14 5410"/>
    <s v="10.0.19045"/>
    <n v="10"/>
    <d v="2021-07-14T00:00:00"/>
    <x v="87"/>
    <x v="9"/>
    <x v="11"/>
    <n v="1050"/>
    <s v="Workstation"/>
    <x v="1"/>
    <s v="steven"/>
    <n v="0"/>
    <n v="0"/>
    <s v="10"/>
    <s v="Laptop"/>
    <s v="Notebook"/>
    <s v="secondary"/>
    <d v="2023-05-22T00:00:00"/>
    <s v="steven"/>
  </r>
  <r>
    <s v="CNF-INSIGHT-1"/>
    <s v="Dell Inc."/>
    <s v="1W0R1G3"/>
    <s v="OptiPlex 3080"/>
    <s v="10.0.19044"/>
    <n v="3"/>
    <d v="2021-08-11T00:00:00"/>
    <x v="88"/>
    <x v="9"/>
    <x v="3"/>
    <n v="950"/>
    <s v="Shared"/>
    <x v="1"/>
    <s v="Insight"/>
    <n v="0"/>
    <n v="0"/>
    <s v="3"/>
    <s v="Desktop"/>
    <s v="Desktop"/>
    <m/>
    <d v="2023-05-19T00:00:00"/>
    <s v="rand;matt;rcurran"/>
  </r>
  <r>
    <s v="CNF-INGEN-1"/>
    <s v="Dell Inc."/>
    <s v="1V1X1G3"/>
    <s v="OptiPlex 3080"/>
    <s v="10.0.19045"/>
    <n v="3"/>
    <d v="2021-08-11T00:00:00"/>
    <x v="88"/>
    <x v="9"/>
    <x v="3"/>
    <n v="950"/>
    <s v="Shared"/>
    <x v="1"/>
    <s v="Ingenuity"/>
    <n v="0"/>
    <n v="0"/>
    <s v="3"/>
    <s v="Desktop"/>
    <s v="Desktop"/>
    <m/>
    <d v="2023-05-22T00:00:00"/>
    <s v="enyquist;matt;piannuzzi"/>
  </r>
  <r>
    <s v="I7506-2303-01"/>
    <s v="Dell Inc."/>
    <s v="DF9S9G3"/>
    <s v="Inspiron 7506 2n1"/>
    <s v="10.0.19045"/>
    <n v="31"/>
    <d v="2021-09-03T00:00:00"/>
    <x v="89"/>
    <x v="9"/>
    <x v="11"/>
    <n v="1050"/>
    <s v="Workstation"/>
    <x v="1"/>
    <s v="jhertzler"/>
    <m/>
    <n v="0"/>
    <s v="31"/>
    <s v="Laptop"/>
    <s v="Convertible"/>
    <m/>
    <d v="2023-05-22T00:00:00"/>
    <s v="jhertzler"/>
  </r>
  <r>
    <s v="I7506-2109-01"/>
    <s v="Dell Inc."/>
    <s v="DF9S9G3"/>
    <s v="Inspiron 7506 2n1"/>
    <s v="10.0.19044"/>
    <n v="31"/>
    <d v="2021-09-03T00:00:00"/>
    <x v="89"/>
    <x v="9"/>
    <x v="11"/>
    <n v="1050"/>
    <s v="Workstation"/>
    <x v="1"/>
    <m/>
    <n v="0"/>
    <n v="0"/>
    <s v="31"/>
    <s v="Laptop"/>
    <s v="Convertible"/>
    <s v="rand? - loc. unknown"/>
    <d v="2023-01-19T00:00:00"/>
    <s v="localAdmin;rand"/>
  </r>
  <r>
    <s v="I5410-2111-02"/>
    <s v="Dell Inc."/>
    <s v="GYBQRG3"/>
    <s v="Inspiron 14 5410"/>
    <s v="10.0.19045"/>
    <n v="10"/>
    <d v="2021-10-29T00:00:00"/>
    <x v="90"/>
    <x v="9"/>
    <x v="5"/>
    <n v="900"/>
    <s v="Workstation"/>
    <x v="1"/>
    <s v="cmatosic"/>
    <n v="0"/>
    <n v="0"/>
    <s v="10"/>
    <s v="Laptop"/>
    <s v="Notebook"/>
    <m/>
    <d v="2023-05-18T00:00:00"/>
    <s v="cmatosic"/>
  </r>
  <r>
    <s v="I5410-2111-01"/>
    <s v="Dell Inc."/>
    <s v="DKDQRG3"/>
    <s v="Inspiron 14 5410"/>
    <s v="10.0.19045"/>
    <n v="10"/>
    <d v="2021-10-29T00:00:00"/>
    <x v="90"/>
    <x v="9"/>
    <x v="11"/>
    <n v="1050"/>
    <s v="Workstation"/>
    <x v="1"/>
    <s v="astroosnyder"/>
    <n v="0"/>
    <n v="0"/>
    <s v="10"/>
    <s v="Laptop"/>
    <s v="Notebook"/>
    <m/>
    <d v="2023-05-22T00:00:00"/>
    <s v="astroosnyder"/>
  </r>
  <r>
    <s v="I5510-2112-01"/>
    <s v="Dell Inc."/>
    <s v="BNGKRG3"/>
    <s v="Inspiron 15 5510"/>
    <s v="10.0.19044"/>
    <n v="10"/>
    <d v="2021-11-02T00:00:00"/>
    <x v="91"/>
    <x v="9"/>
    <x v="5"/>
    <n v="900"/>
    <s v="Workstation"/>
    <x v="1"/>
    <s v="efishlin"/>
    <n v="0"/>
    <n v="0"/>
    <s v="10"/>
    <s v="Laptop"/>
    <s v="Notebook"/>
    <s v="secondary (home)"/>
    <d v="2023-05-21T00:00:00"/>
    <s v="efishlin"/>
  </r>
  <r>
    <s v="XPS9710-2201-01"/>
    <s v="Dell Inc."/>
    <s v="HBNVJG3"/>
    <s v="XPS 17 9710"/>
    <s v="10.0.19044"/>
    <n v="10"/>
    <d v="2021-12-30T00:00:00"/>
    <x v="92"/>
    <x v="9"/>
    <x v="8"/>
    <n v="1550"/>
    <s v="Workstation"/>
    <x v="1"/>
    <s v="jclaiborne"/>
    <n v="0"/>
    <n v="0"/>
    <s v="10"/>
    <s v="Laptop"/>
    <s v="Notebook"/>
    <m/>
    <d v="2023-05-22T00:00:00"/>
    <s v="jclaiborne"/>
  </r>
  <r>
    <s v="O7090-2201-01"/>
    <s v="Dell Inc."/>
    <s v="JBCWNK3"/>
    <s v="OptiPlex 7090"/>
    <s v="10.0.19044"/>
    <n v="3"/>
    <d v="2022-01-05T00:00:00"/>
    <x v="93"/>
    <x v="9"/>
    <x v="6"/>
    <n v="800"/>
    <s v="Workstation"/>
    <x v="1"/>
    <s v="aantoine"/>
    <n v="0"/>
    <n v="0"/>
    <s v="3"/>
    <s v="Desktop"/>
    <s v="Desktop"/>
    <m/>
    <d v="2023-05-22T00:00:00"/>
    <s v="aantoine"/>
  </r>
  <r>
    <s v="O7090-2201-02"/>
    <s v="Dell Inc."/>
    <s v="J5GWNK3"/>
    <s v="OptiPlex 7090"/>
    <s v="10.0.19044"/>
    <n v="3"/>
    <d v="2022-01-05T00:00:00"/>
    <x v="93"/>
    <x v="9"/>
    <x v="6"/>
    <n v="800"/>
    <s v="Workstation"/>
    <x v="1"/>
    <s v="cpinto"/>
    <n v="0"/>
    <n v="0"/>
    <s v="3"/>
    <s v="Desktop"/>
    <s v="Desktop"/>
    <m/>
    <d v="2023-05-22T00:00:00"/>
    <s v="cpinto"/>
  </r>
  <r>
    <s v="V5410-2201-01"/>
    <s v="Dell Inc."/>
    <s v="6FZ3LG3"/>
    <s v="Vostro 14 5410"/>
    <s v="10.0.19044"/>
    <n v="10"/>
    <d v="2022-01-07T00:00:00"/>
    <x v="94"/>
    <x v="9"/>
    <x v="5"/>
    <n v="900"/>
    <s v="Workstation"/>
    <x v="1"/>
    <s v="jdegennaro"/>
    <n v="0"/>
    <n v="0"/>
    <s v="10"/>
    <s v="Laptop"/>
    <s v="Notebook"/>
    <m/>
    <d v="2023-05-22T00:00:00"/>
    <s v="jdegennaro"/>
  </r>
  <r>
    <s v="P3450-2201-01"/>
    <s v="Dell Inc."/>
    <s v="5ST6PK3"/>
    <s v="Precision 3450"/>
    <s v="10.0.19045"/>
    <n v="3"/>
    <d v="2022-01-22T00:00:00"/>
    <x v="95"/>
    <x v="9"/>
    <x v="4"/>
    <n v="1250"/>
    <s v="Workstation"/>
    <x v="1"/>
    <s v="kdevilme"/>
    <n v="0"/>
    <n v="0"/>
    <s v="3"/>
    <s v="Desktop"/>
    <s v="Desktop"/>
    <m/>
    <d v="2023-05-22T00:00:00"/>
    <s v="kdevilme"/>
  </r>
  <r>
    <s v="P3450-2201-02"/>
    <s v="Dell Inc."/>
    <s v="1K1Q3L3"/>
    <s v="Precision 3450"/>
    <s v="10.0.19044"/>
    <n v="3"/>
    <d v="2022-01-25T00:00:00"/>
    <x v="96"/>
    <x v="9"/>
    <x v="4"/>
    <n v="1250"/>
    <s v="Workstation"/>
    <x v="1"/>
    <s v="dchristopher"/>
    <n v="0"/>
    <n v="0"/>
    <s v="3"/>
    <s v="Desktop"/>
    <s v="Desktop"/>
    <m/>
    <d v="2023-05-22T00:00:00"/>
    <s v="dchristopher"/>
  </r>
  <r>
    <s v="P3450-2201-03"/>
    <s v="Dell Inc."/>
    <s v="3J1Q3L3"/>
    <s v="Precision 3450"/>
    <s v="10.0.19044"/>
    <s v="3"/>
    <d v="2022-01-25T00:00:00"/>
    <x v="96"/>
    <x v="9"/>
    <x v="4"/>
    <n v="1250"/>
    <s v="Workstation"/>
    <x v="1"/>
    <s v="hdelacruz"/>
    <n v="0"/>
    <n v="0"/>
    <s v="3"/>
    <s v="Desktop"/>
    <s v="Desktop"/>
    <m/>
    <d v="2023-05-22T00:00:00"/>
    <s v="hdelacruz"/>
  </r>
  <r>
    <s v="I5410-2202-02"/>
    <s v="Dell Inc."/>
    <s v="CJ47R93"/>
    <s v="Inspiron 14 5410 2-in-1"/>
    <s v="10.0.19044"/>
    <n v="31"/>
    <d v="2022-02-04T00:00:00"/>
    <x v="97"/>
    <x v="9"/>
    <x v="11"/>
    <n v="1050"/>
    <s v="Workstation"/>
    <x v="1"/>
    <s v="chruneni"/>
    <n v="0"/>
    <n v="0"/>
    <s v="31"/>
    <s v="Laptop"/>
    <s v="Convertible"/>
    <m/>
    <d v="2023-05-22T00:00:00"/>
    <s v="chruneni"/>
  </r>
  <r>
    <s v="CNF-INSPIR-1"/>
    <s v="Dell Inc."/>
    <s v="HWZH1M3"/>
    <s v="OptiPlex 7090"/>
    <s v="10.0.19044"/>
    <n v="3"/>
    <d v="2022-02-04T00:00:00"/>
    <x v="97"/>
    <x v="9"/>
    <x v="3"/>
    <n v="950"/>
    <s v="Shared"/>
    <x v="1"/>
    <s v="inspiration"/>
    <m/>
    <n v="0"/>
    <s v="3"/>
    <s v="Desktop"/>
    <s v="Desktop"/>
    <m/>
    <d v="2023-05-19T00:00:00"/>
    <s v="jdegennaro;kcasey;lrash"/>
  </r>
  <r>
    <s v="CNF-PROFIC-1"/>
    <s v="Dell Inc."/>
    <s v="2TZH1M3"/>
    <s v="OptiPlex 7090"/>
    <s v="10.0.19044"/>
    <n v="3"/>
    <d v="2022-02-04T00:00:00"/>
    <x v="97"/>
    <x v="9"/>
    <x v="3"/>
    <n v="950"/>
    <s v="Shared"/>
    <x v="1"/>
    <s v="proficiency"/>
    <m/>
    <n v="0"/>
    <s v="3"/>
    <s v="Desktop"/>
    <s v="Desktop"/>
    <m/>
    <d v="2023-05-18T00:00:00"/>
    <s v="brian.parent;rcurran;lrash"/>
  </r>
  <r>
    <s v="CNF-STRATEGY-1"/>
    <s v="Dell Inc."/>
    <s v="4VZH1M3"/>
    <s v="OptiPlex 7090"/>
    <s v="10.0.19044"/>
    <n v="3"/>
    <d v="2022-02-04T00:00:00"/>
    <x v="97"/>
    <x v="9"/>
    <x v="3"/>
    <n v="950"/>
    <s v="Shared"/>
    <x v="1"/>
    <s v="strategy"/>
    <m/>
    <n v="0"/>
    <s v="3"/>
    <s v="Desktop"/>
    <s v="Desktop"/>
    <m/>
    <d v="2023-05-19T00:00:00"/>
    <s v="lrash;brian.parent;rcurran"/>
  </r>
  <r>
    <s v="I5410-2202-01"/>
    <s v="Dell Inc."/>
    <s v="9K47R93"/>
    <s v="Inspiron 14 5410 2-in-1"/>
    <s v="10.0.19045"/>
    <n v="31"/>
    <d v="2022-02-04T00:00:00"/>
    <x v="97"/>
    <x v="9"/>
    <x v="11"/>
    <n v="1050"/>
    <s v="Workstation"/>
    <x v="1"/>
    <s v="cbenjamin"/>
    <n v="0"/>
    <n v="0"/>
    <s v="31"/>
    <s v="Laptop"/>
    <s v="Convertible"/>
    <m/>
    <d v="2023-05-22T00:00:00"/>
    <s v="cbenjamin"/>
  </r>
  <r>
    <s v="L3520-2202-01"/>
    <s v="Dell Inc."/>
    <s v="9JG5CL3"/>
    <s v="Latitude 3520"/>
    <s v="10.0.19044"/>
    <n v="10"/>
    <d v="2022-02-05T00:00:00"/>
    <x v="98"/>
    <x v="9"/>
    <x v="5"/>
    <n v="900"/>
    <s v="Workstation"/>
    <x v="1"/>
    <s v="mpizzo"/>
    <n v="0"/>
    <n v="0"/>
    <s v="10"/>
    <s v="Laptop"/>
    <s v="Notebook"/>
    <m/>
    <d v="2023-05-18T00:00:00"/>
    <s v="mpizzo"/>
  </r>
  <r>
    <s v="L3520-2202-05"/>
    <s v="Dell Inc."/>
    <s v="2TF5CL3"/>
    <s v="Latitude 3520"/>
    <s v="10.0.19045"/>
    <n v="10"/>
    <d v="2022-02-05T00:00:00"/>
    <x v="98"/>
    <x v="9"/>
    <x v="5"/>
    <n v="900"/>
    <s v="Workstation"/>
    <x v="1"/>
    <s v="awagnon"/>
    <n v="0"/>
    <n v="0"/>
    <s v="10"/>
    <s v="Laptop"/>
    <s v="Notebook"/>
    <m/>
    <d v="2023-05-22T00:00:00"/>
    <s v="awagnon"/>
  </r>
  <r>
    <s v="L3520-2202-03"/>
    <s v="Dell Inc."/>
    <s v="JCG5CL3"/>
    <s v="Latitude 3520"/>
    <s v="10.0.19044"/>
    <n v="10"/>
    <d v="2022-02-05T00:00:00"/>
    <x v="98"/>
    <x v="9"/>
    <x v="5"/>
    <n v="900"/>
    <s v="Workstation"/>
    <x v="1"/>
    <s v="hdunn"/>
    <n v="0"/>
    <n v="0"/>
    <s v="10"/>
    <s v="Laptop"/>
    <s v="Notebook"/>
    <m/>
    <d v="2023-05-22T00:00:00"/>
    <s v="hdunn"/>
  </r>
  <r>
    <s v="L3520-2202-04"/>
    <s v="Dell Inc."/>
    <s v="FVF5CL3"/>
    <s v="Latitude 3520"/>
    <s v="10.0.19044"/>
    <n v="10"/>
    <d v="2022-02-05T00:00:00"/>
    <x v="98"/>
    <x v="9"/>
    <x v="5"/>
    <n v="900"/>
    <s v="Workstation"/>
    <x v="1"/>
    <s v="crodriguez"/>
    <n v="0"/>
    <n v="0"/>
    <s v="10"/>
    <s v="Laptop"/>
    <s v="Notebook"/>
    <m/>
    <d v="2023-05-18T00:00:00"/>
    <s v="crodriguez"/>
  </r>
  <r>
    <s v="L3520-2202-02"/>
    <s v="Dell Inc."/>
    <s v="8HG5CL3"/>
    <s v="Latitude 3520"/>
    <s v="10.0.19044"/>
    <n v="10"/>
    <d v="2022-02-05T00:00:00"/>
    <x v="98"/>
    <x v="9"/>
    <x v="5"/>
    <n v="900"/>
    <s v="Workstation"/>
    <x v="1"/>
    <s v="kevin"/>
    <n v="0"/>
    <n v="0"/>
    <s v="10"/>
    <s v="Laptop"/>
    <s v="Notebook"/>
    <m/>
    <d v="2023-05-22T00:00:00"/>
    <s v="kevin"/>
  </r>
  <r>
    <s v="CNF-DILIG-1"/>
    <s v="Dell Inc."/>
    <s v="FT5Z0M3"/>
    <s v="OptiPlex 7090"/>
    <s v="10.0.19045"/>
    <n v="3"/>
    <d v="2022-03-11T00:00:00"/>
    <x v="99"/>
    <x v="9"/>
    <x v="3"/>
    <n v="950"/>
    <s v="Shared"/>
    <x v="1"/>
    <s v="diligence"/>
    <m/>
    <n v="0"/>
    <s v="3"/>
    <s v="Desktop"/>
    <s v="Desktop"/>
    <m/>
    <d v="2023-05-18T00:00:00"/>
    <s v="efishlin;rcurran;jcohen"/>
  </r>
  <r>
    <s v="I7610-2203-01"/>
    <s v="Dell Inc."/>
    <s v="BF1TJG3"/>
    <s v="Inspiron 16 7610"/>
    <s v="10.0.19043"/>
    <n v="10"/>
    <d v="2022-03-16T00:00:00"/>
    <x v="100"/>
    <x v="9"/>
    <x v="11"/>
    <n v="1050"/>
    <s v="Workstation"/>
    <x v="1"/>
    <s v="bruce"/>
    <m/>
    <n v="0"/>
    <s v="10"/>
    <s v="Laptop"/>
    <s v="Notebook"/>
    <s v="secondary (home)"/>
    <d v="2023-05-22T00:00:00"/>
    <s v="bruce"/>
  </r>
  <r>
    <s v="P3450-2207-01"/>
    <s v="Dell Inc."/>
    <s v="G10SWM3"/>
    <s v="Precision 3450"/>
    <s v="10.0.19044"/>
    <n v="3"/>
    <d v="2022-03-18T00:00:00"/>
    <x v="101"/>
    <x v="9"/>
    <x v="4"/>
    <n v="1250"/>
    <s v="Workstation"/>
    <x v="1"/>
    <s v="cherp"/>
    <m/>
    <n v="0"/>
    <s v="3"/>
    <s v="Desktop"/>
    <s v="Desktop"/>
    <m/>
    <d v="2023-05-22T00:00:00"/>
    <s v="cherp"/>
  </r>
  <r>
    <s v="P3450-2207-02"/>
    <s v="Dell Inc."/>
    <s v="D20SWM3"/>
    <s v="Precision 3450"/>
    <s v="10.0.19044"/>
    <n v="3"/>
    <d v="2022-03-18T00:00:00"/>
    <x v="101"/>
    <x v="9"/>
    <x v="4"/>
    <n v="1250"/>
    <s v="Workstation"/>
    <x v="1"/>
    <m/>
    <m/>
    <n v="0"/>
    <s v="3"/>
    <s v="Desktop"/>
    <s v="Desktop"/>
    <s v="spare drafting"/>
    <d v="2023-04-24T00:00:00"/>
    <s v="byron;localAdmin;shoman"/>
  </r>
  <r>
    <s v="I5410-2203-01"/>
    <s v="Dell Inc."/>
    <s v="16C0HL3"/>
    <s v="Inspiron 14 5410 2-in-1"/>
    <s v="10.0.19044"/>
    <n v="31"/>
    <d v="2022-03-23T00:00:00"/>
    <x v="102"/>
    <x v="9"/>
    <x v="11"/>
    <n v="1050"/>
    <s v="Workstation"/>
    <x v="1"/>
    <s v="piannuzzi"/>
    <m/>
    <n v="0"/>
    <s v="31"/>
    <s v="Laptop"/>
    <s v="Convertible"/>
    <m/>
    <d v="2023-05-22T00:00:00"/>
    <s v="piannuzzi"/>
  </r>
  <r>
    <s v="O7090-2204-01"/>
    <s v="Dell Inc."/>
    <s v="FVF9LM3"/>
    <s v="OptiPlex 7090"/>
    <s v="10.0.19044"/>
    <n v="3"/>
    <d v="2022-04-01T00:00:00"/>
    <x v="103"/>
    <x v="9"/>
    <x v="7"/>
    <n v="1000"/>
    <s v="Workstation"/>
    <x v="1"/>
    <s v="mokeefe"/>
    <m/>
    <n v="0"/>
    <s v="3"/>
    <s v="Desktop"/>
    <s v="Desktop"/>
    <m/>
    <d v="2023-05-22T00:00:00"/>
    <s v="mokeefe"/>
  </r>
  <r>
    <s v="O7090-2209-01"/>
    <s v="Dell Inc."/>
    <s v="FQZMWM3"/>
    <s v="OptiPlex 7090"/>
    <s v="10.0.19044"/>
    <n v="3"/>
    <d v="2022-04-01T00:00:00"/>
    <x v="103"/>
    <x v="9"/>
    <x v="7"/>
    <n v="1000"/>
    <s v="Workstation"/>
    <x v="1"/>
    <m/>
    <m/>
    <n v="0"/>
    <s v="3"/>
    <s v="Desktop"/>
    <s v="Desktop"/>
    <s v="spare in NC? unused?"/>
    <d v="2023-03-01T00:00:00"/>
    <s v="aorlando;jdegennaro;mlang"/>
  </r>
  <r>
    <s v="I7425-2204-01"/>
    <s v="Dell Inc."/>
    <s v="J1HFGL3"/>
    <s v="Inspiron 14 7425 2-in-1"/>
    <s v="10.0.19044"/>
    <n v="31"/>
    <d v="2022-04-16T00:00:00"/>
    <x v="104"/>
    <x v="9"/>
    <x v="11"/>
    <n v="1050"/>
    <s v="Workstation"/>
    <x v="1"/>
    <s v="rdaugherty"/>
    <m/>
    <n v="0"/>
    <s v="31"/>
    <s v="Laptop"/>
    <s v="Convertible"/>
    <m/>
    <d v="2023-05-22T00:00:00"/>
    <s v="rdaugherty"/>
  </r>
  <r>
    <s v="O5090-2205-01"/>
    <s v="Dell Inc."/>
    <s v="51RWQN3"/>
    <s v="OptiPlex 5090"/>
    <s v="10.0.19044"/>
    <n v="3"/>
    <d v="2022-05-18T00:00:00"/>
    <x v="105"/>
    <x v="9"/>
    <x v="7"/>
    <n v="1000"/>
    <s v="Workstation"/>
    <x v="1"/>
    <s v="bchilkotowsky"/>
    <m/>
    <n v="0"/>
    <s v="3"/>
    <s v="Desktop"/>
    <s v="Desktop"/>
    <s v="mlang old"/>
    <d v="2023-05-22T00:00:00"/>
    <s v="bchilkotowsky"/>
  </r>
  <r>
    <s v="L5520-2211-01"/>
    <s v="Dell Inc."/>
    <s v="JZ0R9S3"/>
    <s v="Latitude 5520"/>
    <s v="10.0.19044"/>
    <n v="10"/>
    <d v="2022-11-15T00:00:00"/>
    <x v="106"/>
    <x v="10"/>
    <x v="11"/>
    <n v="1050"/>
    <s v="Workstation"/>
    <x v="1"/>
    <s v="brian"/>
    <m/>
    <n v="0"/>
    <s v="10"/>
    <s v="Laptop"/>
    <s v="Notebook"/>
    <s v="does he use this?"/>
    <d v="2023-04-14T00:00:00"/>
    <s v="brian"/>
  </r>
  <r>
    <s v="P7760-2212-01"/>
    <s v="Dell Inc."/>
    <s v="HZ2BTT3"/>
    <s v="Precision 7760"/>
    <s v="10.0.19044"/>
    <n v="10"/>
    <d v="2022-11-29T00:00:00"/>
    <x v="107"/>
    <x v="10"/>
    <x v="4"/>
    <n v="1250"/>
    <s v="Workstation"/>
    <x v="1"/>
    <s v="kathy"/>
    <m/>
    <n v="0"/>
    <s v="10"/>
    <s v="Laptop"/>
    <s v="Notebook"/>
    <m/>
    <d v="2023-04-30T00:00:00"/>
    <s v="kathy"/>
  </r>
  <r>
    <s v="L5520-2212-01"/>
    <s v="Dell Inc."/>
    <s v="13778S3"/>
    <s v="Latitude 5520"/>
    <s v="10.0.19045"/>
    <n v="10"/>
    <d v="2022-12-22T00:00:00"/>
    <x v="108"/>
    <x v="10"/>
    <x v="11"/>
    <n v="1050"/>
    <s v="Workstation"/>
    <x v="1"/>
    <s v="kcasey"/>
    <m/>
    <n v="0"/>
    <s v="10"/>
    <s v="Laptop"/>
    <s v="Notebook"/>
    <m/>
    <d v="2023-05-16T00:00:00"/>
    <s v="kcasey"/>
  </r>
  <r>
    <s v="CNF-FOCUS-1"/>
    <s v="Dell Inc."/>
    <s v="2JBX1V3"/>
    <s v="OptiPlex 3000"/>
    <s v="10.0.19045"/>
    <n v="3"/>
    <d v="2023-02-07T00:00:00"/>
    <x v="109"/>
    <x v="10"/>
    <x v="3"/>
    <n v="950"/>
    <s v="Shared"/>
    <x v="1"/>
    <s v="focus"/>
    <m/>
    <n v="0"/>
    <s v="3"/>
    <s v="Desktop"/>
    <s v="Desktop"/>
    <m/>
    <d v="2023-05-18T00:00:00"/>
    <s v="rsteele;chruneni;piannuzzi"/>
  </r>
  <r>
    <s v="L5530-2303-01"/>
    <s v="Dell Inc."/>
    <s v="J3Q3HS3"/>
    <s v="Latitude 5530"/>
    <s v="10.0.19045"/>
    <n v="10"/>
    <d v="2023-03-13T00:00:00"/>
    <x v="110"/>
    <x v="10"/>
    <x v="11"/>
    <n v="1050"/>
    <s v="Workstation"/>
    <x v="1"/>
    <s v="matt"/>
    <m/>
    <n v="0"/>
    <s v="10"/>
    <s v="Laptop"/>
    <s v="Notebook"/>
    <s v="secondary"/>
    <d v="2023-05-18T00:00:00"/>
    <s v="mat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3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B3:L15" firstHeaderRow="1" firstDataRow="2" firstDataCol="1" rowPageCount="1" colPageCount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793">
        <item m="1" x="124"/>
        <item m="1" x="756"/>
        <item m="1" x="210"/>
        <item m="1" x="615"/>
        <item m="1" x="428"/>
        <item m="1" x="387"/>
        <item m="1" x="569"/>
        <item m="1" x="772"/>
        <item m="1" x="364"/>
        <item m="1" x="205"/>
        <item m="1" x="275"/>
        <item m="1" x="565"/>
        <item m="1" x="352"/>
        <item m="1" x="309"/>
        <item m="1" x="595"/>
        <item m="1" x="411"/>
        <item m="1" x="158"/>
        <item m="1" x="319"/>
        <item m="1" x="557"/>
        <item m="1" x="608"/>
        <item m="1" x="176"/>
        <item m="1" x="277"/>
        <item m="1" x="732"/>
        <item m="1" x="661"/>
        <item m="1" x="185"/>
        <item m="1" x="324"/>
        <item m="1" x="482"/>
        <item m="1" x="561"/>
        <item m="1" x="676"/>
        <item m="1" x="370"/>
        <item m="1" x="489"/>
        <item m="1" x="791"/>
        <item m="1" x="572"/>
        <item m="1" x="159"/>
        <item m="1" x="616"/>
        <item m="1" x="125"/>
        <item m="1" x="402"/>
        <item m="1" x="693"/>
        <item m="1" x="252"/>
        <item m="1" x="165"/>
        <item m="1" x="449"/>
        <item m="1" x="139"/>
        <item m="1" x="341"/>
        <item m="1" x="526"/>
        <item m="1" x="424"/>
        <item m="1" x="317"/>
        <item m="1" x="250"/>
        <item m="1" x="790"/>
        <item m="1" x="291"/>
        <item x="58"/>
        <item m="1" x="441"/>
        <item m="1" x="601"/>
        <item m="1" x="779"/>
        <item m="1" x="553"/>
        <item m="1" x="715"/>
        <item m="1" x="468"/>
        <item m="1" x="446"/>
        <item m="1" x="592"/>
        <item m="1" x="286"/>
        <item m="1" x="467"/>
        <item m="1" x="755"/>
        <item m="1" x="388"/>
        <item m="1" x="769"/>
        <item m="1" x="700"/>
        <item m="1" x="633"/>
        <item m="1" x="262"/>
        <item m="1" x="194"/>
        <item m="1" x="315"/>
        <item m="1" x="687"/>
        <item m="1" x="573"/>
        <item m="1" x="654"/>
        <item m="1" x="474"/>
        <item m="1" x="634"/>
        <item m="1" x="443"/>
        <item m="1" x="197"/>
        <item m="1" x="360"/>
        <item m="1" x="528"/>
        <item m="1" x="301"/>
        <item m="1" x="581"/>
        <item m="1" x="659"/>
        <item m="1" x="126"/>
        <item m="1" x="184"/>
        <item m="1" x="299"/>
        <item m="1" x="627"/>
        <item m="1" x="320"/>
        <item m="1" x="594"/>
        <item m="1" x="308"/>
        <item m="1" x="672"/>
        <item m="1" x="143"/>
        <item x="19"/>
        <item m="1" x="758"/>
        <item m="1" x="287"/>
        <item m="1" x="231"/>
        <item m="1" x="586"/>
        <item m="1" x="743"/>
        <item m="1" x="116"/>
        <item m="1" x="259"/>
        <item m="1" x="179"/>
        <item m="1" x="729"/>
        <item m="1" x="349"/>
        <item m="1" x="643"/>
        <item m="1" x="438"/>
        <item m="1" x="671"/>
        <item m="1" x="344"/>
        <item m="1" x="224"/>
        <item m="1" x="166"/>
        <item m="1" x="713"/>
        <item m="1" x="618"/>
        <item m="1" x="345"/>
        <item m="1" x="655"/>
        <item m="1" x="395"/>
        <item m="1" x="241"/>
        <item m="1" x="563"/>
        <item m="1" x="688"/>
        <item m="1" x="591"/>
        <item m="1" x="778"/>
        <item m="1" x="706"/>
        <item m="1" x="736"/>
        <item m="1" x="359"/>
        <item m="1" x="234"/>
        <item m="1" x="304"/>
        <item m="1" x="765"/>
        <item m="1" x="745"/>
        <item m="1" x="204"/>
        <item m="1" x="433"/>
        <item m="1" x="111"/>
        <item m="1" x="587"/>
        <item m="1" x="407"/>
        <item m="1" x="636"/>
        <item m="1" x="493"/>
        <item m="1" x="511"/>
        <item m="1" x="754"/>
        <item m="1" x="691"/>
        <item m="1" x="211"/>
        <item m="1" x="647"/>
        <item m="1" x="485"/>
        <item m="1" x="477"/>
        <item m="1" x="335"/>
        <item m="1" x="264"/>
        <item m="1" x="336"/>
        <item m="1" x="399"/>
        <item m="1" x="503"/>
        <item m="1" x="607"/>
        <item m="1" x="422"/>
        <item m="1" x="292"/>
        <item m="1" x="531"/>
        <item m="1" x="246"/>
        <item m="1" x="337"/>
        <item m="1" x="774"/>
        <item m="1" x="559"/>
        <item m="1" x="201"/>
        <item x="76"/>
        <item m="1" x="314"/>
        <item m="1" x="748"/>
        <item m="1" x="267"/>
        <item x="80"/>
        <item m="1" x="450"/>
        <item m="1" x="763"/>
        <item m="1" x="744"/>
        <item m="1" x="346"/>
        <item m="1" x="753"/>
        <item m="1" x="281"/>
        <item m="1" x="518"/>
        <item m="1" x="415"/>
        <item m="1" x="182"/>
        <item m="1" x="142"/>
        <item m="1" x="393"/>
        <item m="1" x="225"/>
        <item m="1" x="127"/>
        <item m="1" x="768"/>
        <item m="1" x="303"/>
        <item m="1" x="699"/>
        <item m="1" x="612"/>
        <item m="1" x="786"/>
        <item m="1" x="499"/>
        <item m="1" x="122"/>
        <item m="1" x="610"/>
        <item m="1" x="276"/>
        <item m="1" x="236"/>
        <item m="1" x="129"/>
        <item m="1" x="609"/>
        <item m="1" x="649"/>
        <item m="1" x="391"/>
        <item m="1" x="529"/>
        <item m="1" x="481"/>
        <item m="1" x="625"/>
        <item m="1" x="540"/>
        <item m="1" x="401"/>
        <item m="1" x="410"/>
        <item m="1" x="145"/>
        <item m="1" x="728"/>
        <item m="1" x="589"/>
        <item m="1" x="604"/>
        <item m="1" x="466"/>
        <item m="1" x="313"/>
        <item m="1" x="730"/>
        <item m="1" x="776"/>
        <item m="1" x="697"/>
        <item m="1" x="261"/>
        <item m="1" x="369"/>
        <item m="1" x="285"/>
        <item m="1" x="460"/>
        <item m="1" x="383"/>
        <item m="1" x="492"/>
        <item m="1" x="138"/>
        <item m="1" x="597"/>
        <item m="1" x="674"/>
        <item m="1" x="445"/>
        <item m="1" x="497"/>
        <item m="1" x="576"/>
        <item m="1" x="475"/>
        <item m="1" x="282"/>
        <item m="1" x="787"/>
        <item m="1" x="263"/>
        <item m="1" x="203"/>
        <item m="1" x="373"/>
        <item m="1" x="583"/>
        <item m="1" x="340"/>
        <item m="1" x="257"/>
        <item m="1" x="177"/>
        <item m="1" x="716"/>
        <item m="1" x="327"/>
        <item m="1" x="470"/>
        <item m="1" x="538"/>
        <item m="1" x="648"/>
        <item m="1" x="761"/>
        <item m="1" x="556"/>
        <item m="1" x="430"/>
        <item m="1" x="683"/>
        <item m="1" x="381"/>
        <item m="1" x="471"/>
        <item m="1" x="230"/>
        <item m="1" x="624"/>
        <item m="1" x="343"/>
        <item m="1" x="171"/>
        <item m="1" x="375"/>
        <item m="1" x="196"/>
        <item m="1" x="406"/>
        <item m="1" x="118"/>
        <item m="1" x="590"/>
        <item m="1" x="219"/>
        <item m="1" x="117"/>
        <item m="1" x="722"/>
        <item m="1" x="619"/>
        <item m="1" x="202"/>
        <item m="1" x="554"/>
        <item m="1" x="738"/>
        <item m="1" x="708"/>
        <item m="1" x="245"/>
        <item m="1" x="454"/>
        <item m="1" x="409"/>
        <item m="1" x="684"/>
        <item m="1" x="719"/>
        <item m="1" x="216"/>
        <item m="1" x="646"/>
        <item m="1" x="187"/>
        <item m="1" x="498"/>
        <item m="1" x="662"/>
        <item m="1" x="379"/>
        <item m="1" x="480"/>
        <item m="1" x="298"/>
        <item m="1" x="249"/>
        <item m="1" x="339"/>
        <item m="1" x="328"/>
        <item m="1" x="757"/>
        <item m="1" x="253"/>
        <item m="1" x="717"/>
        <item m="1" x="491"/>
        <item m="1" x="243"/>
        <item m="1" x="374"/>
        <item m="1" x="775"/>
        <item m="1" x="157"/>
        <item m="1" x="703"/>
        <item m="1" x="714"/>
        <item m="1" x="417"/>
        <item x="28"/>
        <item m="1" x="200"/>
        <item m="1" x="218"/>
        <item m="1" x="762"/>
        <item m="1" x="596"/>
        <item m="1" x="322"/>
        <item m="1" x="629"/>
        <item m="1" x="376"/>
        <item m="1" x="294"/>
        <item m="1" x="542"/>
        <item m="1" x="660"/>
        <item m="1" x="574"/>
        <item m="1" x="759"/>
        <item m="1" x="677"/>
        <item m="1" x="784"/>
        <item m="1" x="414"/>
        <item m="1" x="209"/>
        <item m="1" x="280"/>
        <item m="1" x="749"/>
        <item m="1" x="112"/>
        <item m="1" x="188"/>
        <item m="1" x="494"/>
        <item m="1" x="564"/>
        <item m="1" x="384"/>
        <item m="1" x="707"/>
        <item m="1" x="544"/>
        <item x="51"/>
        <item m="1" x="663"/>
        <item m="1" x="195"/>
        <item m="1" x="620"/>
        <item m="1" x="536"/>
        <item m="1" x="452"/>
        <item m="1" x="311"/>
        <item m="1" x="221"/>
        <item m="1" x="366"/>
        <item m="1" x="436"/>
        <item m="1" x="453"/>
        <item m="1" x="332"/>
        <item m="1" x="570"/>
        <item m="1" x="278"/>
        <item m="1" x="368"/>
        <item m="1" x="134"/>
        <item m="1" x="521"/>
        <item m="1" x="240"/>
        <item m="1" x="751"/>
        <item m="1" x="269"/>
        <item m="1" x="777"/>
        <item m="1" x="300"/>
        <item m="1" x="695"/>
        <item m="1" x="119"/>
        <item m="1" x="694"/>
        <item m="1" x="598"/>
        <item m="1" x="514"/>
        <item m="1" x="377"/>
        <item m="1" x="783"/>
        <item m="1" x="353"/>
        <item m="1" x="509"/>
        <item m="1" x="486"/>
        <item m="1" x="115"/>
        <item m="1" x="251"/>
        <item m="1" x="199"/>
        <item m="1" x="464"/>
        <item m="1" x="284"/>
        <item m="1" x="472"/>
        <item m="1" x="260"/>
        <item m="1" x="440"/>
        <item m="1" x="155"/>
        <item m="1" x="766"/>
        <item m="1" x="242"/>
        <item m="1" x="639"/>
        <item m="1" x="318"/>
        <item m="1" x="147"/>
        <item m="1" x="180"/>
        <item m="1" x="780"/>
        <item m="1" x="435"/>
        <item m="1" x="726"/>
        <item m="1" x="132"/>
        <item m="1" x="429"/>
        <item m="1" x="214"/>
        <item m="1" x="642"/>
        <item m="1" x="788"/>
        <item m="1" x="293"/>
        <item m="1" x="356"/>
        <item m="1" x="215"/>
        <item m="1" x="153"/>
        <item m="1" x="617"/>
        <item x="27"/>
        <item m="1" x="523"/>
        <item m="1" x="405"/>
        <item m="1" x="342"/>
        <item m="1" x="279"/>
        <item m="1" x="137"/>
        <item m="1" x="525"/>
        <item m="1" x="161"/>
        <item m="1" x="582"/>
        <item x="41"/>
        <item m="1" x="760"/>
        <item m="1" x="186"/>
        <item m="1" x="785"/>
        <item m="1" x="273"/>
        <item m="1" x="198"/>
        <item m="1" x="305"/>
        <item m="1" x="533"/>
        <item m="1" x="483"/>
        <item m="1" x="232"/>
        <item m="1" x="385"/>
        <item m="1" x="613"/>
        <item m="1" x="288"/>
        <item m="1" x="781"/>
        <item m="1" x="149"/>
        <item m="1" x="679"/>
        <item x="49"/>
        <item m="1" x="326"/>
        <item m="1" x="189"/>
        <item m="1" x="389"/>
        <item m="1" x="156"/>
        <item x="52"/>
        <item x="56"/>
        <item m="1" x="512"/>
        <item m="1" x="623"/>
        <item m="1" x="709"/>
        <item m="1" x="168"/>
        <item m="1" x="268"/>
        <item m="1" x="295"/>
        <item m="1" x="113"/>
        <item m="1" x="658"/>
        <item m="1" x="222"/>
        <item m="1" x="602"/>
        <item m="1" x="712"/>
        <item m="1" x="448"/>
        <item m="1" x="558"/>
        <item m="1" x="465"/>
        <item m="1" x="685"/>
        <item m="1" x="418"/>
        <item m="1" x="630"/>
        <item m="1" x="338"/>
        <item m="1" x="220"/>
        <item m="1" x="439"/>
        <item m="1" x="413"/>
        <item m="1" x="254"/>
        <item m="1" x="174"/>
        <item m="1" x="426"/>
        <item m="1" x="334"/>
        <item m="1" x="566"/>
        <item m="1" x="461"/>
        <item m="1" x="773"/>
        <item m="1" x="228"/>
        <item m="1" x="442"/>
        <item m="1" x="323"/>
        <item m="1" x="506"/>
        <item m="1" x="394"/>
        <item m="1" x="121"/>
        <item m="1" x="682"/>
        <item m="1" x="386"/>
        <item m="1" x="208"/>
        <item m="1" x="173"/>
        <item m="1" x="551"/>
        <item m="1" x="637"/>
        <item m="1" x="133"/>
        <item m="1" x="546"/>
        <item m="1" x="698"/>
        <item m="1" x="652"/>
        <item m="1" x="229"/>
        <item m="1" x="302"/>
        <item m="1" x="606"/>
        <item m="1" x="575"/>
        <item m="1" x="434"/>
        <item m="1" x="626"/>
        <item m="1" x="425"/>
        <item m="1" x="330"/>
        <item m="1" x="680"/>
        <item m="1" x="306"/>
        <item m="1" x="541"/>
        <item m="1" x="265"/>
        <item m="1" x="571"/>
        <item m="1" x="321"/>
        <item m="1" x="239"/>
        <item m="1" x="488"/>
        <item m="1" x="513"/>
        <item m="1" x="705"/>
        <item m="1" x="611"/>
        <item m="1" x="735"/>
        <item m="1" x="358"/>
        <item m="1" x="160"/>
        <item m="1" x="223"/>
        <item m="1" x="686"/>
        <item m="1" x="653"/>
        <item m="1" x="357"/>
        <item m="1" x="718"/>
        <item m="1" x="508"/>
        <item x="39"/>
        <item x="40"/>
        <item m="1" x="490"/>
        <item m="1" x="432"/>
        <item m="1" x="752"/>
        <item m="1" x="599"/>
        <item m="1" x="146"/>
        <item m="1" x="562"/>
        <item m="1" x="484"/>
        <item m="1" x="397"/>
        <item m="1" x="256"/>
        <item m="1" x="746"/>
        <item m="1" x="463"/>
        <item m="1" x="130"/>
        <item m="1" x="510"/>
        <item m="1" x="226"/>
        <item m="1" x="178"/>
        <item m="1" x="363"/>
        <item m="1" x="227"/>
        <item m="1" x="378"/>
        <item m="1" x="771"/>
        <item m="1" x="692"/>
        <item m="1" x="537"/>
        <item m="1" x="739"/>
        <item m="1" x="622"/>
        <item m="1" x="163"/>
        <item m="1" x="577"/>
        <item m="1" x="114"/>
        <item m="1" x="495"/>
        <item x="71"/>
        <item m="1" x="593"/>
        <item m="1" x="408"/>
        <item m="1" x="331"/>
        <item m="1" x="191"/>
        <item m="1" x="666"/>
        <item m="1" x="404"/>
        <item m="1" x="152"/>
        <item m="1" x="144"/>
        <item m="1" x="247"/>
        <item m="1" x="312"/>
        <item m="1" x="628"/>
        <item m="1" x="459"/>
        <item m="1" x="635"/>
        <item m="1" x="310"/>
        <item m="1" x="689"/>
        <item m="1" x="162"/>
        <item m="1" x="128"/>
        <item m="1" x="534"/>
        <item m="1" x="789"/>
        <item m="1" x="517"/>
        <item m="1" x="545"/>
        <item m="1" x="329"/>
        <item x="103"/>
        <item m="1" x="505"/>
        <item m="1" x="710"/>
        <item m="1" x="651"/>
        <item m="1" x="670"/>
        <item m="1" x="170"/>
        <item m="1" x="169"/>
        <item m="1" x="151"/>
        <item m="1" x="568"/>
        <item m="1" x="721"/>
        <item m="1" x="669"/>
        <item m="1" x="396"/>
        <item m="1" x="724"/>
        <item m="1" x="543"/>
        <item m="1" x="681"/>
        <item m="1" x="530"/>
        <item m="1" x="650"/>
        <item m="1" x="522"/>
        <item m="1" x="782"/>
        <item m="1" x="325"/>
        <item m="1" x="690"/>
        <item m="1" x="665"/>
        <item m="1" x="457"/>
        <item m="1" x="704"/>
        <item m="1" x="437"/>
        <item m="1" x="603"/>
        <item m="1" x="734"/>
        <item m="1" x="632"/>
        <item m="1" x="747"/>
        <item m="1" x="167"/>
        <item m="1" x="473"/>
        <item m="1" x="270"/>
        <item m="1" x="172"/>
        <item m="1" x="248"/>
        <item m="1" x="550"/>
        <item x="36"/>
        <item m="1" x="444"/>
        <item m="1" x="764"/>
        <item m="1" x="605"/>
        <item m="1" x="549"/>
        <item m="1" x="737"/>
        <item m="1" x="255"/>
        <item m="1" x="696"/>
        <item m="1" x="515"/>
        <item m="1" x="372"/>
        <item m="1" x="175"/>
        <item m="1" x="316"/>
        <item m="1" x="725"/>
        <item m="1" x="420"/>
        <item m="1" x="290"/>
        <item m="1" x="555"/>
        <item m="1" x="347"/>
        <item x="57"/>
        <item m="1" x="206"/>
        <item m="1" x="131"/>
        <item m="1" x="664"/>
        <item m="1" x="181"/>
        <item m="1" x="390"/>
        <item m="1" x="213"/>
        <item m="1" x="423"/>
        <item m="1" x="140"/>
        <item m="1" x="237"/>
        <item m="1" x="741"/>
        <item m="1" x="641"/>
        <item m="1" x="500"/>
        <item m="1" x="640"/>
        <item m="1" x="455"/>
        <item m="1" x="367"/>
        <item m="1" x="552"/>
        <item x="82"/>
        <item m="1" x="579"/>
        <item m="1" x="496"/>
        <item m="1" x="274"/>
        <item m="1" x="720"/>
        <item m="1" x="673"/>
        <item m="1" x="412"/>
        <item m="1" x="656"/>
        <item m="1" x="289"/>
        <item m="1" x="469"/>
        <item m="1" x="421"/>
        <item x="94"/>
        <item m="1" x="416"/>
        <item m="1" x="380"/>
        <item m="1" x="567"/>
        <item m="1" x="520"/>
        <item m="1" x="283"/>
        <item m="1" x="733"/>
        <item m="1" x="527"/>
        <item m="1" x="123"/>
        <item m="1" x="333"/>
        <item m="1" x="238"/>
        <item m="1" x="192"/>
        <item m="1" x="382"/>
        <item m="1" x="154"/>
        <item m="1" x="645"/>
        <item m="1" x="516"/>
        <item m="1" x="272"/>
        <item m="1" x="657"/>
        <item m="1" x="479"/>
        <item m="1" x="614"/>
        <item m="1" x="578"/>
        <item m="1" x="233"/>
        <item m="1" x="535"/>
        <item m="1" x="164"/>
        <item m="1" x="502"/>
        <item m="1" x="362"/>
        <item m="1" x="478"/>
        <item m="1" x="355"/>
        <item m="1" x="258"/>
        <item m="1" x="600"/>
        <item m="1" x="235"/>
        <item m="1" x="547"/>
        <item m="1" x="403"/>
        <item m="1" x="135"/>
        <item m="1" x="431"/>
        <item m="1" x="183"/>
        <item m="1" x="711"/>
        <item m="1" x="350"/>
        <item m="1" x="456"/>
        <item m="1" x="297"/>
        <item m="1" x="548"/>
        <item m="1" x="392"/>
        <item m="1" x="501"/>
        <item m="1" x="148"/>
        <item m="1" x="767"/>
        <item m="1" x="532"/>
        <item m="1" x="507"/>
        <item m="1" x="668"/>
        <item m="1" x="217"/>
        <item m="1" x="560"/>
        <item m="1" x="371"/>
        <item m="1" x="193"/>
        <item m="1" x="419"/>
        <item m="1" x="271"/>
        <item m="1" x="524"/>
        <item x="43"/>
        <item m="1" x="678"/>
        <item m="1" x="427"/>
        <item m="1" x="266"/>
        <item m="1" x="120"/>
        <item m="1" x="770"/>
        <item m="1" x="701"/>
        <item m="1" x="244"/>
        <item m="1" x="621"/>
        <item m="1" x="462"/>
        <item m="1" x="398"/>
        <item m="1" x="519"/>
        <item m="1" x="348"/>
        <item m="1" x="476"/>
        <item m="1" x="296"/>
        <item m="1" x="504"/>
        <item m="1" x="212"/>
        <item m="1" x="141"/>
        <item m="1" x="742"/>
        <item m="1" x="585"/>
        <item m="1" x="307"/>
        <item m="1" x="740"/>
        <item m="1" x="539"/>
        <item m="1" x="644"/>
        <item m="1" x="731"/>
        <item m="1" x="351"/>
        <item m="1" x="667"/>
        <item m="1" x="580"/>
        <item m="1" x="361"/>
        <item m="1" x="723"/>
        <item x="86"/>
        <item m="1" x="458"/>
        <item m="1" x="675"/>
        <item m="1" x="150"/>
        <item m="1" x="451"/>
        <item m="1" x="638"/>
        <item m="1" x="588"/>
        <item m="1" x="365"/>
        <item m="1" x="584"/>
        <item m="1" x="750"/>
        <item m="1" x="702"/>
        <item m="1" x="727"/>
        <item m="1" x="447"/>
        <item m="1" x="207"/>
        <item m="1" x="487"/>
        <item x="104"/>
        <item m="1" x="400"/>
        <item m="1" x="354"/>
        <item m="1" x="190"/>
        <item m="1" x="631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5"/>
        <item x="26"/>
        <item x="29"/>
        <item x="30"/>
        <item x="31"/>
        <item x="32"/>
        <item x="33"/>
        <item x="34"/>
        <item x="35"/>
        <item x="37"/>
        <item x="38"/>
        <item x="42"/>
        <item x="44"/>
        <item x="45"/>
        <item x="46"/>
        <item x="47"/>
        <item x="48"/>
        <item x="50"/>
        <item x="53"/>
        <item x="54"/>
        <item x="55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4"/>
        <item x="75"/>
        <item x="77"/>
        <item x="78"/>
        <item x="79"/>
        <item x="81"/>
        <item x="83"/>
        <item x="84"/>
        <item x="85"/>
        <item x="87"/>
        <item x="88"/>
        <item x="89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5"/>
        <item x="106"/>
        <item x="107"/>
        <item x="108"/>
        <item x="109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showAll="0">
      <items count="14">
        <item x="1"/>
        <item x="6"/>
        <item x="7"/>
        <item x="4"/>
        <item x="3"/>
        <item x="2"/>
        <item x="5"/>
        <item x="11"/>
        <item x="8"/>
        <item h="1" m="1" x="12"/>
        <item h="1" x="0"/>
        <item h="1" x="9"/>
        <item h="1" x="10"/>
        <item t="default"/>
      </items>
    </pivotField>
    <pivotField dataField="1" showAll="0" defaultSubtotal="0"/>
    <pivotField showAll="0"/>
    <pivotField axis="axisPage" showAll="0" defaultSubtotal="0">
      <items count="2">
        <item x="1"/>
        <item x="0"/>
      </items>
    </pivotField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>
      <items count="741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0" hier="-1"/>
  </pageFields>
  <dataFields count="1">
    <dataField name="Cost" fld="10" baseField="8" baseItem="5" numFmtId="41"/>
  </dataFields>
  <formats count="4">
    <format dxfId="5">
      <pivotArea outline="0" collapsedLevelsAreSubtotals="1" fieldPosition="0"/>
    </format>
    <format dxfId="4">
      <pivotArea outline="0" collapsedLevelsAreSubtotals="1" fieldPosition="0"/>
    </format>
    <format dxfId="3">
      <pivotArea grandCol="1" outline="0" collapsedLevelsAreSubtotals="1" fieldPosition="0"/>
    </format>
    <format dxfId="2">
      <pivotArea type="all" dataOnly="0" outline="0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O3:Y15" firstHeaderRow="1" firstDataRow="2" firstDataCol="1" rowPageCount="1" colPageCount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793">
        <item m="1" x="124"/>
        <item m="1" x="756"/>
        <item m="1" x="210"/>
        <item m="1" x="615"/>
        <item m="1" x="428"/>
        <item m="1" x="387"/>
        <item m="1" x="569"/>
        <item m="1" x="772"/>
        <item m="1" x="364"/>
        <item m="1" x="205"/>
        <item m="1" x="275"/>
        <item m="1" x="565"/>
        <item m="1" x="352"/>
        <item m="1" x="309"/>
        <item m="1" x="595"/>
        <item m="1" x="411"/>
        <item m="1" x="158"/>
        <item m="1" x="319"/>
        <item m="1" x="557"/>
        <item m="1" x="608"/>
        <item m="1" x="176"/>
        <item m="1" x="277"/>
        <item m="1" x="732"/>
        <item m="1" x="661"/>
        <item m="1" x="185"/>
        <item m="1" x="324"/>
        <item m="1" x="482"/>
        <item m="1" x="561"/>
        <item m="1" x="676"/>
        <item m="1" x="370"/>
        <item m="1" x="489"/>
        <item m="1" x="791"/>
        <item m="1" x="572"/>
        <item m="1" x="159"/>
        <item m="1" x="616"/>
        <item m="1" x="125"/>
        <item m="1" x="402"/>
        <item m="1" x="693"/>
        <item m="1" x="252"/>
        <item m="1" x="165"/>
        <item m="1" x="449"/>
        <item m="1" x="139"/>
        <item m="1" x="341"/>
        <item m="1" x="526"/>
        <item m="1" x="424"/>
        <item m="1" x="317"/>
        <item m="1" x="250"/>
        <item m="1" x="790"/>
        <item m="1" x="291"/>
        <item x="58"/>
        <item m="1" x="441"/>
        <item m="1" x="601"/>
        <item m="1" x="779"/>
        <item m="1" x="553"/>
        <item m="1" x="715"/>
        <item m="1" x="468"/>
        <item m="1" x="446"/>
        <item m="1" x="592"/>
        <item m="1" x="286"/>
        <item m="1" x="467"/>
        <item m="1" x="755"/>
        <item m="1" x="388"/>
        <item m="1" x="769"/>
        <item m="1" x="700"/>
        <item m="1" x="633"/>
        <item m="1" x="262"/>
        <item m="1" x="194"/>
        <item m="1" x="315"/>
        <item m="1" x="687"/>
        <item m="1" x="573"/>
        <item m="1" x="654"/>
        <item m="1" x="474"/>
        <item m="1" x="634"/>
        <item m="1" x="443"/>
        <item m="1" x="197"/>
        <item m="1" x="360"/>
        <item m="1" x="528"/>
        <item m="1" x="301"/>
        <item m="1" x="581"/>
        <item m="1" x="659"/>
        <item m="1" x="126"/>
        <item m="1" x="184"/>
        <item m="1" x="299"/>
        <item m="1" x="627"/>
        <item m="1" x="320"/>
        <item m="1" x="594"/>
        <item m="1" x="308"/>
        <item m="1" x="672"/>
        <item m="1" x="143"/>
        <item x="19"/>
        <item m="1" x="758"/>
        <item m="1" x="287"/>
        <item m="1" x="231"/>
        <item m="1" x="586"/>
        <item m="1" x="743"/>
        <item m="1" x="116"/>
        <item m="1" x="259"/>
        <item m="1" x="179"/>
        <item m="1" x="729"/>
        <item m="1" x="349"/>
        <item m="1" x="643"/>
        <item m="1" x="438"/>
        <item m="1" x="671"/>
        <item m="1" x="344"/>
        <item m="1" x="224"/>
        <item m="1" x="166"/>
        <item m="1" x="713"/>
        <item m="1" x="618"/>
        <item m="1" x="345"/>
        <item m="1" x="655"/>
        <item m="1" x="395"/>
        <item m="1" x="241"/>
        <item m="1" x="563"/>
        <item m="1" x="688"/>
        <item m="1" x="591"/>
        <item m="1" x="778"/>
        <item m="1" x="706"/>
        <item m="1" x="736"/>
        <item m="1" x="359"/>
        <item m="1" x="234"/>
        <item m="1" x="304"/>
        <item m="1" x="765"/>
        <item m="1" x="745"/>
        <item m="1" x="204"/>
        <item m="1" x="433"/>
        <item m="1" x="111"/>
        <item m="1" x="587"/>
        <item m="1" x="407"/>
        <item m="1" x="636"/>
        <item m="1" x="493"/>
        <item m="1" x="511"/>
        <item m="1" x="754"/>
        <item m="1" x="691"/>
        <item m="1" x="211"/>
        <item m="1" x="647"/>
        <item m="1" x="485"/>
        <item m="1" x="477"/>
        <item m="1" x="335"/>
        <item m="1" x="264"/>
        <item m="1" x="336"/>
        <item m="1" x="399"/>
        <item m="1" x="503"/>
        <item m="1" x="607"/>
        <item m="1" x="422"/>
        <item m="1" x="292"/>
        <item m="1" x="531"/>
        <item m="1" x="246"/>
        <item m="1" x="337"/>
        <item m="1" x="774"/>
        <item m="1" x="559"/>
        <item m="1" x="201"/>
        <item x="76"/>
        <item m="1" x="314"/>
        <item m="1" x="748"/>
        <item m="1" x="267"/>
        <item x="80"/>
        <item m="1" x="450"/>
        <item m="1" x="763"/>
        <item m="1" x="744"/>
        <item m="1" x="346"/>
        <item m="1" x="753"/>
        <item m="1" x="281"/>
        <item m="1" x="518"/>
        <item m="1" x="415"/>
        <item m="1" x="182"/>
        <item m="1" x="142"/>
        <item m="1" x="393"/>
        <item m="1" x="225"/>
        <item m="1" x="127"/>
        <item m="1" x="768"/>
        <item m="1" x="303"/>
        <item m="1" x="699"/>
        <item m="1" x="612"/>
        <item m="1" x="786"/>
        <item m="1" x="499"/>
        <item m="1" x="122"/>
        <item m="1" x="610"/>
        <item m="1" x="276"/>
        <item m="1" x="236"/>
        <item m="1" x="129"/>
        <item m="1" x="609"/>
        <item m="1" x="649"/>
        <item m="1" x="391"/>
        <item m="1" x="529"/>
        <item m="1" x="481"/>
        <item m="1" x="625"/>
        <item m="1" x="540"/>
        <item m="1" x="401"/>
        <item m="1" x="410"/>
        <item m="1" x="145"/>
        <item m="1" x="728"/>
        <item m="1" x="589"/>
        <item m="1" x="604"/>
        <item m="1" x="466"/>
        <item m="1" x="313"/>
        <item m="1" x="730"/>
        <item m="1" x="776"/>
        <item m="1" x="697"/>
        <item m="1" x="261"/>
        <item m="1" x="369"/>
        <item m="1" x="285"/>
        <item m="1" x="460"/>
        <item m="1" x="383"/>
        <item m="1" x="492"/>
        <item m="1" x="138"/>
        <item m="1" x="597"/>
        <item m="1" x="674"/>
        <item m="1" x="445"/>
        <item m="1" x="497"/>
        <item m="1" x="576"/>
        <item m="1" x="475"/>
        <item m="1" x="282"/>
        <item m="1" x="787"/>
        <item m="1" x="263"/>
        <item m="1" x="203"/>
        <item m="1" x="373"/>
        <item m="1" x="583"/>
        <item m="1" x="340"/>
        <item m="1" x="257"/>
        <item m="1" x="177"/>
        <item m="1" x="716"/>
        <item m="1" x="327"/>
        <item m="1" x="470"/>
        <item m="1" x="538"/>
        <item m="1" x="648"/>
        <item m="1" x="761"/>
        <item m="1" x="556"/>
        <item m="1" x="430"/>
        <item m="1" x="683"/>
        <item m="1" x="381"/>
        <item m="1" x="471"/>
        <item m="1" x="230"/>
        <item m="1" x="624"/>
        <item m="1" x="343"/>
        <item m="1" x="171"/>
        <item m="1" x="375"/>
        <item m="1" x="196"/>
        <item m="1" x="406"/>
        <item m="1" x="118"/>
        <item m="1" x="590"/>
        <item m="1" x="219"/>
        <item m="1" x="117"/>
        <item m="1" x="722"/>
        <item m="1" x="619"/>
        <item m="1" x="202"/>
        <item m="1" x="554"/>
        <item m="1" x="738"/>
        <item m="1" x="708"/>
        <item m="1" x="245"/>
        <item m="1" x="454"/>
        <item m="1" x="409"/>
        <item m="1" x="684"/>
        <item m="1" x="719"/>
        <item m="1" x="216"/>
        <item m="1" x="646"/>
        <item m="1" x="187"/>
        <item m="1" x="498"/>
        <item m="1" x="662"/>
        <item m="1" x="379"/>
        <item m="1" x="480"/>
        <item m="1" x="298"/>
        <item m="1" x="249"/>
        <item m="1" x="339"/>
        <item m="1" x="328"/>
        <item m="1" x="757"/>
        <item m="1" x="253"/>
        <item m="1" x="717"/>
        <item m="1" x="491"/>
        <item m="1" x="243"/>
        <item m="1" x="374"/>
        <item m="1" x="775"/>
        <item m="1" x="157"/>
        <item m="1" x="703"/>
        <item m="1" x="714"/>
        <item m="1" x="417"/>
        <item x="28"/>
        <item m="1" x="200"/>
        <item m="1" x="218"/>
        <item m="1" x="762"/>
        <item m="1" x="596"/>
        <item m="1" x="322"/>
        <item m="1" x="629"/>
        <item m="1" x="376"/>
        <item m="1" x="294"/>
        <item m="1" x="542"/>
        <item m="1" x="660"/>
        <item m="1" x="574"/>
        <item m="1" x="759"/>
        <item m="1" x="677"/>
        <item m="1" x="784"/>
        <item m="1" x="414"/>
        <item m="1" x="209"/>
        <item m="1" x="280"/>
        <item m="1" x="749"/>
        <item m="1" x="112"/>
        <item m="1" x="188"/>
        <item m="1" x="494"/>
        <item m="1" x="564"/>
        <item m="1" x="384"/>
        <item m="1" x="707"/>
        <item m="1" x="544"/>
        <item x="51"/>
        <item m="1" x="663"/>
        <item m="1" x="195"/>
        <item m="1" x="620"/>
        <item m="1" x="536"/>
        <item m="1" x="452"/>
        <item m="1" x="311"/>
        <item m="1" x="221"/>
        <item m="1" x="366"/>
        <item m="1" x="436"/>
        <item m="1" x="453"/>
        <item m="1" x="332"/>
        <item m="1" x="570"/>
        <item m="1" x="278"/>
        <item m="1" x="368"/>
        <item m="1" x="134"/>
        <item m="1" x="521"/>
        <item m="1" x="240"/>
        <item m="1" x="751"/>
        <item m="1" x="269"/>
        <item m="1" x="777"/>
        <item m="1" x="300"/>
        <item m="1" x="695"/>
        <item m="1" x="119"/>
        <item m="1" x="694"/>
        <item m="1" x="598"/>
        <item m="1" x="514"/>
        <item m="1" x="377"/>
        <item m="1" x="783"/>
        <item m="1" x="353"/>
        <item m="1" x="509"/>
        <item m="1" x="486"/>
        <item m="1" x="115"/>
        <item m="1" x="251"/>
        <item m="1" x="199"/>
        <item m="1" x="464"/>
        <item m="1" x="284"/>
        <item m="1" x="472"/>
        <item m="1" x="260"/>
        <item m="1" x="440"/>
        <item m="1" x="155"/>
        <item m="1" x="766"/>
        <item m="1" x="242"/>
        <item m="1" x="639"/>
        <item m="1" x="318"/>
        <item m="1" x="147"/>
        <item m="1" x="180"/>
        <item m="1" x="780"/>
        <item m="1" x="435"/>
        <item m="1" x="726"/>
        <item m="1" x="132"/>
        <item m="1" x="429"/>
        <item m="1" x="214"/>
        <item m="1" x="642"/>
        <item m="1" x="788"/>
        <item m="1" x="293"/>
        <item m="1" x="356"/>
        <item m="1" x="215"/>
        <item m="1" x="153"/>
        <item m="1" x="617"/>
        <item x="27"/>
        <item m="1" x="523"/>
        <item m="1" x="405"/>
        <item m="1" x="342"/>
        <item m="1" x="279"/>
        <item m="1" x="137"/>
        <item m="1" x="525"/>
        <item m="1" x="161"/>
        <item m="1" x="582"/>
        <item x="41"/>
        <item m="1" x="760"/>
        <item m="1" x="186"/>
        <item m="1" x="785"/>
        <item m="1" x="273"/>
        <item m="1" x="198"/>
        <item m="1" x="305"/>
        <item m="1" x="533"/>
        <item m="1" x="483"/>
        <item m="1" x="232"/>
        <item m="1" x="385"/>
        <item m="1" x="613"/>
        <item m="1" x="288"/>
        <item m="1" x="781"/>
        <item m="1" x="149"/>
        <item m="1" x="679"/>
        <item x="49"/>
        <item m="1" x="326"/>
        <item m="1" x="189"/>
        <item m="1" x="389"/>
        <item m="1" x="156"/>
        <item x="52"/>
        <item x="56"/>
        <item m="1" x="512"/>
        <item m="1" x="623"/>
        <item m="1" x="709"/>
        <item m="1" x="168"/>
        <item m="1" x="268"/>
        <item m="1" x="295"/>
        <item m="1" x="113"/>
        <item m="1" x="658"/>
        <item m="1" x="222"/>
        <item m="1" x="602"/>
        <item m="1" x="712"/>
        <item m="1" x="448"/>
        <item m="1" x="558"/>
        <item m="1" x="465"/>
        <item m="1" x="685"/>
        <item m="1" x="418"/>
        <item m="1" x="630"/>
        <item m="1" x="338"/>
        <item m="1" x="220"/>
        <item m="1" x="439"/>
        <item m="1" x="413"/>
        <item m="1" x="254"/>
        <item m="1" x="174"/>
        <item m="1" x="426"/>
        <item m="1" x="334"/>
        <item m="1" x="566"/>
        <item m="1" x="461"/>
        <item m="1" x="773"/>
        <item m="1" x="228"/>
        <item m="1" x="442"/>
        <item m="1" x="323"/>
        <item m="1" x="506"/>
        <item m="1" x="394"/>
        <item m="1" x="121"/>
        <item m="1" x="682"/>
        <item m="1" x="386"/>
        <item m="1" x="208"/>
        <item m="1" x="173"/>
        <item m="1" x="551"/>
        <item m="1" x="637"/>
        <item m="1" x="133"/>
        <item m="1" x="546"/>
        <item m="1" x="698"/>
        <item m="1" x="652"/>
        <item m="1" x="229"/>
        <item m="1" x="302"/>
        <item m="1" x="606"/>
        <item m="1" x="575"/>
        <item m="1" x="434"/>
        <item m="1" x="626"/>
        <item m="1" x="425"/>
        <item m="1" x="330"/>
        <item m="1" x="680"/>
        <item m="1" x="306"/>
        <item m="1" x="541"/>
        <item m="1" x="265"/>
        <item m="1" x="571"/>
        <item m="1" x="321"/>
        <item m="1" x="239"/>
        <item m="1" x="488"/>
        <item m="1" x="513"/>
        <item m="1" x="705"/>
        <item m="1" x="611"/>
        <item m="1" x="735"/>
        <item m="1" x="358"/>
        <item m="1" x="160"/>
        <item m="1" x="223"/>
        <item m="1" x="686"/>
        <item m="1" x="653"/>
        <item m="1" x="357"/>
        <item m="1" x="718"/>
        <item m="1" x="508"/>
        <item x="39"/>
        <item x="40"/>
        <item m="1" x="490"/>
        <item m="1" x="432"/>
        <item m="1" x="752"/>
        <item m="1" x="599"/>
        <item m="1" x="146"/>
        <item m="1" x="562"/>
        <item m="1" x="484"/>
        <item m="1" x="397"/>
        <item m="1" x="256"/>
        <item m="1" x="746"/>
        <item m="1" x="463"/>
        <item m="1" x="130"/>
        <item m="1" x="510"/>
        <item m="1" x="226"/>
        <item m="1" x="178"/>
        <item m="1" x="363"/>
        <item m="1" x="227"/>
        <item m="1" x="378"/>
        <item m="1" x="771"/>
        <item m="1" x="692"/>
        <item m="1" x="537"/>
        <item m="1" x="739"/>
        <item m="1" x="622"/>
        <item m="1" x="163"/>
        <item m="1" x="577"/>
        <item m="1" x="114"/>
        <item m="1" x="495"/>
        <item x="71"/>
        <item m="1" x="593"/>
        <item m="1" x="408"/>
        <item m="1" x="331"/>
        <item m="1" x="191"/>
        <item m="1" x="666"/>
        <item m="1" x="404"/>
        <item m="1" x="152"/>
        <item m="1" x="144"/>
        <item m="1" x="247"/>
        <item m="1" x="312"/>
        <item m="1" x="628"/>
        <item m="1" x="459"/>
        <item m="1" x="635"/>
        <item m="1" x="310"/>
        <item m="1" x="689"/>
        <item m="1" x="162"/>
        <item m="1" x="128"/>
        <item m="1" x="534"/>
        <item m="1" x="789"/>
        <item m="1" x="517"/>
        <item m="1" x="545"/>
        <item m="1" x="329"/>
        <item x="103"/>
        <item m="1" x="505"/>
        <item m="1" x="710"/>
        <item m="1" x="651"/>
        <item m="1" x="670"/>
        <item m="1" x="170"/>
        <item m="1" x="169"/>
        <item m="1" x="151"/>
        <item m="1" x="568"/>
        <item m="1" x="721"/>
        <item m="1" x="669"/>
        <item m="1" x="396"/>
        <item m="1" x="724"/>
        <item m="1" x="543"/>
        <item m="1" x="681"/>
        <item m="1" x="530"/>
        <item m="1" x="650"/>
        <item m="1" x="522"/>
        <item m="1" x="782"/>
        <item m="1" x="325"/>
        <item m="1" x="690"/>
        <item m="1" x="665"/>
        <item m="1" x="457"/>
        <item m="1" x="704"/>
        <item m="1" x="437"/>
        <item m="1" x="603"/>
        <item m="1" x="734"/>
        <item m="1" x="632"/>
        <item m="1" x="747"/>
        <item m="1" x="167"/>
        <item m="1" x="473"/>
        <item m="1" x="270"/>
        <item m="1" x="172"/>
        <item m="1" x="248"/>
        <item m="1" x="550"/>
        <item x="36"/>
        <item m="1" x="444"/>
        <item m="1" x="764"/>
        <item m="1" x="605"/>
        <item m="1" x="549"/>
        <item m="1" x="737"/>
        <item m="1" x="255"/>
        <item m="1" x="696"/>
        <item m="1" x="515"/>
        <item m="1" x="372"/>
        <item m="1" x="175"/>
        <item m="1" x="316"/>
        <item m="1" x="725"/>
        <item m="1" x="420"/>
        <item m="1" x="290"/>
        <item m="1" x="555"/>
        <item m="1" x="347"/>
        <item x="57"/>
        <item m="1" x="206"/>
        <item m="1" x="131"/>
        <item m="1" x="664"/>
        <item m="1" x="181"/>
        <item m="1" x="390"/>
        <item m="1" x="213"/>
        <item m="1" x="423"/>
        <item m="1" x="140"/>
        <item m="1" x="237"/>
        <item m="1" x="741"/>
        <item m="1" x="641"/>
        <item m="1" x="500"/>
        <item m="1" x="640"/>
        <item m="1" x="455"/>
        <item m="1" x="367"/>
        <item m="1" x="552"/>
        <item x="82"/>
        <item m="1" x="579"/>
        <item m="1" x="496"/>
        <item m="1" x="274"/>
        <item m="1" x="720"/>
        <item m="1" x="673"/>
        <item m="1" x="412"/>
        <item m="1" x="656"/>
        <item m="1" x="289"/>
        <item m="1" x="469"/>
        <item m="1" x="421"/>
        <item x="94"/>
        <item m="1" x="416"/>
        <item m="1" x="380"/>
        <item m="1" x="567"/>
        <item m="1" x="520"/>
        <item m="1" x="283"/>
        <item m="1" x="733"/>
        <item m="1" x="527"/>
        <item m="1" x="123"/>
        <item m="1" x="333"/>
        <item m="1" x="238"/>
        <item m="1" x="192"/>
        <item m="1" x="382"/>
        <item m="1" x="154"/>
        <item m="1" x="645"/>
        <item m="1" x="516"/>
        <item m="1" x="272"/>
        <item m="1" x="657"/>
        <item m="1" x="479"/>
        <item m="1" x="614"/>
        <item m="1" x="578"/>
        <item m="1" x="233"/>
        <item m="1" x="535"/>
        <item m="1" x="164"/>
        <item m="1" x="502"/>
        <item m="1" x="362"/>
        <item m="1" x="478"/>
        <item m="1" x="355"/>
        <item m="1" x="258"/>
        <item m="1" x="600"/>
        <item m="1" x="235"/>
        <item m="1" x="547"/>
        <item m="1" x="403"/>
        <item m="1" x="135"/>
        <item m="1" x="431"/>
        <item m="1" x="183"/>
        <item m="1" x="711"/>
        <item m="1" x="350"/>
        <item m="1" x="456"/>
        <item m="1" x="297"/>
        <item m="1" x="548"/>
        <item m="1" x="392"/>
        <item m="1" x="501"/>
        <item m="1" x="148"/>
        <item m="1" x="767"/>
        <item m="1" x="532"/>
        <item m="1" x="507"/>
        <item m="1" x="668"/>
        <item m="1" x="217"/>
        <item m="1" x="560"/>
        <item m="1" x="371"/>
        <item m="1" x="193"/>
        <item m="1" x="419"/>
        <item m="1" x="271"/>
        <item m="1" x="524"/>
        <item x="43"/>
        <item m="1" x="678"/>
        <item m="1" x="427"/>
        <item m="1" x="266"/>
        <item m="1" x="120"/>
        <item m="1" x="770"/>
        <item m="1" x="701"/>
        <item m="1" x="244"/>
        <item m="1" x="621"/>
        <item m="1" x="462"/>
        <item m="1" x="398"/>
        <item m="1" x="519"/>
        <item m="1" x="348"/>
        <item m="1" x="476"/>
        <item m="1" x="296"/>
        <item m="1" x="504"/>
        <item m="1" x="212"/>
        <item m="1" x="141"/>
        <item m="1" x="742"/>
        <item m="1" x="585"/>
        <item m="1" x="307"/>
        <item m="1" x="740"/>
        <item m="1" x="539"/>
        <item m="1" x="644"/>
        <item m="1" x="731"/>
        <item m="1" x="351"/>
        <item m="1" x="667"/>
        <item m="1" x="580"/>
        <item m="1" x="361"/>
        <item m="1" x="723"/>
        <item x="86"/>
        <item m="1" x="458"/>
        <item m="1" x="675"/>
        <item m="1" x="150"/>
        <item m="1" x="451"/>
        <item m="1" x="638"/>
        <item m="1" x="588"/>
        <item m="1" x="365"/>
        <item m="1" x="584"/>
        <item m="1" x="750"/>
        <item m="1" x="702"/>
        <item m="1" x="727"/>
        <item m="1" x="447"/>
        <item m="1" x="207"/>
        <item m="1" x="487"/>
        <item x="104"/>
        <item m="1" x="400"/>
        <item m="1" x="354"/>
        <item m="1" x="190"/>
        <item m="1" x="631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5"/>
        <item x="26"/>
        <item x="29"/>
        <item x="30"/>
        <item x="31"/>
        <item x="32"/>
        <item x="33"/>
        <item x="34"/>
        <item x="35"/>
        <item x="37"/>
        <item x="38"/>
        <item x="42"/>
        <item x="44"/>
        <item x="45"/>
        <item x="46"/>
        <item x="47"/>
        <item x="48"/>
        <item x="50"/>
        <item x="53"/>
        <item x="54"/>
        <item x="55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4"/>
        <item x="75"/>
        <item x="77"/>
        <item x="78"/>
        <item x="79"/>
        <item x="81"/>
        <item x="83"/>
        <item x="84"/>
        <item x="85"/>
        <item x="87"/>
        <item x="88"/>
        <item x="89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5"/>
        <item x="106"/>
        <item x="107"/>
        <item x="108"/>
        <item x="109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dataField="1" showAll="0">
      <items count="14">
        <item x="1"/>
        <item x="6"/>
        <item x="7"/>
        <item x="4"/>
        <item x="2"/>
        <item x="5"/>
        <item x="11"/>
        <item x="8"/>
        <item x="3"/>
        <item h="1" m="1" x="12"/>
        <item h="1" x="0"/>
        <item h="1" x="9"/>
        <item h="1" x="10"/>
        <item t="default"/>
      </items>
    </pivotField>
    <pivotField showAll="0" defaultSubtotal="0"/>
    <pivotField showAll="0"/>
    <pivotField axis="axisPage" showAll="0" defaultSubtotal="0">
      <items count="2">
        <item x="1"/>
        <item x="0"/>
      </items>
    </pivotField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>
      <items count="741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0" hier="-1"/>
  </pageFields>
  <dataFields count="1">
    <dataField name="Computers" fld="9" subtotal="count" baseField="8" baseItem="5"/>
  </dataFields>
  <formats count="5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grandCol="1" outline="0" collapsedLevelsAreSubtotals="1" fieldPosition="0"/>
    </format>
    <format dxfId="7">
      <pivotArea type="all" dataOnly="0" outline="0" fieldPosition="0"/>
    </format>
    <format dxfId="6">
      <pivotArea grandCol="1" outline="0" collapsedLevelsAreSubtotals="1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urrentDeviceTable" displayName="currentDeviceTable" ref="A1:V179" totalsRowShown="0" headerRowDxfId="44" headerRowBorderDxfId="43" tableBorderDxfId="42" totalsRowBorderDxfId="41">
  <autoFilter ref="A1:V179"/>
  <sortState ref="A2:V183">
    <sortCondition ref="G1:G183"/>
  </sortState>
  <tableColumns count="22">
    <tableColumn id="1" name="ComputerName" dataDxfId="40"/>
    <tableColumn id="2" name="Manufacturer" dataDxfId="39"/>
    <tableColumn id="3" name="SerialNumber" dataDxfId="38"/>
    <tableColumn id="5" name="ModelNumber" dataDxfId="37"/>
    <tableColumn id="6" name="OsVersion" dataDxfId="36"/>
    <tableColumn id="21" name="ChassisTypesRaw" dataDxfId="35"/>
    <tableColumn id="9" name="ShipDate" dataDxfId="34"/>
    <tableColumn id="13" name="Age" dataDxfId="33">
      <calculatedColumnFormula>IF(currentDeviceTable[[#This Row],[ShipDate]]&lt;&gt;"",(TODAY()-currentDeviceTable[[#This Row],[ShipDate]])/365,"")</calculatedColumnFormula>
    </tableColumn>
    <tableColumn id="15" name="CurrentYear" dataDxfId="32">
      <calculatedColumnFormula>_xlfn.FLOOR.MATH(currentDeviceTable[[#This Row],[Age]])</calculatedColumnFormula>
    </tableColumn>
    <tableColumn id="4" name="CompId" dataDxfId="31"/>
    <tableColumn id="7" name="ReplacementCost" dataDxfId="30">
      <calculatedColumnFormula>IFERROR(INDEX(costTable[AveragePrice],MATCH(currentDeviceTable[[#This Row],[CompId]],costTable[id],0)),0)</calculatedColumnFormula>
    </tableColumn>
    <tableColumn id="16" name="Type" dataDxfId="29"/>
    <tableColumn id="20" name="isAssigned" dataDxfId="28"/>
    <tableColumn id="12" name="assignedTo" dataDxfId="27"/>
    <tableColumn id="8" name="shouldRetire" dataDxfId="26"/>
    <tableColumn id="10" name="oldEnough" dataDxfId="25">
      <calculatedColumnFormula>IF(currentDeviceTable[[#This Row],[ShipDate]]&lt;&gt;"",IF(DATE(YEAR(TODAY())-5,MONTH(TODAY()),DAY(TODAY()))&gt;currentDeviceTable[[#This Row],[ShipDate]],1,0),"")</calculatedColumnFormula>
    </tableColumn>
    <tableColumn id="22" name="ChassisToText" dataDxfId="24">
      <calculatedColumnFormula>IF(ISNUMBER(currentDeviceTable[[#This Row],[ChassisTypesRaw]]),TEXT(currentDeviceTable[[#This Row],[ChassisTypesRaw]],"@"),currentDeviceTable[[#This Row],[ChassisTypesRaw]])</calculatedColumnFormula>
    </tableColumn>
    <tableColumn id="17" name="ChassisType" dataDxfId="23">
      <calculatedColumnFormula>INDEX(chassisTable[ChassisType],MATCH(currentDeviceTable[[#This Row],[ChassisToText]],chassisTable[ChassisTypesRaw],0))</calculatedColumnFormula>
    </tableColumn>
    <tableColumn id="18" name="ChassisSubType" dataDxfId="22">
      <calculatedColumnFormula>INDEX(chassisTable[ChassisSubType],MATCH(currentDeviceTable[[#This Row],[ChassisToText]],chassisTable[ChassisTypesRaw],0))</calculatedColumnFormula>
    </tableColumn>
    <tableColumn id="11" name="notes" dataDxfId="21"/>
    <tableColumn id="14" name="LastLogin" dataDxfId="20"/>
    <tableColumn id="19" name="GetLastDeviceLogi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OldDevices" displayName="OldDevices" ref="A1:U30" totalsRowShown="0">
  <autoFilter ref="A1:U30"/>
  <sortState ref="A2:U30">
    <sortCondition descending="1" ref="H1:H30"/>
  </sortState>
  <tableColumns count="21">
    <tableColumn id="1" name="ComputerName"/>
    <tableColumn id="2" name="Manufacturer"/>
    <tableColumn id="3" name="SerialNumber"/>
    <tableColumn id="4" name="ModelNumber"/>
    <tableColumn id="5" name="OsVersion"/>
    <tableColumn id="6" name="ChassisTypesRaw"/>
    <tableColumn id="7" name="ShipDate" dataDxfId="18"/>
    <tableColumn id="8" name="Age" dataDxfId="17"/>
    <tableColumn id="19" name="CurrentYear" dataDxfId="16"/>
    <tableColumn id="20" name="CompId" dataDxfId="15"/>
    <tableColumn id="21" name="ReplacementCost" dataDxfId="14"/>
    <tableColumn id="9" name="Type"/>
    <tableColumn id="10" name="assignedTo"/>
    <tableColumn id="11" name="shouldRetire"/>
    <tableColumn id="12" name="oldEnough"/>
    <tableColumn id="18" name="ChassisToText"/>
    <tableColumn id="13" name="ChassisType"/>
    <tableColumn id="14" name="ChassisSubType"/>
    <tableColumn id="15" name="notes"/>
    <tableColumn id="16" name="LastLogin" dataDxfId="13"/>
    <tableColumn id="17" name="GetLastDeviceLo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B23" totalsRowShown="0">
  <autoFilter ref="A1:B23"/>
  <tableColumns count="2">
    <tableColumn id="1" name="username"/>
    <tableColumn id="2" name="prim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9:B165" totalsRowShown="0">
  <autoFilter ref="A9:B165"/>
  <tableColumns count="2">
    <tableColumn id="1" name="name" dataDxfId="12"/>
    <tableColumn id="2" name="toPaste" dataDxfId="11">
      <calculatedColumnFormula>IF(B9="toPaste","@('"&amp;Table5[[#This Row],[name]]&amp;"',",IF(A11="","'"&amp;Table5[[#This Row],[name]]&amp;"')","'"&amp;Table5[[#This Row],[name]]&amp;"',"))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chassisTable" displayName="chassisTable" ref="A1:C12" totalsRowShown="0">
  <autoFilter ref="A1:C12"/>
  <tableColumns count="3">
    <tableColumn id="1" name="ChassisTypesRaw" dataDxfId="1"/>
    <tableColumn id="2" name="ChassisType"/>
    <tableColumn id="3" name="ChassisSub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ostTable" displayName="costTable" ref="E1:G11" totalsRowShown="0">
  <autoFilter ref="E1:G11"/>
  <tableColumns count="3">
    <tableColumn id="1" name="id"/>
    <tableColumn id="2" name="Description"/>
    <tableColumn id="3" name="AveragePric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1" displayName="Table1" ref="A1:I105" totalsRowShown="0">
  <autoFilter ref="A1:I105"/>
  <tableColumns count="9">
    <tableColumn id="1" name="CN"/>
    <tableColumn id="2" name="DisplayName"/>
    <tableColumn id="10" name="compName"/>
    <tableColumn id="3" name="SamAccountName"/>
    <tableColumn id="4" name="UserPrincipalName"/>
    <tableColumn id="5" name="Office"/>
    <tableColumn id="6" name="Department"/>
    <tableColumn id="7" name="Title"/>
    <tableColumn id="8" name="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7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1" sqref="F171"/>
    </sheetView>
  </sheetViews>
  <sheetFormatPr defaultRowHeight="15" x14ac:dyDescent="0.25"/>
  <cols>
    <col min="1" max="1" width="18.85546875" bestFit="1" customWidth="1"/>
    <col min="2" max="2" width="12.42578125" customWidth="1"/>
    <col min="3" max="3" width="18.85546875" customWidth="1"/>
    <col min="4" max="4" width="16.7109375" customWidth="1"/>
    <col min="5" max="5" width="12.5703125" bestFit="1" customWidth="1"/>
    <col min="6" max="6" width="7.85546875" customWidth="1"/>
    <col min="7" max="7" width="11.28515625" customWidth="1"/>
    <col min="8" max="8" width="6.7109375" customWidth="1"/>
    <col min="9" max="9" width="7.28515625" customWidth="1"/>
    <col min="10" max="11" width="10.28515625" customWidth="1"/>
    <col min="12" max="12" width="12" bestFit="1" customWidth="1"/>
    <col min="13" max="13" width="12" customWidth="1"/>
    <col min="14" max="14" width="12.85546875" customWidth="1"/>
    <col min="15" max="15" width="14.7109375" hidden="1" customWidth="1"/>
    <col min="16" max="17" width="12.7109375" hidden="1" customWidth="1"/>
    <col min="19" max="19" width="12.140625" customWidth="1"/>
    <col min="20" max="20" width="40.28515625" customWidth="1"/>
    <col min="21" max="21" width="14" customWidth="1"/>
    <col min="22" max="22" width="47.140625" bestFit="1" customWidth="1"/>
    <col min="23" max="23" width="15.425781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882</v>
      </c>
      <c r="G1" s="2" t="s">
        <v>393</v>
      </c>
      <c r="H1" s="2" t="s">
        <v>400</v>
      </c>
      <c r="I1" s="2" t="s">
        <v>978</v>
      </c>
      <c r="J1" s="2" t="s">
        <v>973</v>
      </c>
      <c r="K1" s="2" t="s">
        <v>977</v>
      </c>
      <c r="L1" s="2" t="s">
        <v>441</v>
      </c>
      <c r="M1" s="2" t="s">
        <v>1230</v>
      </c>
      <c r="N1" s="2" t="s">
        <v>445</v>
      </c>
      <c r="O1" s="3" t="s">
        <v>897</v>
      </c>
      <c r="P1" s="2" t="s">
        <v>397</v>
      </c>
      <c r="Q1" s="4" t="s">
        <v>1003</v>
      </c>
      <c r="R1" s="4" t="s">
        <v>499</v>
      </c>
      <c r="S1" s="4" t="s">
        <v>500</v>
      </c>
      <c r="T1" s="4" t="s">
        <v>398</v>
      </c>
      <c r="U1" s="4" t="s">
        <v>416</v>
      </c>
      <c r="V1" s="2" t="s">
        <v>498</v>
      </c>
    </row>
    <row r="2" spans="1:24" x14ac:dyDescent="0.25">
      <c r="A2" s="5" t="s">
        <v>311</v>
      </c>
      <c r="B2" s="6" t="s">
        <v>309</v>
      </c>
      <c r="C2" s="9" t="s">
        <v>396</v>
      </c>
      <c r="D2" s="63" t="s">
        <v>312</v>
      </c>
      <c r="E2" s="6" t="s">
        <v>6</v>
      </c>
      <c r="F2" s="9">
        <v>23</v>
      </c>
      <c r="G2" s="56">
        <v>40933</v>
      </c>
      <c r="H2" s="7">
        <f ca="1">IF(currentDeviceTable[[#This Row],[ShipDate]]&lt;&gt;"",(TODAY()-currentDeviceTable[[#This Row],[ShipDate]])/365,"")</f>
        <v>11.454794520547946</v>
      </c>
      <c r="I2" s="10">
        <f ca="1">_xlfn.FLOOR.MATH(currentDeviceTable[[#This Row],[Age]])</f>
        <v>11</v>
      </c>
      <c r="J2" s="7" t="s">
        <v>971</v>
      </c>
      <c r="K2" s="29">
        <f>IFERROR(INDEX(costTable[AveragePrice],MATCH(currentDeviceTable[[#This Row],[CompId]],costTable[id],0)),0)</f>
        <v>4000</v>
      </c>
      <c r="L2" s="9" t="s">
        <v>444</v>
      </c>
      <c r="M2" s="20"/>
      <c r="N2" s="6"/>
      <c r="O2" s="10">
        <v>0</v>
      </c>
      <c r="P2" s="6">
        <f ca="1">IF(currentDeviceTable[[#This Row],[ShipDate]]&lt;&gt;"",IF(DATE(YEAR(TODAY())-5,MONTH(TODAY()),DAY(TODAY()))&gt;currentDeviceTable[[#This Row],[ShipDate]],1,0),"")</f>
        <v>1</v>
      </c>
      <c r="Q2" s="38" t="str">
        <f>IF(ISNUMBER(currentDeviceTable[[#This Row],[ChassisTypesRaw]]),TEXT(currentDeviceTable[[#This Row],[ChassisTypesRaw]],"@"),currentDeviceTable[[#This Row],[ChassisTypesRaw]])</f>
        <v>23</v>
      </c>
      <c r="R2" s="18" t="str">
        <f>INDEX(chassisTable[ChassisType],MATCH(currentDeviceTable[[#This Row],[ChassisToText]],chassisTable[ChassisTypesRaw],0))</f>
        <v>Server</v>
      </c>
      <c r="S2" s="18" t="str">
        <f>INDEX(chassisTable[ChassisSubType],MATCH(currentDeviceTable[[#This Row],[ChassisToText]],chassisTable[ChassisTypesRaw],0))</f>
        <v>Rack Mount</v>
      </c>
      <c r="T2" s="11"/>
      <c r="U2" s="59" t="s">
        <v>949</v>
      </c>
      <c r="V2" s="18" t="s">
        <v>466</v>
      </c>
      <c r="X2">
        <f t="array" ref="X2">SUM(--(currentDeviceTable[[#This Row],[SerialNumber]]=currentDeviceTable[SerialNumber]))</f>
        <v>1</v>
      </c>
    </row>
    <row r="3" spans="1:24" ht="15" customHeight="1" x14ac:dyDescent="0.25">
      <c r="A3" s="5" t="s">
        <v>108</v>
      </c>
      <c r="B3" s="6" t="s">
        <v>20</v>
      </c>
      <c r="C3" s="9" t="s">
        <v>109</v>
      </c>
      <c r="D3" s="63" t="s">
        <v>105</v>
      </c>
      <c r="E3" s="6" t="s">
        <v>61</v>
      </c>
      <c r="F3" s="9">
        <v>15</v>
      </c>
      <c r="G3" s="56">
        <v>41601</v>
      </c>
      <c r="H3" s="7">
        <f ca="1">IF(currentDeviceTable[[#This Row],[ShipDate]]&lt;&gt;"",(TODAY()-currentDeviceTable[[#This Row],[ShipDate]])/365,"")</f>
        <v>9.624657534246575</v>
      </c>
      <c r="I3" s="10">
        <f ca="1">_xlfn.FLOOR.MATH(currentDeviceTable[[#This Row],[Age]])</f>
        <v>9</v>
      </c>
      <c r="J3" s="7" t="s">
        <v>974</v>
      </c>
      <c r="K3" s="29">
        <f>IFERROR(INDEX(costTable[AveragePrice],MATCH(currentDeviceTable[[#This Row],[CompId]],costTable[id],0)),0)</f>
        <v>0</v>
      </c>
      <c r="L3" s="9" t="s">
        <v>442</v>
      </c>
      <c r="M3" s="20"/>
      <c r="N3" s="6" t="s">
        <v>1131</v>
      </c>
      <c r="O3" s="10">
        <v>1</v>
      </c>
      <c r="P3" s="6">
        <f ca="1">IF(currentDeviceTable[[#This Row],[ShipDate]]&lt;&gt;"",IF(DATE(YEAR(TODAY())-5,MONTH(TODAY()),DAY(TODAY()))&gt;currentDeviceTable[[#This Row],[ShipDate]],1,0),"")</f>
        <v>1</v>
      </c>
      <c r="Q3" s="38" t="str">
        <f>IF(ISNUMBER(currentDeviceTable[[#This Row],[ChassisTypesRaw]]),TEXT(currentDeviceTable[[#This Row],[ChassisTypesRaw]],"@"),currentDeviceTable[[#This Row],[ChassisTypesRaw]])</f>
        <v>15</v>
      </c>
      <c r="R3" s="18" t="str">
        <f>INDEX(chassisTable[ChassisType],MATCH(currentDeviceTable[[#This Row],[ChassisToText]],chassisTable[ChassisTypesRaw],0))</f>
        <v>Desktop</v>
      </c>
      <c r="S3" s="18" t="str">
        <f>INDEX(chassisTable[ChassisSubType],MATCH(currentDeviceTable[[#This Row],[ChassisToText]],chassisTable[ChassisTypesRaw],0))</f>
        <v>Space-Saving</v>
      </c>
      <c r="T3" s="11" t="s">
        <v>1102</v>
      </c>
      <c r="U3" s="59" t="s">
        <v>925</v>
      </c>
      <c r="V3" s="18" t="s">
        <v>448</v>
      </c>
      <c r="X3">
        <f t="array" ref="X3">SUM(--(currentDeviceTable[[#This Row],[SerialNumber]]=currentDeviceTable[SerialNumber]))</f>
        <v>1</v>
      </c>
    </row>
    <row r="4" spans="1:24" x14ac:dyDescent="0.25">
      <c r="A4" s="5" t="s">
        <v>317</v>
      </c>
      <c r="B4" s="6" t="s">
        <v>314</v>
      </c>
      <c r="C4" s="9" t="s">
        <v>318</v>
      </c>
      <c r="D4" s="63">
        <v>20266</v>
      </c>
      <c r="E4" s="6" t="s">
        <v>34</v>
      </c>
      <c r="F4" s="9">
        <v>10</v>
      </c>
      <c r="G4" s="56">
        <v>41632</v>
      </c>
      <c r="H4" s="7">
        <f ca="1">IF(currentDeviceTable[[#This Row],[ShipDate]]&lt;&gt;"",(TODAY()-currentDeviceTable[[#This Row],[ShipDate]])/365,"")</f>
        <v>9.5397260273972595</v>
      </c>
      <c r="I4" s="10">
        <f ca="1">_xlfn.FLOOR.MATH(currentDeviceTable[[#This Row],[Age]])</f>
        <v>9</v>
      </c>
      <c r="J4" s="7" t="s">
        <v>983</v>
      </c>
      <c r="K4" s="29">
        <f>IFERROR(INDEX(costTable[AveragePrice],MATCH(currentDeviceTable[[#This Row],[CompId]],costTable[id],0)),0)</f>
        <v>0</v>
      </c>
      <c r="L4" s="9" t="s">
        <v>442</v>
      </c>
      <c r="M4" s="20"/>
      <c r="N4" s="6" t="s">
        <v>1131</v>
      </c>
      <c r="O4" s="10">
        <v>1</v>
      </c>
      <c r="P4" s="6">
        <f ca="1">IF(currentDeviceTable[[#This Row],[ShipDate]]&lt;&gt;"",IF(DATE(YEAR(TODAY())-5,MONTH(TODAY()),DAY(TODAY()))&gt;currentDeviceTable[[#This Row],[ShipDate]],1,0),"")</f>
        <v>1</v>
      </c>
      <c r="Q4" s="38" t="str">
        <f>IF(ISNUMBER(currentDeviceTable[[#This Row],[ChassisTypesRaw]]),TEXT(currentDeviceTable[[#This Row],[ChassisTypesRaw]],"@"),currentDeviceTable[[#This Row],[ChassisTypesRaw]])</f>
        <v>10</v>
      </c>
      <c r="R4" s="18" t="str">
        <f>INDEX(chassisTable[ChassisType],MATCH(currentDeviceTable[[#This Row],[ChassisToText]],chassisTable[ChassisTypesRaw],0))</f>
        <v>Laptop</v>
      </c>
      <c r="S4" s="18" t="str">
        <f>INDEX(chassisTable[ChassisSubType],MATCH(currentDeviceTable[[#This Row],[ChassisToText]],chassisTable[ChassisTypesRaw],0))</f>
        <v>Notebook</v>
      </c>
      <c r="T4" s="11" t="s">
        <v>1103</v>
      </c>
      <c r="U4" s="59" t="s">
        <v>926</v>
      </c>
      <c r="V4" s="18" t="s">
        <v>449</v>
      </c>
      <c r="X4">
        <f t="array" ref="X4">SUM(--(currentDeviceTable[[#This Row],[SerialNumber]]=currentDeviceTable[SerialNumber]))</f>
        <v>1</v>
      </c>
    </row>
    <row r="5" spans="1:24" ht="15" customHeight="1" x14ac:dyDescent="0.25">
      <c r="A5" s="5" t="s">
        <v>1084</v>
      </c>
      <c r="B5" s="6" t="s">
        <v>314</v>
      </c>
      <c r="C5" s="6" t="s">
        <v>329</v>
      </c>
      <c r="D5" s="63">
        <v>20266</v>
      </c>
      <c r="E5" s="6" t="s">
        <v>884</v>
      </c>
      <c r="F5" s="9">
        <v>10</v>
      </c>
      <c r="G5" s="56">
        <v>41739</v>
      </c>
      <c r="H5" s="7">
        <f ca="1">IF(currentDeviceTable[[#This Row],[ShipDate]]&lt;&gt;"",(TODAY()-currentDeviceTable[[#This Row],[ShipDate]])/365,"")</f>
        <v>9.2465753424657535</v>
      </c>
      <c r="I5" s="10">
        <f ca="1">_xlfn.FLOOR.MATH(currentDeviceTable[[#This Row],[Age]])</f>
        <v>9</v>
      </c>
      <c r="J5" s="7" t="s">
        <v>983</v>
      </c>
      <c r="K5" s="29">
        <f>IFERROR(INDEX(costTable[AveragePrice],MATCH(currentDeviceTable[[#This Row],[CompId]],costTable[id],0)),0)</f>
        <v>0</v>
      </c>
      <c r="L5" s="8"/>
      <c r="M5" s="20">
        <v>1</v>
      </c>
      <c r="N5" s="6" t="s">
        <v>411</v>
      </c>
      <c r="O5" s="10"/>
      <c r="P5" s="20">
        <f ca="1">IF(currentDeviceTable[[#This Row],[ShipDate]]&lt;&gt;"",IF(DATE(YEAR(TODAY())-5,MONTH(TODAY()),DAY(TODAY()))&gt;currentDeviceTable[[#This Row],[ShipDate]],1,0),"")</f>
        <v>1</v>
      </c>
      <c r="Q5" s="38" t="str">
        <f>IF(ISNUMBER(currentDeviceTable[[#This Row],[ChassisTypesRaw]]),TEXT(currentDeviceTable[[#This Row],[ChassisTypesRaw]],"@"),currentDeviceTable[[#This Row],[ChassisTypesRaw]])</f>
        <v>10</v>
      </c>
      <c r="R5" s="18" t="str">
        <f>INDEX(chassisTable[ChassisType],MATCH(currentDeviceTable[[#This Row],[ChassisToText]],chassisTable[ChassisTypesRaw],0))</f>
        <v>Laptop</v>
      </c>
      <c r="S5" s="18" t="str">
        <f>INDEX(chassisTable[ChassisSubType],MATCH(currentDeviceTable[[#This Row],[ChassisToText]],chassisTable[ChassisTypesRaw],0))</f>
        <v>Notebook</v>
      </c>
      <c r="T5" s="11" t="s">
        <v>1132</v>
      </c>
      <c r="U5" s="59">
        <v>44840</v>
      </c>
      <c r="V5" s="18"/>
      <c r="X5">
        <f t="array" ref="X5">SUM(--(currentDeviceTable[[#This Row],[SerialNumber]]=currentDeviceTable[SerialNumber]))</f>
        <v>1</v>
      </c>
    </row>
    <row r="6" spans="1:24" ht="15" customHeight="1" x14ac:dyDescent="0.25">
      <c r="A6" s="5" t="s">
        <v>376</v>
      </c>
      <c r="B6" s="6" t="s">
        <v>314</v>
      </c>
      <c r="C6" s="9" t="s">
        <v>377</v>
      </c>
      <c r="D6" s="63" t="s">
        <v>11</v>
      </c>
      <c r="E6" s="6" t="s">
        <v>12</v>
      </c>
      <c r="F6" s="9">
        <v>3</v>
      </c>
      <c r="G6" s="56">
        <v>41832</v>
      </c>
      <c r="H6" s="7">
        <f ca="1">IF(currentDeviceTable[[#This Row],[ShipDate]]&lt;&gt;"",(TODAY()-currentDeviceTable[[#This Row],[ShipDate]])/365,"")</f>
        <v>8.9917808219178088</v>
      </c>
      <c r="I6" s="10">
        <f ca="1">_xlfn.FLOOR.MATH(currentDeviceTable[[#This Row],[Age]])</f>
        <v>8</v>
      </c>
      <c r="J6" s="7" t="s">
        <v>966</v>
      </c>
      <c r="K6" s="29">
        <f>IFERROR(INDEX(costTable[AveragePrice],MATCH(currentDeviceTable[[#This Row],[CompId]],costTable[id],0)),0)</f>
        <v>950</v>
      </c>
      <c r="L6" s="9" t="s">
        <v>443</v>
      </c>
      <c r="M6" s="20"/>
      <c r="N6" s="6" t="s">
        <v>915</v>
      </c>
      <c r="O6" s="10">
        <v>0</v>
      </c>
      <c r="P6" s="6">
        <f ca="1">IF(currentDeviceTable[[#This Row],[ShipDate]]&lt;&gt;"",IF(DATE(YEAR(TODAY())-5,MONTH(TODAY()),DAY(TODAY()))&gt;currentDeviceTable[[#This Row],[ShipDate]],1,0),"")</f>
        <v>1</v>
      </c>
      <c r="Q6" s="38" t="str">
        <f>IF(ISNUMBER(currentDeviceTable[[#This Row],[ChassisTypesRaw]]),TEXT(currentDeviceTable[[#This Row],[ChassisTypesRaw]],"@"),currentDeviceTable[[#This Row],[ChassisTypesRaw]])</f>
        <v>3</v>
      </c>
      <c r="R6" s="18" t="str">
        <f>INDEX(chassisTable[ChassisType],MATCH(currentDeviceTable[[#This Row],[ChassisToText]],chassisTable[ChassisTypesRaw],0))</f>
        <v>Desktop</v>
      </c>
      <c r="S6" s="18" t="str">
        <f>INDEX(chassisTable[ChassisSubType],MATCH(currentDeviceTable[[#This Row],[ChassisToText]],chassisTable[ChassisTypesRaw],0))</f>
        <v>Desktop</v>
      </c>
      <c r="T6" s="11" t="s">
        <v>1141</v>
      </c>
      <c r="U6" s="59">
        <v>44608</v>
      </c>
      <c r="V6" s="18" t="s">
        <v>550</v>
      </c>
      <c r="X6">
        <f t="array" ref="X6">SUM(--(currentDeviceTable[[#This Row],[SerialNumber]]=currentDeviceTable[SerialNumber]))</f>
        <v>1</v>
      </c>
    </row>
    <row r="7" spans="1:24" ht="15" customHeight="1" x14ac:dyDescent="0.25">
      <c r="A7" s="5" t="s">
        <v>211</v>
      </c>
      <c r="B7" s="6" t="s">
        <v>20</v>
      </c>
      <c r="C7" s="9" t="s">
        <v>212</v>
      </c>
      <c r="D7" s="63" t="s">
        <v>213</v>
      </c>
      <c r="E7" s="6" t="s">
        <v>884</v>
      </c>
      <c r="F7" s="9">
        <v>7</v>
      </c>
      <c r="G7" s="56">
        <v>41846</v>
      </c>
      <c r="H7" s="7">
        <f ca="1">IF(currentDeviceTable[[#This Row],[ShipDate]]&lt;&gt;"",(TODAY()-currentDeviceTable[[#This Row],[ShipDate]])/365,"")</f>
        <v>8.9534246575342458</v>
      </c>
      <c r="I7" s="10">
        <f ca="1">_xlfn.FLOOR.MATH(currentDeviceTable[[#This Row],[Age]])</f>
        <v>8</v>
      </c>
      <c r="J7" s="7" t="s">
        <v>958</v>
      </c>
      <c r="K7" s="29">
        <f>IFERROR(INDEX(costTable[AveragePrice],MATCH(currentDeviceTable[[#This Row],[CompId]],costTable[id],0)),0)</f>
        <v>1250</v>
      </c>
      <c r="L7" s="9" t="s">
        <v>442</v>
      </c>
      <c r="M7" s="20">
        <v>1</v>
      </c>
      <c r="N7" s="42" t="s">
        <v>558</v>
      </c>
      <c r="O7" s="10">
        <v>0</v>
      </c>
      <c r="P7" s="6">
        <f ca="1">IF(currentDeviceTable[[#This Row],[ShipDate]]&lt;&gt;"",IF(DATE(YEAR(TODAY())-5,MONTH(TODAY()),DAY(TODAY()))&gt;currentDeviceTable[[#This Row],[ShipDate]],1,0),"")</f>
        <v>1</v>
      </c>
      <c r="Q7" s="38" t="str">
        <f>IF(ISNUMBER(currentDeviceTable[[#This Row],[ChassisTypesRaw]]),TEXT(currentDeviceTable[[#This Row],[ChassisTypesRaw]],"@"),currentDeviceTable[[#This Row],[ChassisTypesRaw]])</f>
        <v>7</v>
      </c>
      <c r="R7" s="18" t="str">
        <f>INDEX(chassisTable[ChassisType],MATCH(currentDeviceTable[[#This Row],[ChassisToText]],chassisTable[ChassisTypesRaw],0))</f>
        <v>Desktop</v>
      </c>
      <c r="S7" s="18" t="str">
        <f>INDEX(chassisTable[ChassisSubType],MATCH(currentDeviceTable[[#This Row],[ChassisToText]],chassisTable[ChassisTypesRaw],0))</f>
        <v>Tower</v>
      </c>
      <c r="T7" s="11" t="s">
        <v>559</v>
      </c>
      <c r="U7" s="59">
        <v>45068</v>
      </c>
      <c r="V7" s="18" t="s">
        <v>437</v>
      </c>
      <c r="X7">
        <f t="array" ref="X7">SUM(--(currentDeviceTable[[#This Row],[SerialNumber]]=currentDeviceTable[SerialNumber]))</f>
        <v>1</v>
      </c>
    </row>
    <row r="8" spans="1:24" s="37" customFormat="1" ht="15" customHeight="1" x14ac:dyDescent="0.25">
      <c r="A8" s="46" t="s">
        <v>1088</v>
      </c>
      <c r="B8" s="42" t="s">
        <v>20</v>
      </c>
      <c r="C8" s="42" t="s">
        <v>1134</v>
      </c>
      <c r="D8" s="64" t="s">
        <v>105</v>
      </c>
      <c r="E8" s="42" t="s">
        <v>18</v>
      </c>
      <c r="F8" s="47" t="s">
        <v>910</v>
      </c>
      <c r="G8" s="48">
        <v>41823</v>
      </c>
      <c r="H8" s="49">
        <f ca="1">IF(currentDeviceTable[[#This Row],[ShipDate]]&lt;&gt;"",(TODAY()-currentDeviceTable[[#This Row],[ShipDate]])/365,"")</f>
        <v>9.0164383561643842</v>
      </c>
      <c r="I8" s="50">
        <f ca="1">_xlfn.FLOOR.MATH(currentDeviceTable[[#This Row],[Age]])</f>
        <v>9</v>
      </c>
      <c r="J8" s="49" t="s">
        <v>974</v>
      </c>
      <c r="K8" s="51">
        <f>IFERROR(INDEX(costTable[AveragePrice],MATCH(currentDeviceTable[[#This Row],[CompId]],costTable[id],0)),0)</f>
        <v>0</v>
      </c>
      <c r="L8" s="48" t="s">
        <v>443</v>
      </c>
      <c r="M8" s="52"/>
      <c r="N8" s="42"/>
      <c r="O8" s="50"/>
      <c r="P8" s="52">
        <f ca="1">IF(currentDeviceTable[[#This Row],[ShipDate]]&lt;&gt;"",IF(DATE(YEAR(TODAY())-5,MONTH(TODAY()),DAY(TODAY()))&gt;currentDeviceTable[[#This Row],[ShipDate]],1,0),"")</f>
        <v>1</v>
      </c>
      <c r="Q8" s="53" t="str">
        <f>IF(ISNUMBER(currentDeviceTable[[#This Row],[ChassisTypesRaw]]),TEXT(currentDeviceTable[[#This Row],[ChassisTypesRaw]],"@"),currentDeviceTable[[#This Row],[ChassisTypesRaw]])</f>
        <v>15</v>
      </c>
      <c r="R8" s="54" t="str">
        <f>INDEX(chassisTable[ChassisType],MATCH(currentDeviceTable[[#This Row],[ChassisToText]],chassisTable[ChassisTypesRaw],0))</f>
        <v>Desktop</v>
      </c>
      <c r="S8" s="54" t="str">
        <f>INDEX(chassisTable[ChassisSubType],MATCH(currentDeviceTable[[#This Row],[ChassisToText]],chassisTable[ChassisTypesRaw],0))</f>
        <v>Space-Saving</v>
      </c>
      <c r="T8" s="55" t="s">
        <v>1133</v>
      </c>
      <c r="U8" s="60"/>
      <c r="V8" s="54"/>
      <c r="X8" s="37">
        <f t="array" ref="X8">SUM(--(currentDeviceTable[[#This Row],[SerialNumber]]=currentDeviceTable[SerialNumber]))</f>
        <v>1</v>
      </c>
    </row>
    <row r="9" spans="1:24" ht="15" customHeight="1" x14ac:dyDescent="0.25">
      <c r="A9" s="5" t="s">
        <v>331</v>
      </c>
      <c r="B9" s="6" t="s">
        <v>314</v>
      </c>
      <c r="C9" s="9" t="s">
        <v>332</v>
      </c>
      <c r="D9" s="63">
        <v>20266</v>
      </c>
      <c r="E9" s="6" t="s">
        <v>12</v>
      </c>
      <c r="F9" s="9">
        <v>10</v>
      </c>
      <c r="G9" s="56">
        <v>41894</v>
      </c>
      <c r="H9" s="7">
        <f ca="1">IF(currentDeviceTable[[#This Row],[ShipDate]]&lt;&gt;"",(TODAY()-currentDeviceTable[[#This Row],[ShipDate]])/365,"")</f>
        <v>8.8219178082191778</v>
      </c>
      <c r="I9" s="10">
        <f ca="1">_xlfn.FLOOR.MATH(currentDeviceTable[[#This Row],[Age]])</f>
        <v>8</v>
      </c>
      <c r="J9" s="7" t="s">
        <v>983</v>
      </c>
      <c r="K9" s="29">
        <f>IFERROR(INDEX(costTable[AveragePrice],MATCH(currentDeviceTable[[#This Row],[CompId]],costTable[id],0)),0)</f>
        <v>0</v>
      </c>
      <c r="L9" s="9" t="s">
        <v>442</v>
      </c>
      <c r="M9" s="20">
        <v>1</v>
      </c>
      <c r="N9" s="6" t="s">
        <v>451</v>
      </c>
      <c r="O9" s="10">
        <v>1</v>
      </c>
      <c r="P9" s="6">
        <f ca="1">IF(currentDeviceTable[[#This Row],[ShipDate]]&lt;&gt;"",IF(DATE(YEAR(TODAY())-5,MONTH(TODAY()),DAY(TODAY()))&gt;currentDeviceTable[[#This Row],[ShipDate]],1,0),"")</f>
        <v>1</v>
      </c>
      <c r="Q9" s="38" t="str">
        <f>IF(ISNUMBER(currentDeviceTable[[#This Row],[ChassisTypesRaw]]),TEXT(currentDeviceTable[[#This Row],[ChassisTypesRaw]],"@"),currentDeviceTable[[#This Row],[ChassisTypesRaw]])</f>
        <v>10</v>
      </c>
      <c r="R9" s="18" t="str">
        <f>INDEX(chassisTable[ChassisType],MATCH(currentDeviceTable[[#This Row],[ChassisToText]],chassisTable[ChassisTypesRaw],0))</f>
        <v>Laptop</v>
      </c>
      <c r="S9" s="18" t="str">
        <f>INDEX(chassisTable[ChassisSubType],MATCH(currentDeviceTable[[#This Row],[ChassisToText]],chassisTable[ChassisTypesRaw],0))</f>
        <v>Notebook</v>
      </c>
      <c r="T9" s="11" t="s">
        <v>1135</v>
      </c>
      <c r="U9" s="59">
        <v>45068</v>
      </c>
      <c r="V9" s="18" t="s">
        <v>451</v>
      </c>
      <c r="X9">
        <f t="array" ref="X9">SUM(--(currentDeviceTable[[#This Row],[SerialNumber]]=currentDeviceTable[SerialNumber]))</f>
        <v>1</v>
      </c>
    </row>
    <row r="10" spans="1:24" ht="15" customHeight="1" x14ac:dyDescent="0.25">
      <c r="A10" s="5" t="s">
        <v>13</v>
      </c>
      <c r="B10" s="6" t="s">
        <v>314</v>
      </c>
      <c r="C10" s="9" t="s">
        <v>511</v>
      </c>
      <c r="D10" s="63">
        <v>20266</v>
      </c>
      <c r="E10" s="6" t="s">
        <v>12</v>
      </c>
      <c r="F10" s="9">
        <v>10</v>
      </c>
      <c r="G10" s="56">
        <v>41894</v>
      </c>
      <c r="H10" s="7">
        <f ca="1">IF(currentDeviceTable[[#This Row],[ShipDate]]&lt;&gt;"",(TODAY()-currentDeviceTable[[#This Row],[ShipDate]])/365,"")</f>
        <v>8.8219178082191778</v>
      </c>
      <c r="I10" s="10">
        <f ca="1">_xlfn.FLOOR.MATH(currentDeviceTable[[#This Row],[Age]])</f>
        <v>8</v>
      </c>
      <c r="J10" s="7" t="s">
        <v>983</v>
      </c>
      <c r="K10" s="29">
        <f>IFERROR(INDEX(costTable[AveragePrice],MATCH(currentDeviceTable[[#This Row],[CompId]],costTable[id],0)),0)</f>
        <v>0</v>
      </c>
      <c r="L10" s="9" t="s">
        <v>442</v>
      </c>
      <c r="M10" s="20">
        <v>1</v>
      </c>
      <c r="N10" s="42" t="s">
        <v>438</v>
      </c>
      <c r="O10" s="10">
        <v>1</v>
      </c>
      <c r="P10" s="6">
        <f ca="1">IF(currentDeviceTable[[#This Row],[ShipDate]]&lt;&gt;"",IF(DATE(YEAR(TODAY())-5,MONTH(TODAY()),DAY(TODAY()))&gt;currentDeviceTable[[#This Row],[ShipDate]],1,0),"")</f>
        <v>1</v>
      </c>
      <c r="Q10" s="38" t="str">
        <f>IF(ISNUMBER(currentDeviceTable[[#This Row],[ChassisTypesRaw]]),TEXT(currentDeviceTable[[#This Row],[ChassisTypesRaw]],"@"),currentDeviceTable[[#This Row],[ChassisTypesRaw]])</f>
        <v>10</v>
      </c>
      <c r="R10" s="18" t="str">
        <f>INDEX(chassisTable[ChassisType],MATCH(currentDeviceTable[[#This Row],[ChassisToText]],chassisTable[ChassisTypesRaw],0))</f>
        <v>Laptop</v>
      </c>
      <c r="S10" s="18" t="str">
        <f>INDEX(chassisTable[ChassisSubType],MATCH(currentDeviceTable[[#This Row],[ChassisToText]],chassisTable[ChassisTypesRaw],0))</f>
        <v>Notebook</v>
      </c>
      <c r="T10" s="55" t="s">
        <v>1137</v>
      </c>
      <c r="U10" s="59">
        <v>44945</v>
      </c>
      <c r="V10" s="18" t="s">
        <v>438</v>
      </c>
      <c r="X10">
        <f t="array" ref="X10">SUM(--(currentDeviceTable[[#This Row],[SerialNumber]]=currentDeviceTable[SerialNumber]))</f>
        <v>1</v>
      </c>
    </row>
    <row r="11" spans="1:24" x14ac:dyDescent="0.25">
      <c r="A11" s="5" t="s">
        <v>343</v>
      </c>
      <c r="B11" s="6" t="s">
        <v>314</v>
      </c>
      <c r="C11" s="9" t="s">
        <v>330</v>
      </c>
      <c r="D11" s="63">
        <v>20266</v>
      </c>
      <c r="E11" s="6" t="s">
        <v>34</v>
      </c>
      <c r="F11" s="9">
        <v>10</v>
      </c>
      <c r="G11" s="56">
        <v>41894</v>
      </c>
      <c r="H11" s="7">
        <f ca="1">IF(currentDeviceTable[[#This Row],[ShipDate]]&lt;&gt;"",(TODAY()-currentDeviceTable[[#This Row],[ShipDate]])/365,"")</f>
        <v>8.8219178082191778</v>
      </c>
      <c r="I11" s="10">
        <f ca="1">_xlfn.FLOOR.MATH(currentDeviceTable[[#This Row],[Age]])</f>
        <v>8</v>
      </c>
      <c r="J11" s="7" t="s">
        <v>983</v>
      </c>
      <c r="K11" s="29">
        <f>IFERROR(INDEX(costTable[AveragePrice],MATCH(currentDeviceTable[[#This Row],[CompId]],costTable[id],0)),0)</f>
        <v>0</v>
      </c>
      <c r="L11" s="9" t="s">
        <v>442</v>
      </c>
      <c r="M11" s="20">
        <v>1</v>
      </c>
      <c r="N11" s="6" t="s">
        <v>414</v>
      </c>
      <c r="O11" s="10">
        <v>0</v>
      </c>
      <c r="P11" s="6">
        <f ca="1">IF(currentDeviceTable[[#This Row],[ShipDate]]&lt;&gt;"",IF(DATE(YEAR(TODAY())-5,MONTH(TODAY()),DAY(TODAY()))&gt;currentDeviceTable[[#This Row],[ShipDate]],1,0),"")</f>
        <v>1</v>
      </c>
      <c r="Q11" s="38" t="str">
        <f>IF(ISNUMBER(currentDeviceTable[[#This Row],[ChassisTypesRaw]]),TEXT(currentDeviceTable[[#This Row],[ChassisTypesRaw]],"@"),currentDeviceTable[[#This Row],[ChassisTypesRaw]])</f>
        <v>10</v>
      </c>
      <c r="R11" s="18" t="str">
        <f>INDEX(chassisTable[ChassisType],MATCH(currentDeviceTable[[#This Row],[ChassisToText]],chassisTable[ChassisTypesRaw],0))</f>
        <v>Laptop</v>
      </c>
      <c r="S11" s="18" t="str">
        <f>INDEX(chassisTable[ChassisSubType],MATCH(currentDeviceTable[[#This Row],[ChassisToText]],chassisTable[ChassisTypesRaw],0))</f>
        <v>Notebook</v>
      </c>
      <c r="T11" s="11" t="s">
        <v>1136</v>
      </c>
      <c r="U11" s="59">
        <v>45068</v>
      </c>
      <c r="V11" s="18" t="s">
        <v>452</v>
      </c>
      <c r="X11">
        <f t="array" ref="X11">SUM(--(currentDeviceTable[[#This Row],[SerialNumber]]=currentDeviceTable[SerialNumber]))</f>
        <v>1</v>
      </c>
    </row>
    <row r="12" spans="1:24" ht="15" customHeight="1" x14ac:dyDescent="0.25">
      <c r="A12" t="s">
        <v>1139</v>
      </c>
      <c r="B12" s="6" t="s">
        <v>314</v>
      </c>
      <c r="C12" s="9" t="s">
        <v>374</v>
      </c>
      <c r="D12" s="63" t="s">
        <v>11</v>
      </c>
      <c r="E12" t="s">
        <v>1080</v>
      </c>
      <c r="F12" s="9">
        <v>3</v>
      </c>
      <c r="G12" s="56">
        <v>41922</v>
      </c>
      <c r="H12" s="7">
        <f ca="1">IF(currentDeviceTable[[#This Row],[ShipDate]]&lt;&gt;"",(TODAY()-currentDeviceTable[[#This Row],[ShipDate]])/365,"")</f>
        <v>8.7452054794520553</v>
      </c>
      <c r="I12" s="10">
        <f ca="1">_xlfn.FLOOR.MATH(currentDeviceTable[[#This Row],[Age]])</f>
        <v>8</v>
      </c>
      <c r="J12" s="7" t="s">
        <v>966</v>
      </c>
      <c r="K12" s="29">
        <f>IFERROR(INDEX(costTable[AveragePrice],MATCH(currentDeviceTable[[#This Row],[CompId]],costTable[id],0)),0)</f>
        <v>950</v>
      </c>
      <c r="L12" s="9" t="s">
        <v>442</v>
      </c>
      <c r="M12" s="20"/>
      <c r="N12" s="6"/>
      <c r="O12" s="10">
        <v>0</v>
      </c>
      <c r="P12" s="6">
        <f ca="1">IF(currentDeviceTable[[#This Row],[ShipDate]]&lt;&gt;"",IF(DATE(YEAR(TODAY())-5,MONTH(TODAY()),DAY(TODAY()))&gt;currentDeviceTable[[#This Row],[ShipDate]],1,0),"")</f>
        <v>1</v>
      </c>
      <c r="Q12" s="38" t="str">
        <f>IF(ISNUMBER(currentDeviceTable[[#This Row],[ChassisTypesRaw]]),TEXT(currentDeviceTable[[#This Row],[ChassisTypesRaw]],"@"),currentDeviceTable[[#This Row],[ChassisTypesRaw]])</f>
        <v>3</v>
      </c>
      <c r="R12" s="18" t="str">
        <f>INDEX(chassisTable[ChassisType],MATCH(currentDeviceTable[[#This Row],[ChassisToText]],chassisTable[ChassisTypesRaw],0))</f>
        <v>Desktop</v>
      </c>
      <c r="S12" s="18" t="str">
        <f>INDEX(chassisTable[ChassisSubType],MATCH(currentDeviceTable[[#This Row],[ChassisToText]],chassisTable[ChassisTypesRaw],0))</f>
        <v>Desktop</v>
      </c>
      <c r="T12" s="11" t="s">
        <v>1138</v>
      </c>
      <c r="U12" s="59">
        <v>45071</v>
      </c>
      <c r="V12" s="18" t="s">
        <v>1140</v>
      </c>
      <c r="X12">
        <f t="array" ref="X12">SUM(--(currentDeviceTable[[#This Row],[SerialNumber]]=currentDeviceTable[SerialNumber]))</f>
        <v>1</v>
      </c>
    </row>
    <row r="13" spans="1:24" ht="15" customHeight="1" x14ac:dyDescent="0.25">
      <c r="A13" s="5" t="s">
        <v>313</v>
      </c>
      <c r="B13" s="6" t="s">
        <v>314</v>
      </c>
      <c r="C13" s="9" t="s">
        <v>315</v>
      </c>
      <c r="D13" s="63" t="s">
        <v>316</v>
      </c>
      <c r="E13" s="6" t="s">
        <v>12</v>
      </c>
      <c r="F13" s="9">
        <v>3</v>
      </c>
      <c r="G13" s="56">
        <v>41922</v>
      </c>
      <c r="H13" s="7">
        <f ca="1">IF(currentDeviceTable[[#This Row],[ShipDate]]&lt;&gt;"",(TODAY()-currentDeviceTable[[#This Row],[ShipDate]])/365,"")</f>
        <v>8.7452054794520553</v>
      </c>
      <c r="I13" s="10">
        <f ca="1">_xlfn.FLOOR.MATH(currentDeviceTable[[#This Row],[Age]])</f>
        <v>8</v>
      </c>
      <c r="J13" s="7" t="s">
        <v>966</v>
      </c>
      <c r="K13" s="29">
        <f>IFERROR(INDEX(costTable[AveragePrice],MATCH(currentDeviceTable[[#This Row],[CompId]],costTable[id],0)),0)</f>
        <v>950</v>
      </c>
      <c r="L13" s="9" t="s">
        <v>443</v>
      </c>
      <c r="M13" s="20"/>
      <c r="N13" s="6"/>
      <c r="O13" s="10">
        <v>0</v>
      </c>
      <c r="P13" s="6">
        <f ca="1">IF(currentDeviceTable[[#This Row],[ShipDate]]&lt;&gt;"",IF(DATE(YEAR(TODAY())-5,MONTH(TODAY()),DAY(TODAY()))&gt;currentDeviceTable[[#This Row],[ShipDate]],1,0),"")</f>
        <v>1</v>
      </c>
      <c r="Q13" s="38" t="str">
        <f>IF(ISNUMBER(currentDeviceTable[[#This Row],[ChassisTypesRaw]]),TEXT(currentDeviceTable[[#This Row],[ChassisTypesRaw]],"@"),currentDeviceTable[[#This Row],[ChassisTypesRaw]])</f>
        <v>3</v>
      </c>
      <c r="R13" s="18" t="str">
        <f>INDEX(chassisTable[ChassisType],MATCH(currentDeviceTable[[#This Row],[ChassisToText]],chassisTable[ChassisTypesRaw],0))</f>
        <v>Desktop</v>
      </c>
      <c r="S13" s="18" t="str">
        <f>INDEX(chassisTable[ChassisSubType],MATCH(currentDeviceTable[[#This Row],[ChassisToText]],chassisTable[ChassisTypesRaw],0))</f>
        <v>Desktop</v>
      </c>
      <c r="T13" s="11" t="s">
        <v>1142</v>
      </c>
      <c r="U13" s="59" t="s">
        <v>930</v>
      </c>
      <c r="V13" s="18" t="s">
        <v>453</v>
      </c>
      <c r="X13">
        <f t="array" ref="X13">SUM(--(currentDeviceTable[[#This Row],[SerialNumber]]=currentDeviceTable[SerialNumber]))</f>
        <v>1</v>
      </c>
    </row>
    <row r="14" spans="1:24" ht="15" customHeight="1" x14ac:dyDescent="0.25">
      <c r="A14" s="5" t="s">
        <v>342</v>
      </c>
      <c r="B14" s="6" t="s">
        <v>314</v>
      </c>
      <c r="C14" s="9" t="s">
        <v>333</v>
      </c>
      <c r="D14" s="63">
        <v>20266</v>
      </c>
      <c r="E14" s="6" t="s">
        <v>884</v>
      </c>
      <c r="F14" s="9">
        <v>10</v>
      </c>
      <c r="G14" s="56">
        <v>41929</v>
      </c>
      <c r="H14" s="7">
        <f ca="1">IF(currentDeviceTable[[#This Row],[ShipDate]]&lt;&gt;"",(TODAY()-currentDeviceTable[[#This Row],[ShipDate]])/365,"")</f>
        <v>8.7260273972602747</v>
      </c>
      <c r="I14" s="10">
        <f ca="1">_xlfn.FLOOR.MATH(currentDeviceTable[[#This Row],[Age]])</f>
        <v>8</v>
      </c>
      <c r="J14" s="7" t="s">
        <v>983</v>
      </c>
      <c r="K14" s="29">
        <f>IFERROR(INDEX(costTable[AveragePrice],MATCH(currentDeviceTable[[#This Row],[CompId]],costTable[id],0)),0)</f>
        <v>0</v>
      </c>
      <c r="L14" s="9" t="s">
        <v>442</v>
      </c>
      <c r="M14" s="20"/>
      <c r="N14" s="6"/>
      <c r="O14" s="10">
        <v>0</v>
      </c>
      <c r="P14" s="6">
        <f ca="1">IF(currentDeviceTable[[#This Row],[ShipDate]]&lt;&gt;"",IF(DATE(YEAR(TODAY())-5,MONTH(TODAY()),DAY(TODAY()))&gt;currentDeviceTable[[#This Row],[ShipDate]],1,0),"")</f>
        <v>1</v>
      </c>
      <c r="Q14" s="38" t="str">
        <f>IF(ISNUMBER(currentDeviceTable[[#This Row],[ChassisTypesRaw]]),TEXT(currentDeviceTable[[#This Row],[ChassisTypesRaw]],"@"),currentDeviceTable[[#This Row],[ChassisTypesRaw]])</f>
        <v>10</v>
      </c>
      <c r="R14" s="18" t="str">
        <f>INDEX(chassisTable[ChassisType],MATCH(currentDeviceTable[[#This Row],[ChassisToText]],chassisTable[ChassisTypesRaw],0))</f>
        <v>Laptop</v>
      </c>
      <c r="S14" s="18" t="str">
        <f>INDEX(chassisTable[ChassisSubType],MATCH(currentDeviceTable[[#This Row],[ChassisToText]],chassisTable[ChassisTypesRaw],0))</f>
        <v>Notebook</v>
      </c>
      <c r="T14" s="11" t="s">
        <v>1079</v>
      </c>
      <c r="U14" s="59">
        <v>45042</v>
      </c>
      <c r="V14" s="18" t="s">
        <v>1140</v>
      </c>
      <c r="X14">
        <f t="array" ref="X14">SUM(--(currentDeviceTable[[#This Row],[SerialNumber]]=currentDeviceTable[SerialNumber]))</f>
        <v>1</v>
      </c>
    </row>
    <row r="15" spans="1:24" ht="15" customHeight="1" x14ac:dyDescent="0.25">
      <c r="A15" s="5" t="s">
        <v>341</v>
      </c>
      <c r="B15" s="6" t="s">
        <v>314</v>
      </c>
      <c r="C15" s="9" t="s">
        <v>336</v>
      </c>
      <c r="D15" s="63">
        <v>20266</v>
      </c>
      <c r="E15" s="6" t="s">
        <v>884</v>
      </c>
      <c r="F15" s="9">
        <v>10</v>
      </c>
      <c r="G15" s="56">
        <v>41929</v>
      </c>
      <c r="H15" s="7">
        <f ca="1">IF(currentDeviceTable[[#This Row],[ShipDate]]&lt;&gt;"",(TODAY()-currentDeviceTable[[#This Row],[ShipDate]])/365,"")</f>
        <v>8.7260273972602747</v>
      </c>
      <c r="I15" s="10">
        <f ca="1">_xlfn.FLOOR.MATH(currentDeviceTable[[#This Row],[Age]])</f>
        <v>8</v>
      </c>
      <c r="J15" s="7" t="s">
        <v>961</v>
      </c>
      <c r="K15" s="29">
        <f>IFERROR(INDEX(costTable[AveragePrice],MATCH(currentDeviceTable[[#This Row],[CompId]],costTable[id],0)),0)</f>
        <v>900</v>
      </c>
      <c r="L15" s="9" t="s">
        <v>442</v>
      </c>
      <c r="M15" s="20">
        <v>1</v>
      </c>
      <c r="N15" s="6" t="s">
        <v>439</v>
      </c>
      <c r="O15" s="10">
        <v>0</v>
      </c>
      <c r="P15" s="6">
        <f ca="1">IF(currentDeviceTable[[#This Row],[ShipDate]]&lt;&gt;"",IF(DATE(YEAR(TODAY())-5,MONTH(TODAY()),DAY(TODAY()))&gt;currentDeviceTable[[#This Row],[ShipDate]],1,0),"")</f>
        <v>1</v>
      </c>
      <c r="Q15" s="38" t="str">
        <f>IF(ISNUMBER(currentDeviceTable[[#This Row],[ChassisTypesRaw]]),TEXT(currentDeviceTable[[#This Row],[ChassisTypesRaw]],"@"),currentDeviceTable[[#This Row],[ChassisTypesRaw]])</f>
        <v>10</v>
      </c>
      <c r="R15" s="18" t="str">
        <f>INDEX(chassisTable[ChassisType],MATCH(currentDeviceTable[[#This Row],[ChassisToText]],chassisTable[ChassisTypesRaw],0))</f>
        <v>Laptop</v>
      </c>
      <c r="S15" s="18" t="str">
        <f>INDEX(chassisTable[ChassisSubType],MATCH(currentDeviceTable[[#This Row],[ChassisToText]],chassisTable[ChassisTypesRaw],0))</f>
        <v>Notebook</v>
      </c>
      <c r="T15" s="11"/>
      <c r="U15" s="59">
        <v>45023</v>
      </c>
      <c r="V15" s="18" t="s">
        <v>439</v>
      </c>
      <c r="X15">
        <f t="array" ref="X15">SUM(--(currentDeviceTable[[#This Row],[SerialNumber]]=currentDeviceTable[SerialNumber]))</f>
        <v>1</v>
      </c>
    </row>
    <row r="16" spans="1:24" x14ac:dyDescent="0.25">
      <c r="A16" s="5" t="s">
        <v>334</v>
      </c>
      <c r="B16" s="6" t="s">
        <v>314</v>
      </c>
      <c r="C16" s="9" t="s">
        <v>335</v>
      </c>
      <c r="D16" s="63">
        <v>20266</v>
      </c>
      <c r="E16" s="6" t="s">
        <v>12</v>
      </c>
      <c r="F16" s="9">
        <v>10</v>
      </c>
      <c r="G16" s="56">
        <v>41929</v>
      </c>
      <c r="H16" s="7">
        <f ca="1">IF(currentDeviceTable[[#This Row],[ShipDate]]&lt;&gt;"",(TODAY()-currentDeviceTable[[#This Row],[ShipDate]])/365,"")</f>
        <v>8.7260273972602747</v>
      </c>
      <c r="I16" s="10">
        <f ca="1">_xlfn.FLOOR.MATH(currentDeviceTable[[#This Row],[Age]])</f>
        <v>8</v>
      </c>
      <c r="J16" s="7" t="s">
        <v>983</v>
      </c>
      <c r="K16" s="29">
        <f>IFERROR(INDEX(costTable[AveragePrice],MATCH(currentDeviceTable[[#This Row],[CompId]],costTable[id],0)),0)</f>
        <v>0</v>
      </c>
      <c r="L16" s="9" t="s">
        <v>442</v>
      </c>
      <c r="M16" s="20"/>
      <c r="N16" s="6"/>
      <c r="O16" s="10">
        <v>1</v>
      </c>
      <c r="P16" s="6">
        <f ca="1">IF(currentDeviceTable[[#This Row],[ShipDate]]&lt;&gt;"",IF(DATE(YEAR(TODAY())-5,MONTH(TODAY()),DAY(TODAY()))&gt;currentDeviceTable[[#This Row],[ShipDate]],1,0),"")</f>
        <v>1</v>
      </c>
      <c r="Q16" s="38" t="str">
        <f>IF(ISNUMBER(currentDeviceTable[[#This Row],[ChassisTypesRaw]]),TEXT(currentDeviceTable[[#This Row],[ChassisTypesRaw]],"@"),currentDeviceTable[[#This Row],[ChassisTypesRaw]])</f>
        <v>10</v>
      </c>
      <c r="R16" s="18" t="str">
        <f>INDEX(chassisTable[ChassisType],MATCH(currentDeviceTable[[#This Row],[ChassisToText]],chassisTable[ChassisTypesRaw],0))</f>
        <v>Laptop</v>
      </c>
      <c r="S16" s="18" t="str">
        <f>INDEX(chassisTable[ChassisSubType],MATCH(currentDeviceTable[[#This Row],[ChassisToText]],chassisTable[ChassisTypesRaw],0))</f>
        <v>Notebook</v>
      </c>
      <c r="T16" s="11" t="s">
        <v>1143</v>
      </c>
      <c r="U16" s="59" t="s">
        <v>931</v>
      </c>
      <c r="V16" s="18" t="s">
        <v>1144</v>
      </c>
      <c r="X16">
        <f t="array" ref="X16">SUM(--(currentDeviceTable[[#This Row],[SerialNumber]]=currentDeviceTable[SerialNumber]))</f>
        <v>1</v>
      </c>
    </row>
    <row r="17" spans="1:24" x14ac:dyDescent="0.25">
      <c r="A17" s="5" t="s">
        <v>344</v>
      </c>
      <c r="B17" s="6" t="s">
        <v>314</v>
      </c>
      <c r="C17" s="9" t="s">
        <v>345</v>
      </c>
      <c r="D17" s="63">
        <v>20266</v>
      </c>
      <c r="E17" s="6" t="s">
        <v>1080</v>
      </c>
      <c r="F17" s="9">
        <v>10</v>
      </c>
      <c r="G17" s="56">
        <v>41929</v>
      </c>
      <c r="H17" s="7">
        <f ca="1">IF(currentDeviceTable[[#This Row],[ShipDate]]&lt;&gt;"",(TODAY()-currentDeviceTable[[#This Row],[ShipDate]])/365,"")</f>
        <v>8.7260273972602747</v>
      </c>
      <c r="I17" s="10">
        <f ca="1">_xlfn.FLOOR.MATH(currentDeviceTable[[#This Row],[Age]])</f>
        <v>8</v>
      </c>
      <c r="J17" s="7" t="s">
        <v>961</v>
      </c>
      <c r="K17" s="29">
        <f>IFERROR(INDEX(costTable[AveragePrice],MATCH(currentDeviceTable[[#This Row],[CompId]],costTable[id],0)),0)</f>
        <v>900</v>
      </c>
      <c r="L17" s="9" t="s">
        <v>442</v>
      </c>
      <c r="M17" s="20">
        <v>1</v>
      </c>
      <c r="N17" s="6" t="s">
        <v>1145</v>
      </c>
      <c r="O17" s="10">
        <v>0</v>
      </c>
      <c r="P17" s="6">
        <f ca="1">IF(currentDeviceTable[[#This Row],[ShipDate]]&lt;&gt;"",IF(DATE(YEAR(TODAY())-5,MONTH(TODAY()),DAY(TODAY()))&gt;currentDeviceTable[[#This Row],[ShipDate]],1,0),"")</f>
        <v>1</v>
      </c>
      <c r="Q17" s="38" t="str">
        <f>IF(ISNUMBER(currentDeviceTable[[#This Row],[ChassisTypesRaw]]),TEXT(currentDeviceTable[[#This Row],[ChassisTypesRaw]],"@"),currentDeviceTable[[#This Row],[ChassisTypesRaw]])</f>
        <v>10</v>
      </c>
      <c r="R17" s="18" t="str">
        <f>INDEX(chassisTable[ChassisType],MATCH(currentDeviceTable[[#This Row],[ChassisToText]],chassisTable[ChassisTypesRaw],0))</f>
        <v>Laptop</v>
      </c>
      <c r="S17" s="18" t="str">
        <f>INDEX(chassisTable[ChassisSubType],MATCH(currentDeviceTable[[#This Row],[ChassisToText]],chassisTable[ChassisTypesRaw],0))</f>
        <v>Notebook</v>
      </c>
      <c r="T17" s="11"/>
      <c r="U17" s="59">
        <v>45068</v>
      </c>
      <c r="V17" s="18" t="s">
        <v>1145</v>
      </c>
      <c r="X17">
        <f t="array" ref="X17">SUM(--(currentDeviceTable[[#This Row],[SerialNumber]]=currentDeviceTable[SerialNumber]))</f>
        <v>1</v>
      </c>
    </row>
    <row r="18" spans="1:24" x14ac:dyDescent="0.25">
      <c r="A18" s="5" t="s">
        <v>337</v>
      </c>
      <c r="B18" s="6" t="s">
        <v>314</v>
      </c>
      <c r="C18" s="9" t="s">
        <v>338</v>
      </c>
      <c r="D18" s="63">
        <v>20266</v>
      </c>
      <c r="E18" s="6" t="s">
        <v>12</v>
      </c>
      <c r="F18" s="9">
        <v>10</v>
      </c>
      <c r="G18" s="56">
        <v>41935</v>
      </c>
      <c r="H18" s="7">
        <f ca="1">IF(currentDeviceTable[[#This Row],[ShipDate]]&lt;&gt;"",(TODAY()-currentDeviceTable[[#This Row],[ShipDate]])/365,"")</f>
        <v>8.7095890410958905</v>
      </c>
      <c r="I18" s="10">
        <f ca="1">_xlfn.FLOOR.MATH(currentDeviceTable[[#This Row],[Age]])</f>
        <v>8</v>
      </c>
      <c r="J18" s="7" t="s">
        <v>961</v>
      </c>
      <c r="K18" s="29">
        <f>IFERROR(INDEX(costTable[AveragePrice],MATCH(currentDeviceTable[[#This Row],[CompId]],costTable[id],0)),0)</f>
        <v>900</v>
      </c>
      <c r="L18" s="9" t="s">
        <v>442</v>
      </c>
      <c r="M18" s="20">
        <v>1</v>
      </c>
      <c r="N18" s="6" t="s">
        <v>440</v>
      </c>
      <c r="O18" s="10">
        <v>0</v>
      </c>
      <c r="P18" s="6">
        <f ca="1">IF(currentDeviceTable[[#This Row],[ShipDate]]&lt;&gt;"",IF(DATE(YEAR(TODAY())-5,MONTH(TODAY()),DAY(TODAY()))&gt;currentDeviceTable[[#This Row],[ShipDate]],1,0),"")</f>
        <v>1</v>
      </c>
      <c r="Q18" s="38" t="str">
        <f>IF(ISNUMBER(currentDeviceTable[[#This Row],[ChassisTypesRaw]]),TEXT(currentDeviceTable[[#This Row],[ChassisTypesRaw]],"@"),currentDeviceTable[[#This Row],[ChassisTypesRaw]])</f>
        <v>10</v>
      </c>
      <c r="R18" s="18" t="str">
        <f>INDEX(chassisTable[ChassisType],MATCH(currentDeviceTable[[#This Row],[ChassisToText]],chassisTable[ChassisTypesRaw],0))</f>
        <v>Laptop</v>
      </c>
      <c r="S18" s="18" t="str">
        <f>INDEX(chassisTable[ChassisSubType],MATCH(currentDeviceTable[[#This Row],[ChassisToText]],chassisTable[ChassisTypesRaw],0))</f>
        <v>Notebook</v>
      </c>
      <c r="T18" s="11"/>
      <c r="U18" s="59">
        <v>45035</v>
      </c>
      <c r="V18" s="18" t="s">
        <v>440</v>
      </c>
      <c r="X18">
        <f t="array" ref="X18">SUM(--(currentDeviceTable[[#This Row],[SerialNumber]]=currentDeviceTable[SerialNumber]))</f>
        <v>1</v>
      </c>
    </row>
    <row r="19" spans="1:24" ht="15" customHeight="1" x14ac:dyDescent="0.25">
      <c r="A19" s="5" t="s">
        <v>339</v>
      </c>
      <c r="B19" s="6" t="s">
        <v>314</v>
      </c>
      <c r="C19" s="9" t="s">
        <v>340</v>
      </c>
      <c r="D19" s="63">
        <v>20266</v>
      </c>
      <c r="E19" s="6" t="s">
        <v>12</v>
      </c>
      <c r="F19" s="9">
        <v>10</v>
      </c>
      <c r="G19" s="56">
        <v>41935</v>
      </c>
      <c r="H19" s="7">
        <f ca="1">IF(currentDeviceTable[[#This Row],[ShipDate]]&lt;&gt;"",(TODAY()-currentDeviceTable[[#This Row],[ShipDate]])/365,"")</f>
        <v>8.7095890410958905</v>
      </c>
      <c r="I19" s="10">
        <f ca="1">_xlfn.FLOOR.MATH(currentDeviceTable[[#This Row],[Age]])</f>
        <v>8</v>
      </c>
      <c r="J19" s="7" t="s">
        <v>961</v>
      </c>
      <c r="K19" s="29">
        <f>IFERROR(INDEX(costTable[AveragePrice],MATCH(currentDeviceTable[[#This Row],[CompId]],costTable[id],0)),0)</f>
        <v>900</v>
      </c>
      <c r="L19" s="9" t="s">
        <v>442</v>
      </c>
      <c r="M19" s="20"/>
      <c r="N19" s="6"/>
      <c r="O19" s="10">
        <v>1</v>
      </c>
      <c r="P19" s="6">
        <f ca="1">IF(currentDeviceTable[[#This Row],[ShipDate]]&lt;&gt;"",IF(DATE(YEAR(TODAY())-5,MONTH(TODAY()),DAY(TODAY()))&gt;currentDeviceTable[[#This Row],[ShipDate]],1,0),"")</f>
        <v>1</v>
      </c>
      <c r="Q19" s="38" t="str">
        <f>IF(ISNUMBER(currentDeviceTable[[#This Row],[ChassisTypesRaw]]),TEXT(currentDeviceTable[[#This Row],[ChassisTypesRaw]],"@"),currentDeviceTable[[#This Row],[ChassisTypesRaw]])</f>
        <v>10</v>
      </c>
      <c r="R19" s="18" t="str">
        <f>INDEX(chassisTable[ChassisType],MATCH(currentDeviceTable[[#This Row],[ChassisToText]],chassisTable[ChassisTypesRaw],0))</f>
        <v>Laptop</v>
      </c>
      <c r="S19" s="18" t="str">
        <f>INDEX(chassisTable[ChassisSubType],MATCH(currentDeviceTable[[#This Row],[ChassisToText]],chassisTable[ChassisTypesRaw],0))</f>
        <v>Notebook</v>
      </c>
      <c r="T19" s="11" t="s">
        <v>1146</v>
      </c>
      <c r="U19" s="59">
        <v>45012</v>
      </c>
      <c r="V19" s="18" t="s">
        <v>1147</v>
      </c>
      <c r="X19">
        <f t="array" ref="X19">SUM(--(currentDeviceTable[[#This Row],[SerialNumber]]=currentDeviceTable[SerialNumber]))</f>
        <v>1</v>
      </c>
    </row>
    <row r="20" spans="1:24" ht="15" customHeight="1" x14ac:dyDescent="0.25">
      <c r="A20" s="5" t="s">
        <v>308</v>
      </c>
      <c r="B20" s="6" t="s">
        <v>309</v>
      </c>
      <c r="C20" s="9" t="s">
        <v>395</v>
      </c>
      <c r="D20" s="63" t="s">
        <v>310</v>
      </c>
      <c r="E20" s="6" t="s">
        <v>12</v>
      </c>
      <c r="F20" s="9">
        <v>7</v>
      </c>
      <c r="G20" s="56">
        <v>41961</v>
      </c>
      <c r="H20" s="7">
        <f ca="1">IF(currentDeviceTable[[#This Row],[ShipDate]]&lt;&gt;"",(TODAY()-currentDeviceTable[[#This Row],[ShipDate]])/365,"")</f>
        <v>8.6383561643835609</v>
      </c>
      <c r="I20" s="10">
        <f ca="1">_xlfn.FLOOR.MATH(currentDeviceTable[[#This Row],[Age]])</f>
        <v>8</v>
      </c>
      <c r="J20" s="7" t="s">
        <v>974</v>
      </c>
      <c r="K20" s="29">
        <f>IFERROR(INDEX(costTable[AveragePrice],MATCH(currentDeviceTable[[#This Row],[CompId]],costTable[id],0)),0)</f>
        <v>0</v>
      </c>
      <c r="L20" s="9" t="s">
        <v>444</v>
      </c>
      <c r="M20" s="20"/>
      <c r="N20" s="6"/>
      <c r="O20" s="10">
        <v>0</v>
      </c>
      <c r="P20" s="6">
        <f ca="1">IF(currentDeviceTable[[#This Row],[ShipDate]]&lt;&gt;"",IF(DATE(YEAR(TODAY())-5,MONTH(TODAY()),DAY(TODAY()))&gt;currentDeviceTable[[#This Row],[ShipDate]],1,0),"")</f>
        <v>1</v>
      </c>
      <c r="Q20" s="38" t="str">
        <f>IF(ISNUMBER(currentDeviceTable[[#This Row],[ChassisTypesRaw]]),TEXT(currentDeviceTable[[#This Row],[ChassisTypesRaw]],"@"),currentDeviceTable[[#This Row],[ChassisTypesRaw]])</f>
        <v>7</v>
      </c>
      <c r="R20" s="18" t="str">
        <f>INDEX(chassisTable[ChassisType],MATCH(currentDeviceTable[[#This Row],[ChassisToText]],chassisTable[ChassisTypesRaw],0))</f>
        <v>Desktop</v>
      </c>
      <c r="S20" s="18" t="str">
        <f>INDEX(chassisTable[ChassisSubType],MATCH(currentDeviceTable[[#This Row],[ChassisToText]],chassisTable[ChassisTypesRaw],0))</f>
        <v>Tower</v>
      </c>
      <c r="T20" s="11"/>
      <c r="U20" s="59" t="s">
        <v>932</v>
      </c>
      <c r="V20" s="18" t="s">
        <v>933</v>
      </c>
      <c r="X20">
        <f t="array" ref="X20">SUM(--(currentDeviceTable[[#This Row],[SerialNumber]]=currentDeviceTable[SerialNumber]))</f>
        <v>1</v>
      </c>
    </row>
    <row r="21" spans="1:24" ht="15" customHeight="1" x14ac:dyDescent="0.25">
      <c r="A21" s="5" t="s">
        <v>136</v>
      </c>
      <c r="B21" s="6" t="s">
        <v>20</v>
      </c>
      <c r="C21" s="9" t="s">
        <v>137</v>
      </c>
      <c r="D21" s="63" t="s">
        <v>105</v>
      </c>
      <c r="E21" s="6" t="s">
        <v>884</v>
      </c>
      <c r="F21" s="9">
        <v>15</v>
      </c>
      <c r="G21" s="56">
        <v>42032</v>
      </c>
      <c r="H21" s="7">
        <f ca="1">IF(currentDeviceTable[[#This Row],[ShipDate]]&lt;&gt;"",(TODAY()-currentDeviceTable[[#This Row],[ShipDate]])/365,"")</f>
        <v>8.4438356164383563</v>
      </c>
      <c r="I21" s="10">
        <f ca="1">_xlfn.FLOOR.MATH(currentDeviceTable[[#This Row],[Age]])</f>
        <v>8</v>
      </c>
      <c r="J21" s="7" t="s">
        <v>958</v>
      </c>
      <c r="K21" s="29">
        <f>IFERROR(INDEX(costTable[AveragePrice],MATCH(currentDeviceTable[[#This Row],[CompId]],costTable[id],0)),0)</f>
        <v>1250</v>
      </c>
      <c r="L21" s="9" t="s">
        <v>442</v>
      </c>
      <c r="M21" s="20">
        <v>1</v>
      </c>
      <c r="N21" s="42" t="s">
        <v>401</v>
      </c>
      <c r="O21" s="10">
        <v>0</v>
      </c>
      <c r="P21" s="6">
        <f ca="1">IF(currentDeviceTable[[#This Row],[ShipDate]]&lt;&gt;"",IF(DATE(YEAR(TODAY())-5,MONTH(TODAY()),DAY(TODAY()))&gt;currentDeviceTable[[#This Row],[ShipDate]],1,0),"")</f>
        <v>1</v>
      </c>
      <c r="Q21" s="38" t="str">
        <f>IF(ISNUMBER(currentDeviceTable[[#This Row],[ChassisTypesRaw]]),TEXT(currentDeviceTable[[#This Row],[ChassisTypesRaw]],"@"),currentDeviceTable[[#This Row],[ChassisTypesRaw]])</f>
        <v>15</v>
      </c>
      <c r="R21" s="18" t="str">
        <f>INDEX(chassisTable[ChassisType],MATCH(currentDeviceTable[[#This Row],[ChassisToText]],chassisTable[ChassisTypesRaw],0))</f>
        <v>Desktop</v>
      </c>
      <c r="S21" s="18" t="str">
        <f>INDEX(chassisTable[ChassisSubType],MATCH(currentDeviceTable[[#This Row],[ChassisToText]],chassisTable[ChassisTypesRaw],0))</f>
        <v>Space-Saving</v>
      </c>
      <c r="T21" s="11"/>
      <c r="U21" s="59">
        <v>45064</v>
      </c>
      <c r="V21" s="18" t="s">
        <v>401</v>
      </c>
      <c r="X21">
        <f t="array" ref="X21">SUM(--(currentDeviceTable[[#This Row],[SerialNumber]]=currentDeviceTable[SerialNumber]))</f>
        <v>1</v>
      </c>
    </row>
    <row r="22" spans="1:24" ht="15" customHeight="1" x14ac:dyDescent="0.25">
      <c r="A22" s="5" t="s">
        <v>260</v>
      </c>
      <c r="B22" s="6" t="s">
        <v>20</v>
      </c>
      <c r="C22" s="9" t="s">
        <v>261</v>
      </c>
      <c r="D22" s="63" t="s">
        <v>105</v>
      </c>
      <c r="E22" s="6" t="s">
        <v>34</v>
      </c>
      <c r="F22" s="9">
        <v>15</v>
      </c>
      <c r="G22" s="56">
        <v>42046</v>
      </c>
      <c r="H22" s="7">
        <f ca="1">IF(currentDeviceTable[[#This Row],[ShipDate]]&lt;&gt;"",(TODAY()-currentDeviceTable[[#This Row],[ShipDate]])/365,"")</f>
        <v>8.4054794520547951</v>
      </c>
      <c r="I22" s="10">
        <f ca="1">_xlfn.FLOOR.MATH(currentDeviceTable[[#This Row],[Age]])</f>
        <v>8</v>
      </c>
      <c r="J22" s="7" t="s">
        <v>954</v>
      </c>
      <c r="K22" s="29">
        <f>IFERROR(INDEX(costTable[AveragePrice],MATCH(currentDeviceTable[[#This Row],[CompId]],costTable[id],0)),0)</f>
        <v>800</v>
      </c>
      <c r="L22" s="9" t="s">
        <v>442</v>
      </c>
      <c r="M22" s="20"/>
      <c r="N22" s="6"/>
      <c r="O22" s="10">
        <v>0</v>
      </c>
      <c r="P22" s="6">
        <f ca="1">IF(currentDeviceTable[[#This Row],[ShipDate]]&lt;&gt;"",IF(DATE(YEAR(TODAY())-5,MONTH(TODAY()),DAY(TODAY()))&gt;currentDeviceTable[[#This Row],[ShipDate]],1,0),"")</f>
        <v>1</v>
      </c>
      <c r="Q22" s="38" t="str">
        <f>IF(ISNUMBER(currentDeviceTable[[#This Row],[ChassisTypesRaw]]),TEXT(currentDeviceTable[[#This Row],[ChassisTypesRaw]],"@"),currentDeviceTable[[#This Row],[ChassisTypesRaw]])</f>
        <v>15</v>
      </c>
      <c r="R22" s="18" t="str">
        <f>INDEX(chassisTable[ChassisType],MATCH(currentDeviceTable[[#This Row],[ChassisToText]],chassisTable[ChassisTypesRaw],0))</f>
        <v>Desktop</v>
      </c>
      <c r="S22" s="18" t="str">
        <f>INDEX(chassisTable[ChassisSubType],MATCH(currentDeviceTable[[#This Row],[ChassisToText]],chassisTable[ChassisTypesRaw],0))</f>
        <v>Space-Saving</v>
      </c>
      <c r="T22" s="11" t="s">
        <v>1148</v>
      </c>
      <c r="U22" s="59" t="s">
        <v>934</v>
      </c>
      <c r="V22" s="18" t="s">
        <v>694</v>
      </c>
      <c r="X22">
        <f t="array" ref="X22">SUM(--(currentDeviceTable[[#This Row],[SerialNumber]]=currentDeviceTable[SerialNumber]))</f>
        <v>1</v>
      </c>
    </row>
    <row r="23" spans="1:24" ht="15" customHeight="1" x14ac:dyDescent="0.25">
      <c r="A23" s="5" t="s">
        <v>1078</v>
      </c>
      <c r="B23" s="6" t="s">
        <v>20</v>
      </c>
      <c r="C23" s="6" t="s">
        <v>24</v>
      </c>
      <c r="D23" s="63" t="s">
        <v>25</v>
      </c>
      <c r="E23" s="6" t="s">
        <v>34</v>
      </c>
      <c r="F23" s="9">
        <v>15</v>
      </c>
      <c r="G23" s="56">
        <v>42047</v>
      </c>
      <c r="H23" s="7">
        <f ca="1">IF(currentDeviceTable[[#This Row],[ShipDate]]&lt;&gt;"",(TODAY()-currentDeviceTable[[#This Row],[ShipDate]])/365,"")</f>
        <v>8.4027397260273968</v>
      </c>
      <c r="I23" s="10">
        <f ca="1">_xlfn.FLOOR.MATH(currentDeviceTable[[#This Row],[Age]])</f>
        <v>8</v>
      </c>
      <c r="J23" s="7" t="s">
        <v>974</v>
      </c>
      <c r="K23" s="29">
        <f>IFERROR(INDEX(costTable[AveragePrice],MATCH(currentDeviceTable[[#This Row],[CompId]],costTable[id],0)),0)</f>
        <v>0</v>
      </c>
      <c r="L23" s="8" t="s">
        <v>442</v>
      </c>
      <c r="M23" s="20">
        <v>1</v>
      </c>
      <c r="N23" s="6" t="s">
        <v>435</v>
      </c>
      <c r="O23" s="10"/>
      <c r="P23" s="20">
        <f ca="1">IF(currentDeviceTable[[#This Row],[ShipDate]]&lt;&gt;"",IF(DATE(YEAR(TODAY())-5,MONTH(TODAY()),DAY(TODAY()))&gt;currentDeviceTable[[#This Row],[ShipDate]],1,0),"")</f>
        <v>1</v>
      </c>
      <c r="Q23" s="38" t="str">
        <f>IF(ISNUMBER(currentDeviceTable[[#This Row],[ChassisTypesRaw]]),TEXT(currentDeviceTable[[#This Row],[ChassisTypesRaw]],"@"),currentDeviceTable[[#This Row],[ChassisTypesRaw]])</f>
        <v>15</v>
      </c>
      <c r="R23" s="18" t="str">
        <f>INDEX(chassisTable[ChassisType],MATCH(currentDeviceTable[[#This Row],[ChassisToText]],chassisTable[ChassisTypesRaw],0))</f>
        <v>Desktop</v>
      </c>
      <c r="S23" s="18" t="str">
        <f>INDEX(chassisTable[ChassisSubType],MATCH(currentDeviceTable[[#This Row],[ChassisToText]],chassisTable[ChassisTypesRaw],0))</f>
        <v>Space-Saving</v>
      </c>
      <c r="T23" s="11" t="s">
        <v>1149</v>
      </c>
      <c r="U23" s="59">
        <v>45056</v>
      </c>
      <c r="V23" s="18" t="s">
        <v>435</v>
      </c>
      <c r="X23">
        <f t="array" ref="X23">SUM(--(currentDeviceTable[[#This Row],[SerialNumber]]=currentDeviceTable[SerialNumber]))</f>
        <v>1</v>
      </c>
    </row>
    <row r="24" spans="1:24" x14ac:dyDescent="0.25">
      <c r="A24" s="5" t="s">
        <v>1073</v>
      </c>
      <c r="B24" s="6" t="s">
        <v>20</v>
      </c>
      <c r="C24" s="6" t="s">
        <v>1074</v>
      </c>
      <c r="D24" s="63" t="s">
        <v>105</v>
      </c>
      <c r="E24" s="6" t="s">
        <v>884</v>
      </c>
      <c r="F24" s="9">
        <v>15</v>
      </c>
      <c r="G24" s="56">
        <v>42104</v>
      </c>
      <c r="H24" s="7">
        <f ca="1">IF(currentDeviceTable[[#This Row],[ShipDate]]&lt;&gt;"",(TODAY()-currentDeviceTable[[#This Row],[ShipDate]])/365,"")</f>
        <v>8.2465753424657535</v>
      </c>
      <c r="I24" s="10">
        <f ca="1">_xlfn.FLOOR.MATH(currentDeviceTable[[#This Row],[Age]])</f>
        <v>8</v>
      </c>
      <c r="J24" s="7" t="s">
        <v>958</v>
      </c>
      <c r="K24" s="29">
        <f>IFERROR(INDEX(costTable[AveragePrice],MATCH(currentDeviceTable[[#This Row],[CompId]],costTable[id],0)),0)</f>
        <v>1250</v>
      </c>
      <c r="L24" s="8" t="s">
        <v>442</v>
      </c>
      <c r="M24" s="20">
        <v>1</v>
      </c>
      <c r="N24" s="6" t="s">
        <v>460</v>
      </c>
      <c r="O24" s="10"/>
      <c r="P24" s="20">
        <f ca="1">IF(currentDeviceTable[[#This Row],[ShipDate]]&lt;&gt;"",IF(DATE(YEAR(TODAY())-5,MONTH(TODAY()),DAY(TODAY()))&gt;currentDeviceTable[[#This Row],[ShipDate]],1,0),"")</f>
        <v>1</v>
      </c>
      <c r="Q24" s="38" t="str">
        <f>IF(ISNUMBER(currentDeviceTable[[#This Row],[ChassisTypesRaw]]),TEXT(currentDeviceTable[[#This Row],[ChassisTypesRaw]],"@"),currentDeviceTable[[#This Row],[ChassisTypesRaw]])</f>
        <v>15</v>
      </c>
      <c r="R24" s="18" t="str">
        <f>INDEX(chassisTable[ChassisType],MATCH(currentDeviceTable[[#This Row],[ChassisToText]],chassisTable[ChassisTypesRaw],0))</f>
        <v>Desktop</v>
      </c>
      <c r="S24" s="18" t="str">
        <f>INDEX(chassisTable[ChassisSubType],MATCH(currentDeviceTable[[#This Row],[ChassisToText]],chassisTable[ChassisTypesRaw],0))</f>
        <v>Space-Saving</v>
      </c>
      <c r="T24" s="11" t="s">
        <v>1150</v>
      </c>
      <c r="U24" s="59">
        <v>45063</v>
      </c>
      <c r="V24" s="18" t="s">
        <v>460</v>
      </c>
      <c r="X24">
        <f t="array" ref="X24">SUM(--(currentDeviceTable[[#This Row],[SerialNumber]]=currentDeviceTable[SerialNumber]))</f>
        <v>1</v>
      </c>
    </row>
    <row r="25" spans="1:24" ht="15" customHeight="1" x14ac:dyDescent="0.25">
      <c r="A25" s="5" t="s">
        <v>168</v>
      </c>
      <c r="B25" s="6" t="s">
        <v>20</v>
      </c>
      <c r="C25" s="9" t="s">
        <v>169</v>
      </c>
      <c r="D25" s="63" t="s">
        <v>170</v>
      </c>
      <c r="E25" s="6" t="s">
        <v>34</v>
      </c>
      <c r="F25" s="9">
        <v>10</v>
      </c>
      <c r="G25" s="56">
        <v>42178</v>
      </c>
      <c r="H25" s="7">
        <f ca="1">IF(currentDeviceTable[[#This Row],[ShipDate]]&lt;&gt;"",(TODAY()-currentDeviceTable[[#This Row],[ShipDate]])/365,"")</f>
        <v>8.043835616438356</v>
      </c>
      <c r="I25" s="10">
        <f ca="1">_xlfn.FLOOR.MATH(currentDeviceTable[[#This Row],[Age]])</f>
        <v>8</v>
      </c>
      <c r="J25" s="7" t="s">
        <v>961</v>
      </c>
      <c r="K25" s="29">
        <f>IFERROR(INDEX(costTable[AveragePrice],MATCH(currentDeviceTable[[#This Row],[CompId]],costTable[id],0)),0)</f>
        <v>900</v>
      </c>
      <c r="L25" s="9" t="s">
        <v>442</v>
      </c>
      <c r="M25" s="20"/>
      <c r="N25" s="43"/>
      <c r="O25" s="10">
        <v>0</v>
      </c>
      <c r="P25" s="6">
        <f ca="1">IF(currentDeviceTable[[#This Row],[ShipDate]]&lt;&gt;"",IF(DATE(YEAR(TODAY())-5,MONTH(TODAY()),DAY(TODAY()))&gt;currentDeviceTable[[#This Row],[ShipDate]],1,0),"")</f>
        <v>1</v>
      </c>
      <c r="Q25" s="38" t="str">
        <f>IF(ISNUMBER(currentDeviceTable[[#This Row],[ChassisTypesRaw]]),TEXT(currentDeviceTable[[#This Row],[ChassisTypesRaw]],"@"),currentDeviceTable[[#This Row],[ChassisTypesRaw]])</f>
        <v>10</v>
      </c>
      <c r="R25" s="18" t="str">
        <f>INDEX(chassisTable[ChassisType],MATCH(currentDeviceTable[[#This Row],[ChassisToText]],chassisTable[ChassisTypesRaw],0))</f>
        <v>Laptop</v>
      </c>
      <c r="S25" s="18" t="str">
        <f>INDEX(chassisTable[ChassisSubType],MATCH(currentDeviceTable[[#This Row],[ChassisToText]],chassisTable[ChassisTypesRaw],0))</f>
        <v>Notebook</v>
      </c>
      <c r="T25" s="11" t="s">
        <v>1151</v>
      </c>
      <c r="U25" s="59">
        <v>44627</v>
      </c>
      <c r="V25" s="18" t="s">
        <v>424</v>
      </c>
      <c r="X25">
        <f t="array" ref="X25">SUM(--(currentDeviceTable[[#This Row],[SerialNumber]]=currentDeviceTable[SerialNumber]))</f>
        <v>1</v>
      </c>
    </row>
    <row r="26" spans="1:24" x14ac:dyDescent="0.25">
      <c r="A26" s="5" t="s">
        <v>325</v>
      </c>
      <c r="B26" s="6" t="s">
        <v>314</v>
      </c>
      <c r="C26" s="9" t="s">
        <v>326</v>
      </c>
      <c r="D26" s="63" t="s">
        <v>327</v>
      </c>
      <c r="E26" s="6" t="s">
        <v>12</v>
      </c>
      <c r="F26" s="9">
        <v>10</v>
      </c>
      <c r="G26" s="56">
        <v>42206</v>
      </c>
      <c r="H26" s="7">
        <f ca="1">IF(currentDeviceTable[[#This Row],[ShipDate]]&lt;&gt;"",(TODAY()-currentDeviceTable[[#This Row],[ShipDate]])/365,"")</f>
        <v>7.9671232876712326</v>
      </c>
      <c r="I26" s="10">
        <f ca="1">_xlfn.FLOOR.MATH(currentDeviceTable[[#This Row],[Age]])</f>
        <v>7</v>
      </c>
      <c r="J26" s="7" t="s">
        <v>961</v>
      </c>
      <c r="K26" s="29">
        <f>IFERROR(INDEX(costTable[AveragePrice],MATCH(currentDeviceTable[[#This Row],[CompId]],costTable[id],0)),0)</f>
        <v>900</v>
      </c>
      <c r="L26" s="9" t="s">
        <v>442</v>
      </c>
      <c r="M26" s="20">
        <v>1</v>
      </c>
      <c r="N26" s="6" t="s">
        <v>433</v>
      </c>
      <c r="O26" s="10">
        <v>0</v>
      </c>
      <c r="P26" s="6">
        <f ca="1">IF(currentDeviceTable[[#This Row],[ShipDate]]&lt;&gt;"",IF(DATE(YEAR(TODAY())-5,MONTH(TODAY()),DAY(TODAY()))&gt;currentDeviceTable[[#This Row],[ShipDate]],1,0),"")</f>
        <v>1</v>
      </c>
      <c r="Q26" s="38" t="str">
        <f>IF(ISNUMBER(currentDeviceTable[[#This Row],[ChassisTypesRaw]]),TEXT(currentDeviceTable[[#This Row],[ChassisTypesRaw]],"@"),currentDeviceTable[[#This Row],[ChassisTypesRaw]])</f>
        <v>10</v>
      </c>
      <c r="R26" s="18" t="str">
        <f>INDEX(chassisTable[ChassisType],MATCH(currentDeviceTable[[#This Row],[ChassisToText]],chassisTable[ChassisTypesRaw],0))</f>
        <v>Laptop</v>
      </c>
      <c r="S26" s="18" t="str">
        <f>INDEX(chassisTable[ChassisSubType],MATCH(currentDeviceTable[[#This Row],[ChassisToText]],chassisTable[ChassisTypesRaw],0))</f>
        <v>Notebook</v>
      </c>
      <c r="T26" s="11" t="s">
        <v>446</v>
      </c>
      <c r="U26" s="59">
        <v>45062</v>
      </c>
      <c r="V26" s="18" t="s">
        <v>457</v>
      </c>
      <c r="X26">
        <f t="array" ref="X26">SUM(--(currentDeviceTable[[#This Row],[SerialNumber]]=currentDeviceTable[SerialNumber]))</f>
        <v>1</v>
      </c>
    </row>
    <row r="27" spans="1:24" x14ac:dyDescent="0.25">
      <c r="A27" s="5" t="s">
        <v>47</v>
      </c>
      <c r="B27" s="6" t="s">
        <v>20</v>
      </c>
      <c r="C27" s="6" t="s">
        <v>48</v>
      </c>
      <c r="D27" s="63" t="s">
        <v>49</v>
      </c>
      <c r="E27" s="6" t="s">
        <v>18</v>
      </c>
      <c r="F27" s="9">
        <v>3</v>
      </c>
      <c r="G27" s="56">
        <v>42213</v>
      </c>
      <c r="H27" s="7">
        <f ca="1">IF(currentDeviceTable[[#This Row],[ShipDate]]&lt;&gt;"",(TODAY()-currentDeviceTable[[#This Row],[ShipDate]])/365,"")</f>
        <v>7.9479452054794519</v>
      </c>
      <c r="I27" s="10">
        <f ca="1">_xlfn.FLOOR.MATH(currentDeviceTable[[#This Row],[Age]])</f>
        <v>7</v>
      </c>
      <c r="J27" s="7" t="s">
        <v>974</v>
      </c>
      <c r="K27" s="29">
        <f>IFERROR(INDEX(costTable[AveragePrice],MATCH(currentDeviceTable[[#This Row],[CompId]],costTable[id],0)),0)</f>
        <v>0</v>
      </c>
      <c r="L27" s="6" t="s">
        <v>442</v>
      </c>
      <c r="M27" s="20">
        <v>1</v>
      </c>
      <c r="N27" s="6" t="s">
        <v>420</v>
      </c>
      <c r="O27" s="10">
        <v>0</v>
      </c>
      <c r="P27" s="6">
        <f ca="1">IF(currentDeviceTable[[#This Row],[ShipDate]]&lt;&gt;"",IF(DATE(YEAR(TODAY())-5,MONTH(TODAY()),DAY(TODAY()))&gt;currentDeviceTable[[#This Row],[ShipDate]],1,0),"")</f>
        <v>1</v>
      </c>
      <c r="Q27" s="38" t="str">
        <f>IF(ISNUMBER(currentDeviceTable[[#This Row],[ChassisTypesRaw]]),TEXT(currentDeviceTable[[#This Row],[ChassisTypesRaw]],"@"),currentDeviceTable[[#This Row],[ChassisTypesRaw]])</f>
        <v>3</v>
      </c>
      <c r="R27" s="18" t="str">
        <f>INDEX(chassisTable[ChassisType],MATCH(currentDeviceTable[[#This Row],[ChassisToText]],chassisTable[ChassisTypesRaw],0))</f>
        <v>Desktop</v>
      </c>
      <c r="S27" s="18" t="str">
        <f>INDEX(chassisTable[ChassisSubType],MATCH(currentDeviceTable[[#This Row],[ChassisToText]],chassisTable[ChassisTypesRaw],0))</f>
        <v>Desktop</v>
      </c>
      <c r="T27" s="11" t="s">
        <v>1152</v>
      </c>
      <c r="U27" s="59">
        <v>45068</v>
      </c>
      <c r="V27" s="18" t="s">
        <v>420</v>
      </c>
      <c r="X27">
        <f t="array" ref="X27">SUM(--(currentDeviceTable[[#This Row],[SerialNumber]]=currentDeviceTable[SerialNumber]))</f>
        <v>1</v>
      </c>
    </row>
    <row r="28" spans="1:24" ht="15" customHeight="1" x14ac:dyDescent="0.25">
      <c r="A28" s="5" t="s">
        <v>305</v>
      </c>
      <c r="B28" s="6" t="s">
        <v>301</v>
      </c>
      <c r="C28" s="9" t="s">
        <v>306</v>
      </c>
      <c r="D28" s="63" t="s">
        <v>307</v>
      </c>
      <c r="E28" s="6" t="s">
        <v>884</v>
      </c>
      <c r="F28" s="9">
        <v>3</v>
      </c>
      <c r="G28" s="56">
        <v>42276</v>
      </c>
      <c r="H28" s="7">
        <f ca="1">IF(currentDeviceTable[[#This Row],[ShipDate]]&lt;&gt;"",(TODAY()-currentDeviceTable[[#This Row],[ShipDate]])/365,"")</f>
        <v>7.7753424657534245</v>
      </c>
      <c r="I28" s="10">
        <f ca="1">_xlfn.FLOOR.MATH(currentDeviceTable[[#This Row],[Age]])</f>
        <v>7</v>
      </c>
      <c r="J28" s="7" t="s">
        <v>966</v>
      </c>
      <c r="K28" s="29">
        <f>IFERROR(INDEX(costTable[AveragePrice],MATCH(currentDeviceTable[[#This Row],[CompId]],costTable[id],0)),0)</f>
        <v>950</v>
      </c>
      <c r="L28" s="9" t="s">
        <v>443</v>
      </c>
      <c r="M28" s="20">
        <v>1</v>
      </c>
      <c r="N28" s="6" t="s">
        <v>916</v>
      </c>
      <c r="O28" s="10">
        <v>0</v>
      </c>
      <c r="P28" s="6">
        <f ca="1">IF(currentDeviceTable[[#This Row],[ShipDate]]&lt;&gt;"",IF(DATE(YEAR(TODAY())-5,MONTH(TODAY()),DAY(TODAY()))&gt;currentDeviceTable[[#This Row],[ShipDate]],1,0),"")</f>
        <v>1</v>
      </c>
      <c r="Q28" s="38" t="str">
        <f>IF(ISNUMBER(currentDeviceTable[[#This Row],[ChassisTypesRaw]]),TEXT(currentDeviceTable[[#This Row],[ChassisTypesRaw]],"@"),currentDeviceTable[[#This Row],[ChassisTypesRaw]])</f>
        <v>3</v>
      </c>
      <c r="R28" s="18" t="str">
        <f>INDEX(chassisTable[ChassisType],MATCH(currentDeviceTable[[#This Row],[ChassisToText]],chassisTable[ChassisTypesRaw],0))</f>
        <v>Desktop</v>
      </c>
      <c r="S28" s="18" t="str">
        <f>INDEX(chassisTable[ChassisSubType],MATCH(currentDeviceTable[[#This Row],[ChassisToText]],chassisTable[ChassisTypesRaw],0))</f>
        <v>Desktop</v>
      </c>
      <c r="T28" s="11" t="s">
        <v>1153</v>
      </c>
      <c r="U28" s="59">
        <v>45068</v>
      </c>
      <c r="V28" s="18" t="s">
        <v>458</v>
      </c>
      <c r="X28">
        <f t="array" ref="X28">SUM(--(currentDeviceTable[[#This Row],[SerialNumber]]=currentDeviceTable[SerialNumber]))</f>
        <v>1</v>
      </c>
    </row>
    <row r="29" spans="1:24" x14ac:dyDescent="0.25">
      <c r="A29" s="5" t="s">
        <v>300</v>
      </c>
      <c r="B29" s="6" t="s">
        <v>301</v>
      </c>
      <c r="C29" s="9" t="s">
        <v>302</v>
      </c>
      <c r="D29" s="63" t="s">
        <v>5</v>
      </c>
      <c r="E29" s="6" t="s">
        <v>1080</v>
      </c>
      <c r="F29" s="9">
        <v>4</v>
      </c>
      <c r="G29" s="56">
        <v>42278</v>
      </c>
      <c r="H29" s="7">
        <f ca="1">IF(currentDeviceTable[[#This Row],[ShipDate]]&lt;&gt;"",(TODAY()-currentDeviceTable[[#This Row],[ShipDate]])/365,"")</f>
        <v>7.7698630136986298</v>
      </c>
      <c r="I29" s="10">
        <f ca="1">_xlfn.FLOOR.MATH(currentDeviceTable[[#This Row],[Age]])</f>
        <v>7</v>
      </c>
      <c r="J29" s="7" t="s">
        <v>966</v>
      </c>
      <c r="K29" s="29">
        <f>IFERROR(INDEX(costTable[AveragePrice],MATCH(currentDeviceTable[[#This Row],[CompId]],costTable[id],0)),0)</f>
        <v>950</v>
      </c>
      <c r="L29" s="9" t="s">
        <v>443</v>
      </c>
      <c r="M29" s="20">
        <v>1</v>
      </c>
      <c r="N29" s="6" t="s">
        <v>921</v>
      </c>
      <c r="O29" s="10">
        <v>0</v>
      </c>
      <c r="P29" s="6">
        <f ca="1">IF(currentDeviceTable[[#This Row],[ShipDate]]&lt;&gt;"",IF(DATE(YEAR(TODAY())-5,MONTH(TODAY()),DAY(TODAY()))&gt;currentDeviceTable[[#This Row],[ShipDate]],1,0),"")</f>
        <v>1</v>
      </c>
      <c r="Q29" s="38" t="str">
        <f>IF(ISNUMBER(currentDeviceTable[[#This Row],[ChassisTypesRaw]]),TEXT(currentDeviceTable[[#This Row],[ChassisTypesRaw]],"@"),currentDeviceTable[[#This Row],[ChassisTypesRaw]])</f>
        <v>4</v>
      </c>
      <c r="R29" s="18" t="str">
        <f>INDEX(chassisTable[ChassisType],MATCH(currentDeviceTable[[#This Row],[ChassisToText]],chassisTable[ChassisTypesRaw],0))</f>
        <v>Desktop</v>
      </c>
      <c r="S29" s="18" t="str">
        <f>INDEX(chassisTable[ChassisSubType],MATCH(currentDeviceTable[[#This Row],[ChassisToText]],chassisTable[ChassisTypesRaw],0))</f>
        <v>Low Profile Desktop</v>
      </c>
      <c r="T29" s="11"/>
      <c r="U29" s="59">
        <v>45056</v>
      </c>
      <c r="V29" s="18" t="s">
        <v>936</v>
      </c>
      <c r="X29">
        <f t="array" ref="X29">SUM(--(currentDeviceTable[[#This Row],[SerialNumber]]=currentDeviceTable[SerialNumber]))</f>
        <v>1</v>
      </c>
    </row>
    <row r="30" spans="1:24" x14ac:dyDescent="0.25">
      <c r="A30" s="5" t="s">
        <v>303</v>
      </c>
      <c r="B30" s="6" t="s">
        <v>301</v>
      </c>
      <c r="C30" s="9" t="s">
        <v>304</v>
      </c>
      <c r="D30" s="63" t="s">
        <v>5</v>
      </c>
      <c r="E30" s="6" t="s">
        <v>884</v>
      </c>
      <c r="F30" s="9">
        <v>4</v>
      </c>
      <c r="G30" s="56">
        <v>42278</v>
      </c>
      <c r="H30" s="7">
        <f ca="1">IF(currentDeviceTable[[#This Row],[ShipDate]]&lt;&gt;"",(TODAY()-currentDeviceTable[[#This Row],[ShipDate]])/365,"")</f>
        <v>7.7698630136986298</v>
      </c>
      <c r="I30" s="10">
        <f ca="1">_xlfn.FLOOR.MATH(currentDeviceTable[[#This Row],[Age]])</f>
        <v>7</v>
      </c>
      <c r="J30" s="7" t="s">
        <v>966</v>
      </c>
      <c r="K30" s="29">
        <f>IFERROR(INDEX(costTable[AveragePrice],MATCH(currentDeviceTable[[#This Row],[CompId]],costTable[id],0)),0)</f>
        <v>950</v>
      </c>
      <c r="L30" s="9" t="s">
        <v>443</v>
      </c>
      <c r="M30" s="20">
        <v>1</v>
      </c>
      <c r="N30" s="6" t="s">
        <v>917</v>
      </c>
      <c r="O30" s="10">
        <v>0</v>
      </c>
      <c r="P30" s="6">
        <f ca="1">IF(currentDeviceTable[[#This Row],[ShipDate]]&lt;&gt;"",IF(DATE(YEAR(TODAY())-5,MONTH(TODAY()),DAY(TODAY()))&gt;currentDeviceTable[[#This Row],[ShipDate]],1,0),"")</f>
        <v>1</v>
      </c>
      <c r="Q30" s="38" t="str">
        <f>IF(ISNUMBER(currentDeviceTable[[#This Row],[ChassisTypesRaw]]),TEXT(currentDeviceTable[[#This Row],[ChassisTypesRaw]],"@"),currentDeviceTable[[#This Row],[ChassisTypesRaw]])</f>
        <v>4</v>
      </c>
      <c r="R30" s="18" t="str">
        <f>INDEX(chassisTable[ChassisType],MATCH(currentDeviceTable[[#This Row],[ChassisToText]],chassisTable[ChassisTypesRaw],0))</f>
        <v>Desktop</v>
      </c>
      <c r="S30" s="18" t="str">
        <f>INDEX(chassisTable[ChassisSubType],MATCH(currentDeviceTable[[#This Row],[ChassisToText]],chassisTable[ChassisTypesRaw],0))</f>
        <v>Low Profile Desktop</v>
      </c>
      <c r="T30" s="11"/>
      <c r="U30" s="59">
        <v>44992</v>
      </c>
      <c r="V30" s="18" t="s">
        <v>1154</v>
      </c>
      <c r="X30">
        <f t="array" ref="X30">SUM(--(currentDeviceTable[[#This Row],[SerialNumber]]=currentDeviceTable[SerialNumber]))</f>
        <v>1</v>
      </c>
    </row>
    <row r="31" spans="1:24" x14ac:dyDescent="0.25">
      <c r="A31" s="5" t="s">
        <v>299</v>
      </c>
      <c r="B31" s="6" t="s">
        <v>20</v>
      </c>
      <c r="C31" s="9" t="s">
        <v>392</v>
      </c>
      <c r="D31" s="63" t="s">
        <v>281</v>
      </c>
      <c r="E31" s="6" t="s">
        <v>34</v>
      </c>
      <c r="F31" s="9" t="s">
        <v>898</v>
      </c>
      <c r="G31" s="56">
        <v>42297</v>
      </c>
      <c r="H31" s="7">
        <f ca="1">IF(currentDeviceTable[[#This Row],[ShipDate]]&lt;&gt;"",(TODAY()-currentDeviceTable[[#This Row],[ShipDate]])/365,"")</f>
        <v>7.7178082191780826</v>
      </c>
      <c r="I31" s="10">
        <f ca="1">_xlfn.FLOOR.MATH(currentDeviceTable[[#This Row],[Age]])</f>
        <v>7</v>
      </c>
      <c r="J31" s="7" t="s">
        <v>961</v>
      </c>
      <c r="K31" s="29">
        <f>IFERROR(INDEX(costTable[AveragePrice],MATCH(currentDeviceTable[[#This Row],[CompId]],costTable[id],0)),0)</f>
        <v>900</v>
      </c>
      <c r="L31" s="9" t="s">
        <v>442</v>
      </c>
      <c r="M31" s="20"/>
      <c r="N31" s="6"/>
      <c r="O31" s="10">
        <v>0</v>
      </c>
      <c r="P31" s="6">
        <f ca="1">IF(currentDeviceTable[[#This Row],[ShipDate]]&lt;&gt;"",IF(DATE(YEAR(TODAY())-5,MONTH(TODAY()),DAY(TODAY()))&gt;currentDeviceTable[[#This Row],[ShipDate]],1,0),"")</f>
        <v>1</v>
      </c>
      <c r="Q31" s="38" t="str">
        <f>IF(ISNUMBER(currentDeviceTable[[#This Row],[ChassisTypesRaw]]),TEXT(currentDeviceTable[[#This Row],[ChassisTypesRaw]],"@"),currentDeviceTable[[#This Row],[ChassisTypesRaw]])</f>
        <v>9,12</v>
      </c>
      <c r="R31" s="18" t="str">
        <f>INDEX(chassisTable[ChassisType],MATCH(currentDeviceTable[[#This Row],[ChassisToText]],chassisTable[ChassisTypesRaw],0))</f>
        <v>Laptop</v>
      </c>
      <c r="S31" s="18" t="str">
        <f>INDEX(chassisTable[ChassisSubType],MATCH(currentDeviceTable[[#This Row],[ChassisToText]],chassisTable[ChassisTypesRaw],0))</f>
        <v>Laptop,Docking Station</v>
      </c>
      <c r="T31" s="11" t="s">
        <v>1159</v>
      </c>
      <c r="U31" s="59">
        <v>44621</v>
      </c>
      <c r="V31" s="18" t="s">
        <v>1155</v>
      </c>
      <c r="X31">
        <f t="array" ref="X31">SUM(--(currentDeviceTable[[#This Row],[SerialNumber]]=currentDeviceTable[SerialNumber]))</f>
        <v>1</v>
      </c>
    </row>
    <row r="32" spans="1:24" x14ac:dyDescent="0.25">
      <c r="A32" s="5" t="s">
        <v>394</v>
      </c>
      <c r="B32" s="6" t="s">
        <v>314</v>
      </c>
      <c r="C32" s="9" t="s">
        <v>378</v>
      </c>
      <c r="D32" s="63" t="s">
        <v>379</v>
      </c>
      <c r="E32" s="6" t="s">
        <v>884</v>
      </c>
      <c r="F32" s="9">
        <v>3</v>
      </c>
      <c r="G32" s="56">
        <v>42330</v>
      </c>
      <c r="H32" s="7">
        <f ca="1">IF(currentDeviceTable[[#This Row],[ShipDate]]&lt;&gt;"",(TODAY()-currentDeviceTable[[#This Row],[ShipDate]])/365,"")</f>
        <v>7.6273972602739724</v>
      </c>
      <c r="I32" s="10">
        <f ca="1">_xlfn.FLOOR.MATH(currentDeviceTable[[#This Row],[Age]])</f>
        <v>7</v>
      </c>
      <c r="J32" s="7" t="s">
        <v>966</v>
      </c>
      <c r="K32" s="29">
        <f>IFERROR(INDEX(costTable[AveragePrice],MATCH(currentDeviceTable[[#This Row],[CompId]],costTable[id],0)),0)</f>
        <v>950</v>
      </c>
      <c r="L32" s="9" t="s">
        <v>443</v>
      </c>
      <c r="M32" s="20">
        <v>1</v>
      </c>
      <c r="N32" s="6" t="s">
        <v>918</v>
      </c>
      <c r="O32" s="10">
        <v>0</v>
      </c>
      <c r="P32" s="6">
        <f ca="1">IF(currentDeviceTable[[#This Row],[ShipDate]]&lt;&gt;"",IF(DATE(YEAR(TODAY())-5,MONTH(TODAY()),DAY(TODAY()))&gt;currentDeviceTable[[#This Row],[ShipDate]],1,0),"")</f>
        <v>1</v>
      </c>
      <c r="Q32" s="38" t="str">
        <f>IF(ISNUMBER(currentDeviceTable[[#This Row],[ChassisTypesRaw]]),TEXT(currentDeviceTable[[#This Row],[ChassisTypesRaw]],"@"),currentDeviceTable[[#This Row],[ChassisTypesRaw]])</f>
        <v>3</v>
      </c>
      <c r="R32" s="18" t="str">
        <f>INDEX(chassisTable[ChassisType],MATCH(currentDeviceTable[[#This Row],[ChassisToText]],chassisTable[ChassisTypesRaw],0))</f>
        <v>Desktop</v>
      </c>
      <c r="S32" s="18" t="str">
        <f>INDEX(chassisTable[ChassisSubType],MATCH(currentDeviceTable[[#This Row],[ChassisToText]],chassisTable[ChassisTypesRaw],0))</f>
        <v>Desktop</v>
      </c>
      <c r="T32" s="11"/>
      <c r="U32" s="59">
        <v>45043</v>
      </c>
      <c r="V32" s="18" t="s">
        <v>1156</v>
      </c>
      <c r="X32">
        <f t="array" ref="X32">SUM(--(currentDeviceTable[[#This Row],[SerialNumber]]=currentDeviceTable[SerialNumber]))</f>
        <v>1</v>
      </c>
    </row>
    <row r="33" spans="1:24" x14ac:dyDescent="0.25">
      <c r="A33" s="5" t="s">
        <v>154</v>
      </c>
      <c r="B33" s="6" t="s">
        <v>20</v>
      </c>
      <c r="C33" s="9" t="s">
        <v>155</v>
      </c>
      <c r="D33" s="63" t="s">
        <v>156</v>
      </c>
      <c r="E33" s="6" t="s">
        <v>34</v>
      </c>
      <c r="F33" s="9">
        <v>9</v>
      </c>
      <c r="G33" s="56">
        <v>42332</v>
      </c>
      <c r="H33" s="7">
        <f ca="1">IF(currentDeviceTable[[#This Row],[ShipDate]]&lt;&gt;"",(TODAY()-currentDeviceTable[[#This Row],[ShipDate]])/365,"")</f>
        <v>7.6219178082191785</v>
      </c>
      <c r="I33" s="10">
        <f ca="1">_xlfn.FLOOR.MATH(currentDeviceTable[[#This Row],[Age]])</f>
        <v>7</v>
      </c>
      <c r="J33" s="7" t="s">
        <v>983</v>
      </c>
      <c r="K33" s="29">
        <f>IFERROR(INDEX(costTable[AveragePrice],MATCH(currentDeviceTable[[#This Row],[CompId]],costTable[id],0)),0)</f>
        <v>0</v>
      </c>
      <c r="L33" s="9" t="s">
        <v>442</v>
      </c>
      <c r="M33" s="20"/>
      <c r="N33" s="6"/>
      <c r="O33" s="10">
        <v>0</v>
      </c>
      <c r="P33" s="6">
        <f ca="1">IF(currentDeviceTable[[#This Row],[ShipDate]]&lt;&gt;"",IF(DATE(YEAR(TODAY())-5,MONTH(TODAY()),DAY(TODAY()))&gt;currentDeviceTable[[#This Row],[ShipDate]],1,0),"")</f>
        <v>1</v>
      </c>
      <c r="Q33" s="38" t="str">
        <f>IF(ISNUMBER(currentDeviceTable[[#This Row],[ChassisTypesRaw]]),TEXT(currentDeviceTable[[#This Row],[ChassisTypesRaw]],"@"),currentDeviceTable[[#This Row],[ChassisTypesRaw]])</f>
        <v>9</v>
      </c>
      <c r="R33" s="18" t="str">
        <f>INDEX(chassisTable[ChassisType],MATCH(currentDeviceTable[[#This Row],[ChassisToText]],chassisTable[ChassisTypesRaw],0))</f>
        <v>Laptop</v>
      </c>
      <c r="S33" s="18" t="str">
        <f>INDEX(chassisTable[ChassisSubType],MATCH(currentDeviceTable[[#This Row],[ChassisToText]],chassisTable[ChassisTypesRaw],0))</f>
        <v>Laptop</v>
      </c>
      <c r="T33" s="11" t="s">
        <v>1160</v>
      </c>
      <c r="U33" s="59">
        <v>44860</v>
      </c>
      <c r="V33" s="18" t="s">
        <v>1157</v>
      </c>
      <c r="X33">
        <f t="array" ref="X33">SUM(--(currentDeviceTable[[#This Row],[SerialNumber]]=currentDeviceTable[SerialNumber]))</f>
        <v>1</v>
      </c>
    </row>
    <row r="34" spans="1:24" x14ac:dyDescent="0.25">
      <c r="A34" s="5" t="s">
        <v>275</v>
      </c>
      <c r="B34" s="6" t="s">
        <v>20</v>
      </c>
      <c r="C34" s="9" t="s">
        <v>214</v>
      </c>
      <c r="D34" s="63" t="s">
        <v>71</v>
      </c>
      <c r="E34" s="6" t="s">
        <v>884</v>
      </c>
      <c r="F34" s="9">
        <v>3</v>
      </c>
      <c r="G34" s="56">
        <v>42376</v>
      </c>
      <c r="H34" s="7">
        <f ca="1">IF(currentDeviceTable[[#This Row],[ShipDate]]&lt;&gt;"",(TODAY()-currentDeviceTable[[#This Row],[ShipDate]])/365,"")</f>
        <v>7.5013698630136982</v>
      </c>
      <c r="I34" s="10">
        <f ca="1">_xlfn.FLOOR.MATH(currentDeviceTable[[#This Row],[Age]])</f>
        <v>7</v>
      </c>
      <c r="J34" s="7" t="s">
        <v>954</v>
      </c>
      <c r="K34" s="29">
        <f>IFERROR(INDEX(costTable[AveragePrice],MATCH(currentDeviceTable[[#This Row],[CompId]],costTable[id],0)),0)</f>
        <v>800</v>
      </c>
      <c r="L34" s="9" t="s">
        <v>443</v>
      </c>
      <c r="M34" s="20">
        <v>1</v>
      </c>
      <c r="N34" s="6"/>
      <c r="O34" s="10">
        <v>0</v>
      </c>
      <c r="P34" s="6">
        <f ca="1">IF(currentDeviceTable[[#This Row],[ShipDate]]&lt;&gt;"",IF(DATE(YEAR(TODAY())-5,MONTH(TODAY()),DAY(TODAY()))&gt;currentDeviceTable[[#This Row],[ShipDate]],1,0),"")</f>
        <v>1</v>
      </c>
      <c r="Q34" s="38" t="str">
        <f>IF(ISNUMBER(currentDeviceTable[[#This Row],[ChassisTypesRaw]]),TEXT(currentDeviceTable[[#This Row],[ChassisTypesRaw]],"@"),currentDeviceTable[[#This Row],[ChassisTypesRaw]])</f>
        <v>3</v>
      </c>
      <c r="R34" s="18" t="str">
        <f>INDEX(chassisTable[ChassisType],MATCH(currentDeviceTable[[#This Row],[ChassisToText]],chassisTable[ChassisTypesRaw],0))</f>
        <v>Desktop</v>
      </c>
      <c r="S34" s="18" t="str">
        <f>INDEX(chassisTable[ChassisSubType],MATCH(currentDeviceTable[[#This Row],[ChassisToText]],chassisTable[ChassisTypesRaw],0))</f>
        <v>Desktop</v>
      </c>
      <c r="T34" s="11"/>
      <c r="U34" s="59">
        <v>45063</v>
      </c>
      <c r="V34" s="18" t="s">
        <v>1158</v>
      </c>
      <c r="X34">
        <f t="array" ref="X34">SUM(--(currentDeviceTable[[#This Row],[SerialNumber]]=currentDeviceTable[SerialNumber]))</f>
        <v>1</v>
      </c>
    </row>
    <row r="35" spans="1:24" x14ac:dyDescent="0.25">
      <c r="A35" s="5" t="s">
        <v>202</v>
      </c>
      <c r="B35" s="6" t="s">
        <v>20</v>
      </c>
      <c r="C35" s="9" t="s">
        <v>203</v>
      </c>
      <c r="D35" s="63" t="s">
        <v>204</v>
      </c>
      <c r="E35" s="6" t="s">
        <v>884</v>
      </c>
      <c r="F35" s="9">
        <v>7</v>
      </c>
      <c r="G35" s="56">
        <v>42376</v>
      </c>
      <c r="H35" s="7">
        <f ca="1">IF(currentDeviceTable[[#This Row],[ShipDate]]&lt;&gt;"",(TODAY()-currentDeviceTable[[#This Row],[ShipDate]])/365,"")</f>
        <v>7.5013698630136982</v>
      </c>
      <c r="I35" s="10">
        <f ca="1">_xlfn.FLOOR.MATH(currentDeviceTable[[#This Row],[Age]])</f>
        <v>7</v>
      </c>
      <c r="J35" s="7" t="s">
        <v>958</v>
      </c>
      <c r="K35" s="29">
        <f>IFERROR(INDEX(costTable[AveragePrice],MATCH(currentDeviceTable[[#This Row],[CompId]],costTable[id],0)),0)</f>
        <v>1250</v>
      </c>
      <c r="L35" s="9" t="s">
        <v>442</v>
      </c>
      <c r="M35" s="20">
        <v>1</v>
      </c>
      <c r="N35" s="6" t="s">
        <v>403</v>
      </c>
      <c r="O35" s="10">
        <v>0</v>
      </c>
      <c r="P35" s="6">
        <f ca="1">IF(currentDeviceTable[[#This Row],[ShipDate]]&lt;&gt;"",IF(DATE(YEAR(TODAY())-5,MONTH(TODAY()),DAY(TODAY()))&gt;currentDeviceTable[[#This Row],[ShipDate]],1,0),"")</f>
        <v>1</v>
      </c>
      <c r="Q35" s="38" t="str">
        <f>IF(ISNUMBER(currentDeviceTable[[#This Row],[ChassisTypesRaw]]),TEXT(currentDeviceTable[[#This Row],[ChassisTypesRaw]],"@"),currentDeviceTable[[#This Row],[ChassisTypesRaw]])</f>
        <v>7</v>
      </c>
      <c r="R35" s="18" t="str">
        <f>INDEX(chassisTable[ChassisType],MATCH(currentDeviceTable[[#This Row],[ChassisToText]],chassisTable[ChassisTypesRaw],0))</f>
        <v>Desktop</v>
      </c>
      <c r="S35" s="18" t="str">
        <f>INDEX(chassisTable[ChassisSubType],MATCH(currentDeviceTable[[#This Row],[ChassisToText]],chassisTable[ChassisTypesRaw],0))</f>
        <v>Tower</v>
      </c>
      <c r="T35" s="11"/>
      <c r="U35" s="59">
        <v>45068</v>
      </c>
      <c r="V35" s="18" t="s">
        <v>403</v>
      </c>
      <c r="X35">
        <f t="array" ref="X35">SUM(--(currentDeviceTable[[#This Row],[SerialNumber]]=currentDeviceTable[SerialNumber]))</f>
        <v>1</v>
      </c>
    </row>
    <row r="36" spans="1:24" x14ac:dyDescent="0.25">
      <c r="A36" s="5" t="s">
        <v>188</v>
      </c>
      <c r="B36" s="6" t="s">
        <v>20</v>
      </c>
      <c r="C36" s="9" t="s">
        <v>189</v>
      </c>
      <c r="D36" s="63" t="s">
        <v>190</v>
      </c>
      <c r="E36" s="6" t="s">
        <v>61</v>
      </c>
      <c r="F36" s="9">
        <v>9</v>
      </c>
      <c r="G36" s="56">
        <v>42401</v>
      </c>
      <c r="H36" s="7">
        <f ca="1">IF(currentDeviceTable[[#This Row],[ShipDate]]&lt;&gt;"",(TODAY()-currentDeviceTable[[#This Row],[ShipDate]])/365,"")</f>
        <v>7.4328767123287669</v>
      </c>
      <c r="I36" s="10">
        <f ca="1">_xlfn.FLOOR.MATH(currentDeviceTable[[#This Row],[Age]])</f>
        <v>7</v>
      </c>
      <c r="J36" s="7" t="s">
        <v>983</v>
      </c>
      <c r="K36" s="29">
        <f>IFERROR(INDEX(costTable[AveragePrice],MATCH(currentDeviceTable[[#This Row],[CompId]],costTable[id],0)),0)</f>
        <v>0</v>
      </c>
      <c r="L36" s="9" t="s">
        <v>442</v>
      </c>
      <c r="M36" s="20"/>
      <c r="N36" s="6"/>
      <c r="O36" s="10">
        <v>0</v>
      </c>
      <c r="P36" s="6">
        <f ca="1">IF(currentDeviceTable[[#This Row],[ShipDate]]&lt;&gt;"",IF(DATE(YEAR(TODAY())-5,MONTH(TODAY()),DAY(TODAY()))&gt;currentDeviceTable[[#This Row],[ShipDate]],1,0),"")</f>
        <v>1</v>
      </c>
      <c r="Q36" s="38" t="str">
        <f>IF(ISNUMBER(currentDeviceTable[[#This Row],[ChassisTypesRaw]]),TEXT(currentDeviceTable[[#This Row],[ChassisTypesRaw]],"@"),currentDeviceTable[[#This Row],[ChassisTypesRaw]])</f>
        <v>9</v>
      </c>
      <c r="R36" s="18" t="str">
        <f>INDEX(chassisTable[ChassisType],MATCH(currentDeviceTable[[#This Row],[ChassisToText]],chassisTable[ChassisTypesRaw],0))</f>
        <v>Laptop</v>
      </c>
      <c r="S36" s="18" t="str">
        <f>INDEX(chassisTable[ChassisSubType],MATCH(currentDeviceTable[[#This Row],[ChassisToText]],chassisTable[ChassisTypesRaw],0))</f>
        <v>Laptop</v>
      </c>
      <c r="T36" s="11" t="s">
        <v>1161</v>
      </c>
      <c r="U36" s="59" t="s">
        <v>937</v>
      </c>
      <c r="V36" s="18" t="s">
        <v>459</v>
      </c>
      <c r="X36">
        <f t="array" ref="X36">SUM(--(currentDeviceTable[[#This Row],[SerialNumber]]=currentDeviceTable[SerialNumber]))</f>
        <v>1</v>
      </c>
    </row>
    <row r="37" spans="1:24" x14ac:dyDescent="0.25">
      <c r="A37" s="5" t="s">
        <v>166</v>
      </c>
      <c r="B37" s="6" t="s">
        <v>20</v>
      </c>
      <c r="C37" s="9" t="s">
        <v>167</v>
      </c>
      <c r="D37" s="63" t="s">
        <v>71</v>
      </c>
      <c r="E37" s="6" t="s">
        <v>884</v>
      </c>
      <c r="F37" s="9">
        <v>3</v>
      </c>
      <c r="G37" s="56">
        <v>42411</v>
      </c>
      <c r="H37" s="7">
        <f ca="1">IF(currentDeviceTable[[#This Row],[ShipDate]]&lt;&gt;"",(TODAY()-currentDeviceTable[[#This Row],[ShipDate]])/365,"")</f>
        <v>7.4054794520547942</v>
      </c>
      <c r="I37" s="10">
        <f ca="1">_xlfn.FLOOR.MATH(currentDeviceTable[[#This Row],[Age]])</f>
        <v>7</v>
      </c>
      <c r="J37" s="7" t="s">
        <v>957</v>
      </c>
      <c r="K37" s="29">
        <f>IFERROR(INDEX(costTable[AveragePrice],MATCH(currentDeviceTable[[#This Row],[CompId]],costTable[id],0)),0)</f>
        <v>1000</v>
      </c>
      <c r="L37" s="9" t="s">
        <v>442</v>
      </c>
      <c r="M37" s="20">
        <v>1</v>
      </c>
      <c r="N37" s="6" t="s">
        <v>447</v>
      </c>
      <c r="O37" s="10">
        <v>0</v>
      </c>
      <c r="P37" s="6">
        <f ca="1">IF(currentDeviceTable[[#This Row],[ShipDate]]&lt;&gt;"",IF(DATE(YEAR(TODAY())-5,MONTH(TODAY()),DAY(TODAY()))&gt;currentDeviceTable[[#This Row],[ShipDate]],1,0),"")</f>
        <v>1</v>
      </c>
      <c r="Q37" s="38" t="str">
        <f>IF(ISNUMBER(currentDeviceTable[[#This Row],[ChassisTypesRaw]]),TEXT(currentDeviceTable[[#This Row],[ChassisTypesRaw]],"@"),currentDeviceTable[[#This Row],[ChassisTypesRaw]])</f>
        <v>3</v>
      </c>
      <c r="R37" s="18" t="str">
        <f>INDEX(chassisTable[ChassisType],MATCH(currentDeviceTable[[#This Row],[ChassisToText]],chassisTable[ChassisTypesRaw],0))</f>
        <v>Desktop</v>
      </c>
      <c r="S37" s="18" t="str">
        <f>INDEX(chassisTable[ChassisSubType],MATCH(currentDeviceTable[[#This Row],[ChassisToText]],chassisTable[ChassisTypesRaw],0))</f>
        <v>Desktop</v>
      </c>
      <c r="T37" s="11" t="s">
        <v>446</v>
      </c>
      <c r="U37" s="59">
        <v>45065</v>
      </c>
      <c r="V37" s="18" t="s">
        <v>1162</v>
      </c>
      <c r="X37">
        <f t="array" ref="X37">SUM(--(currentDeviceTable[[#This Row],[SerialNumber]]=currentDeviceTable[SerialNumber]))</f>
        <v>1</v>
      </c>
    </row>
    <row r="38" spans="1:24" x14ac:dyDescent="0.25">
      <c r="A38" s="5" t="s">
        <v>282</v>
      </c>
      <c r="B38" s="6" t="s">
        <v>20</v>
      </c>
      <c r="C38" s="9" t="s">
        <v>381</v>
      </c>
      <c r="D38" s="63" t="s">
        <v>281</v>
      </c>
      <c r="E38" s="6" t="s">
        <v>34</v>
      </c>
      <c r="F38" s="9" t="s">
        <v>898</v>
      </c>
      <c r="G38" s="56">
        <v>42441</v>
      </c>
      <c r="H38" s="7">
        <f ca="1">IF(currentDeviceTable[[#This Row],[ShipDate]]&lt;&gt;"",(TODAY()-currentDeviceTable[[#This Row],[ShipDate]])/365,"")</f>
        <v>7.3232876712328769</v>
      </c>
      <c r="I38" s="10">
        <f ca="1">_xlfn.FLOOR.MATH(currentDeviceTable[[#This Row],[Age]])</f>
        <v>7</v>
      </c>
      <c r="J38" s="7" t="s">
        <v>983</v>
      </c>
      <c r="K38" s="29">
        <f>IFERROR(INDEX(costTable[AveragePrice],MATCH(currentDeviceTable[[#This Row],[CompId]],costTable[id],0)),0)</f>
        <v>0</v>
      </c>
      <c r="L38" s="9" t="s">
        <v>442</v>
      </c>
      <c r="M38" s="20"/>
      <c r="N38" s="6"/>
      <c r="O38" s="10">
        <v>0</v>
      </c>
      <c r="P38" s="6">
        <f ca="1">IF(currentDeviceTable[[#This Row],[ShipDate]]&lt;&gt;"",IF(DATE(YEAR(TODAY())-5,MONTH(TODAY()),DAY(TODAY()))&gt;currentDeviceTable[[#This Row],[ShipDate]],1,0),"")</f>
        <v>1</v>
      </c>
      <c r="Q38" s="38" t="str">
        <f>IF(ISNUMBER(currentDeviceTable[[#This Row],[ChassisTypesRaw]]),TEXT(currentDeviceTable[[#This Row],[ChassisTypesRaw]],"@"),currentDeviceTable[[#This Row],[ChassisTypesRaw]])</f>
        <v>9,12</v>
      </c>
      <c r="R38" s="18" t="str">
        <f>INDEX(chassisTable[ChassisType],MATCH(currentDeviceTable[[#This Row],[ChassisToText]],chassisTable[ChassisTypesRaw],0))</f>
        <v>Laptop</v>
      </c>
      <c r="S38" s="18" t="str">
        <f>INDEX(chassisTable[ChassisSubType],MATCH(currentDeviceTable[[#This Row],[ChassisToText]],chassisTable[ChassisTypesRaw],0))</f>
        <v>Laptop,Docking Station</v>
      </c>
      <c r="T38" s="11" t="s">
        <v>1163</v>
      </c>
      <c r="U38" s="59" t="s">
        <v>938</v>
      </c>
      <c r="V38" s="18" t="s">
        <v>515</v>
      </c>
      <c r="X38">
        <f t="array" ref="X38">SUM(--(currentDeviceTable[[#This Row],[SerialNumber]]=currentDeviceTable[SerialNumber]))</f>
        <v>1</v>
      </c>
    </row>
    <row r="39" spans="1:24" x14ac:dyDescent="0.25">
      <c r="A39" s="5" t="s">
        <v>285</v>
      </c>
      <c r="B39" s="6" t="s">
        <v>20</v>
      </c>
      <c r="C39" s="9" t="s">
        <v>383</v>
      </c>
      <c r="D39" s="63" t="s">
        <v>281</v>
      </c>
      <c r="E39" s="6" t="s">
        <v>1080</v>
      </c>
      <c r="F39" s="9" t="s">
        <v>898</v>
      </c>
      <c r="G39" s="56">
        <v>42441</v>
      </c>
      <c r="H39" s="7">
        <f ca="1">IF(currentDeviceTable[[#This Row],[ShipDate]]&lt;&gt;"",(TODAY()-currentDeviceTable[[#This Row],[ShipDate]])/365,"")</f>
        <v>7.3232876712328769</v>
      </c>
      <c r="I39" s="10">
        <f ca="1">_xlfn.FLOOR.MATH(currentDeviceTable[[#This Row],[Age]])</f>
        <v>7</v>
      </c>
      <c r="J39" s="7" t="s">
        <v>983</v>
      </c>
      <c r="K39" s="29">
        <f>IFERROR(INDEX(costTable[AveragePrice],MATCH(currentDeviceTable[[#This Row],[CompId]],costTable[id],0)),0)</f>
        <v>0</v>
      </c>
      <c r="L39" s="9" t="s">
        <v>442</v>
      </c>
      <c r="M39" s="20"/>
      <c r="N39" s="6"/>
      <c r="O39" s="10">
        <v>0</v>
      </c>
      <c r="P39" s="6">
        <f ca="1">IF(currentDeviceTable[[#This Row],[ShipDate]]&lt;&gt;"",IF(DATE(YEAR(TODAY())-5,MONTH(TODAY()),DAY(TODAY()))&gt;currentDeviceTable[[#This Row],[ShipDate]],1,0),"")</f>
        <v>1</v>
      </c>
      <c r="Q39" s="38" t="str">
        <f>IF(ISNUMBER(currentDeviceTable[[#This Row],[ChassisTypesRaw]]),TEXT(currentDeviceTable[[#This Row],[ChassisTypesRaw]],"@"),currentDeviceTable[[#This Row],[ChassisTypesRaw]])</f>
        <v>9,12</v>
      </c>
      <c r="R39" s="18" t="str">
        <f>INDEX(chassisTable[ChassisType],MATCH(currentDeviceTable[[#This Row],[ChassisToText]],chassisTable[ChassisTypesRaw],0))</f>
        <v>Laptop</v>
      </c>
      <c r="S39" s="18" t="str">
        <f>INDEX(chassisTable[ChassisSubType],MATCH(currentDeviceTable[[#This Row],[ChassisToText]],chassisTable[ChassisTypesRaw],0))</f>
        <v>Laptop,Docking Station</v>
      </c>
      <c r="T39" s="11" t="s">
        <v>1164</v>
      </c>
      <c r="U39" s="59">
        <v>45068</v>
      </c>
      <c r="V39" s="18" t="s">
        <v>1165</v>
      </c>
      <c r="X39">
        <f t="array" ref="X39">SUM(--(currentDeviceTable[[#This Row],[SerialNumber]]=currentDeviceTable[SerialNumber]))</f>
        <v>1</v>
      </c>
    </row>
    <row r="40" spans="1:24" x14ac:dyDescent="0.25">
      <c r="A40" s="5" t="s">
        <v>280</v>
      </c>
      <c r="B40" s="6" t="s">
        <v>20</v>
      </c>
      <c r="C40" s="9" t="s">
        <v>380</v>
      </c>
      <c r="D40" s="63" t="s">
        <v>281</v>
      </c>
      <c r="E40" s="6" t="s">
        <v>6</v>
      </c>
      <c r="F40" s="9" t="s">
        <v>898</v>
      </c>
      <c r="G40" s="56">
        <v>42441</v>
      </c>
      <c r="H40" s="7">
        <f ca="1">IF(currentDeviceTable[[#This Row],[ShipDate]]&lt;&gt;"",(TODAY()-currentDeviceTable[[#This Row],[ShipDate]])/365,"")</f>
        <v>7.3232876712328769</v>
      </c>
      <c r="I40" s="10">
        <f ca="1">_xlfn.FLOOR.MATH(currentDeviceTable[[#This Row],[Age]])</f>
        <v>7</v>
      </c>
      <c r="J40" s="7" t="s">
        <v>983</v>
      </c>
      <c r="K40" s="29">
        <f>IFERROR(INDEX(costTable[AveragePrice],MATCH(currentDeviceTable[[#This Row],[CompId]],costTable[id],0)),0)</f>
        <v>0</v>
      </c>
      <c r="L40" s="9" t="s">
        <v>442</v>
      </c>
      <c r="M40" s="20">
        <v>1</v>
      </c>
      <c r="N40" s="6" t="s">
        <v>404</v>
      </c>
      <c r="O40" s="10">
        <v>0</v>
      </c>
      <c r="P40" s="6">
        <f ca="1">IF(currentDeviceTable[[#This Row],[ShipDate]]&lt;&gt;"",IF(DATE(YEAR(TODAY())-5,MONTH(TODAY()),DAY(TODAY()))&gt;currentDeviceTable[[#This Row],[ShipDate]],1,0),"")</f>
        <v>1</v>
      </c>
      <c r="Q40" s="38" t="str">
        <f>IF(ISNUMBER(currentDeviceTable[[#This Row],[ChassisTypesRaw]]),TEXT(currentDeviceTable[[#This Row],[ChassisTypesRaw]],"@"),currentDeviceTable[[#This Row],[ChassisTypesRaw]])</f>
        <v>9,12</v>
      </c>
      <c r="R40" s="18" t="str">
        <f>INDEX(chassisTable[ChassisType],MATCH(currentDeviceTable[[#This Row],[ChassisToText]],chassisTable[ChassisTypesRaw],0))</f>
        <v>Laptop</v>
      </c>
      <c r="S40" s="18" t="str">
        <f>INDEX(chassisTable[ChassisSubType],MATCH(currentDeviceTable[[#This Row],[ChassisToText]],chassisTable[ChassisTypesRaw],0))</f>
        <v>Laptop,Docking Station</v>
      </c>
      <c r="T40" s="11" t="s">
        <v>1166</v>
      </c>
      <c r="U40" s="59">
        <v>45040</v>
      </c>
      <c r="V40" s="18" t="s">
        <v>404</v>
      </c>
      <c r="X40">
        <f t="array" ref="X40">SUM(--(currentDeviceTable[[#This Row],[SerialNumber]]=currentDeviceTable[SerialNumber]))</f>
        <v>1</v>
      </c>
    </row>
    <row r="41" spans="1:24" ht="15" customHeight="1" x14ac:dyDescent="0.25">
      <c r="A41" s="5" t="s">
        <v>283</v>
      </c>
      <c r="B41" s="6" t="s">
        <v>20</v>
      </c>
      <c r="C41" s="6" t="s">
        <v>382</v>
      </c>
      <c r="D41" s="63" t="s">
        <v>284</v>
      </c>
      <c r="E41" s="6" t="s">
        <v>279</v>
      </c>
      <c r="F41" s="9">
        <v>9</v>
      </c>
      <c r="G41" s="56">
        <v>42444</v>
      </c>
      <c r="H41" s="7">
        <f ca="1">IF(currentDeviceTable[[#This Row],[ShipDate]]&lt;&gt;"",(TODAY()-currentDeviceTable[[#This Row],[ShipDate]])/365,"")</f>
        <v>7.3150684931506849</v>
      </c>
      <c r="I41" s="10">
        <f ca="1">_xlfn.FLOOR.MATH(currentDeviceTable[[#This Row],[Age]])</f>
        <v>7</v>
      </c>
      <c r="J41" s="7" t="s">
        <v>983</v>
      </c>
      <c r="K41" s="29">
        <f>IFERROR(INDEX(costTable[AveragePrice],MATCH(currentDeviceTable[[#This Row],[CompId]],costTable[id],0)),0)</f>
        <v>0</v>
      </c>
      <c r="L41" s="6" t="s">
        <v>442</v>
      </c>
      <c r="M41" s="20"/>
      <c r="N41" s="6"/>
      <c r="O41" s="10">
        <v>0</v>
      </c>
      <c r="P41" s="6">
        <f ca="1">IF(currentDeviceTable[[#This Row],[ShipDate]]&lt;&gt;"",IF(DATE(YEAR(TODAY())-5,MONTH(TODAY()),DAY(TODAY()))&gt;currentDeviceTable[[#This Row],[ShipDate]],1,0),"")</f>
        <v>1</v>
      </c>
      <c r="Q41" s="38" t="str">
        <f>IF(ISNUMBER(currentDeviceTable[[#This Row],[ChassisTypesRaw]]),TEXT(currentDeviceTable[[#This Row],[ChassisTypesRaw]],"@"),currentDeviceTable[[#This Row],[ChassisTypesRaw]])</f>
        <v>9</v>
      </c>
      <c r="R41" s="18" t="str">
        <f>INDEX(chassisTable[ChassisType],MATCH(currentDeviceTable[[#This Row],[ChassisToText]],chassisTable[ChassisTypesRaw],0))</f>
        <v>Laptop</v>
      </c>
      <c r="S41" s="18" t="str">
        <f>INDEX(chassisTable[ChassisSubType],MATCH(currentDeviceTable[[#This Row],[ChassisToText]],chassisTable[ChassisTypesRaw],0))</f>
        <v>Laptop</v>
      </c>
      <c r="T41" s="11" t="s">
        <v>1004</v>
      </c>
      <c r="U41" s="59">
        <v>44609</v>
      </c>
      <c r="V41" s="18" t="s">
        <v>460</v>
      </c>
      <c r="X41">
        <f t="array" ref="X41">SUM(--(currentDeviceTable[[#This Row],[SerialNumber]]=currentDeviceTable[SerialNumber]))</f>
        <v>1</v>
      </c>
    </row>
    <row r="42" spans="1:24" ht="15" customHeight="1" x14ac:dyDescent="0.25">
      <c r="A42" s="5" t="s">
        <v>297</v>
      </c>
      <c r="B42" s="6" t="s">
        <v>20</v>
      </c>
      <c r="C42" s="9" t="s">
        <v>390</v>
      </c>
      <c r="D42" s="63" t="s">
        <v>281</v>
      </c>
      <c r="E42" s="6" t="s">
        <v>34</v>
      </c>
      <c r="F42" s="9" t="s">
        <v>898</v>
      </c>
      <c r="G42" s="56">
        <v>42478</v>
      </c>
      <c r="H42" s="7">
        <f ca="1">IF(currentDeviceTable[[#This Row],[ShipDate]]&lt;&gt;"",(TODAY()-currentDeviceTable[[#This Row],[ShipDate]])/365,"")</f>
        <v>7.2219178082191782</v>
      </c>
      <c r="I42" s="10">
        <f ca="1">_xlfn.FLOOR.MATH(currentDeviceTable[[#This Row],[Age]])</f>
        <v>7</v>
      </c>
      <c r="J42" s="7" t="s">
        <v>983</v>
      </c>
      <c r="K42" s="29">
        <f>IFERROR(INDEX(costTable[AveragePrice],MATCH(currentDeviceTable[[#This Row],[CompId]],costTable[id],0)),0)</f>
        <v>0</v>
      </c>
      <c r="L42" s="9" t="s">
        <v>442</v>
      </c>
      <c r="M42" s="20"/>
      <c r="N42" s="6"/>
      <c r="O42" s="10">
        <v>0</v>
      </c>
      <c r="P42" s="6">
        <f ca="1">IF(currentDeviceTable[[#This Row],[ShipDate]]&lt;&gt;"",IF(DATE(YEAR(TODAY())-5,MONTH(TODAY()),DAY(TODAY()))&gt;currentDeviceTable[[#This Row],[ShipDate]],1,0),"")</f>
        <v>1</v>
      </c>
      <c r="Q42" s="38" t="str">
        <f>IF(ISNUMBER(currentDeviceTable[[#This Row],[ChassisTypesRaw]]),TEXT(currentDeviceTable[[#This Row],[ChassisTypesRaw]],"@"),currentDeviceTable[[#This Row],[ChassisTypesRaw]])</f>
        <v>9,12</v>
      </c>
      <c r="R42" s="18" t="str">
        <f>INDEX(chassisTable[ChassisType],MATCH(currentDeviceTable[[#This Row],[ChassisToText]],chassisTable[ChassisTypesRaw],0))</f>
        <v>Laptop</v>
      </c>
      <c r="S42" s="18" t="str">
        <f>INDEX(chassisTable[ChassisSubType],MATCH(currentDeviceTable[[#This Row],[ChassisToText]],chassisTable[ChassisTypesRaw],0))</f>
        <v>Laptop,Docking Station</v>
      </c>
      <c r="T42" s="11" t="s">
        <v>1167</v>
      </c>
      <c r="U42" s="59" t="s">
        <v>940</v>
      </c>
      <c r="V42" s="18" t="s">
        <v>461</v>
      </c>
      <c r="X42">
        <f t="array" ref="X42">SUM(--(currentDeviceTable[[#This Row],[SerialNumber]]=currentDeviceTable[SerialNumber]))</f>
        <v>1</v>
      </c>
    </row>
    <row r="43" spans="1:24" ht="15" customHeight="1" x14ac:dyDescent="0.25">
      <c r="A43" s="5" t="s">
        <v>115</v>
      </c>
      <c r="B43" s="6" t="s">
        <v>20</v>
      </c>
      <c r="C43" s="9" t="s">
        <v>116</v>
      </c>
      <c r="D43" s="63" t="s">
        <v>89</v>
      </c>
      <c r="E43" s="6" t="s">
        <v>884</v>
      </c>
      <c r="F43" s="9">
        <v>15</v>
      </c>
      <c r="G43" s="56">
        <v>42494</v>
      </c>
      <c r="H43" s="7">
        <f ca="1">IF(currentDeviceTable[[#This Row],[ShipDate]]&lt;&gt;"",(TODAY()-currentDeviceTable[[#This Row],[ShipDate]])/365,"")</f>
        <v>7.1780821917808222</v>
      </c>
      <c r="I43" s="10">
        <f ca="1">_xlfn.FLOOR.MATH(currentDeviceTable[[#This Row],[Age]])</f>
        <v>7</v>
      </c>
      <c r="J43" s="7" t="s">
        <v>954</v>
      </c>
      <c r="K43" s="29">
        <f>IFERROR(INDEX(costTable[AveragePrice],MATCH(currentDeviceTable[[#This Row],[CompId]],costTable[id],0)),0)</f>
        <v>800</v>
      </c>
      <c r="L43" s="9" t="s">
        <v>442</v>
      </c>
      <c r="M43" s="20">
        <v>1</v>
      </c>
      <c r="N43" s="6"/>
      <c r="O43" s="10">
        <v>0</v>
      </c>
      <c r="P43" s="6">
        <f ca="1">IF(currentDeviceTable[[#This Row],[ShipDate]]&lt;&gt;"",IF(DATE(YEAR(TODAY())-5,MONTH(TODAY()),DAY(TODAY()))&gt;currentDeviceTable[[#This Row],[ShipDate]],1,0),"")</f>
        <v>1</v>
      </c>
      <c r="Q43" s="38" t="str">
        <f>IF(ISNUMBER(currentDeviceTable[[#This Row],[ChassisTypesRaw]]),TEXT(currentDeviceTable[[#This Row],[ChassisTypesRaw]],"@"),currentDeviceTable[[#This Row],[ChassisTypesRaw]])</f>
        <v>15</v>
      </c>
      <c r="R43" s="18" t="str">
        <f>INDEX(chassisTable[ChassisType],MATCH(currentDeviceTable[[#This Row],[ChassisToText]],chassisTable[ChassisTypesRaw],0))</f>
        <v>Desktop</v>
      </c>
      <c r="S43" s="18" t="str">
        <f>INDEX(chassisTable[ChassisSubType],MATCH(currentDeviceTable[[#This Row],[ChassisToText]],chassisTable[ChassisTypesRaw],0))</f>
        <v>Space-Saving</v>
      </c>
      <c r="T43" s="11" t="s">
        <v>497</v>
      </c>
      <c r="U43" s="59">
        <v>44964</v>
      </c>
      <c r="V43" s="18" t="s">
        <v>837</v>
      </c>
      <c r="X43">
        <f t="array" ref="X43">SUM(--(currentDeviceTable[[#This Row],[SerialNumber]]=currentDeviceTable[SerialNumber]))</f>
        <v>1</v>
      </c>
    </row>
    <row r="44" spans="1:24" ht="15" customHeight="1" x14ac:dyDescent="0.25">
      <c r="A44" s="5" t="s">
        <v>535</v>
      </c>
      <c r="B44" s="6" t="s">
        <v>20</v>
      </c>
      <c r="C44" s="6" t="s">
        <v>88</v>
      </c>
      <c r="D44" s="63" t="s">
        <v>89</v>
      </c>
      <c r="E44" s="6" t="s">
        <v>884</v>
      </c>
      <c r="F44" s="9">
        <v>3</v>
      </c>
      <c r="G44" s="56">
        <v>42494</v>
      </c>
      <c r="H44" s="7">
        <f ca="1">IF(currentDeviceTable[[#This Row],[ShipDate]]&lt;&gt;"",(TODAY()-currentDeviceTable[[#This Row],[ShipDate]])/365,"")</f>
        <v>7.1780821917808222</v>
      </c>
      <c r="I44" s="10">
        <f ca="1">_xlfn.FLOOR.MATH(currentDeviceTable[[#This Row],[Age]])</f>
        <v>7</v>
      </c>
      <c r="J44" s="7" t="s">
        <v>954</v>
      </c>
      <c r="K44" s="29">
        <f>IFERROR(INDEX(costTable[AveragePrice],MATCH(currentDeviceTable[[#This Row],[CompId]],costTable[id],0)),0)</f>
        <v>800</v>
      </c>
      <c r="L44" s="6" t="s">
        <v>442</v>
      </c>
      <c r="M44" s="20">
        <v>1</v>
      </c>
      <c r="N44" s="43" t="s">
        <v>1168</v>
      </c>
      <c r="O44" s="10">
        <v>0</v>
      </c>
      <c r="P44" s="20">
        <f ca="1">IF(currentDeviceTable[[#This Row],[ShipDate]]&lt;&gt;"",IF(DATE(YEAR(TODAY())-5,MONTH(TODAY()),DAY(TODAY()))&gt;currentDeviceTable[[#This Row],[ShipDate]],1,0),"")</f>
        <v>1</v>
      </c>
      <c r="Q44" s="38" t="str">
        <f>IF(ISNUMBER(currentDeviceTable[[#This Row],[ChassisTypesRaw]]),TEXT(currentDeviceTable[[#This Row],[ChassisTypesRaw]],"@"),currentDeviceTable[[#This Row],[ChassisTypesRaw]])</f>
        <v>3</v>
      </c>
      <c r="R44" s="18" t="str">
        <f>INDEX(chassisTable[ChassisType],MATCH(currentDeviceTable[[#This Row],[ChassisToText]],chassisTable[ChassisTypesRaw],0))</f>
        <v>Desktop</v>
      </c>
      <c r="S44" s="18" t="str">
        <f>INDEX(chassisTable[ChassisSubType],MATCH(currentDeviceTable[[#This Row],[ChassisToText]],chassisTable[ChassisTypesRaw],0))</f>
        <v>Desktop</v>
      </c>
      <c r="T44" s="11" t="s">
        <v>1043</v>
      </c>
      <c r="U44" s="59">
        <v>45068</v>
      </c>
      <c r="V44" s="18" t="s">
        <v>1168</v>
      </c>
      <c r="X44">
        <f t="array" ref="X44">SUM(--(currentDeviceTable[[#This Row],[SerialNumber]]=currentDeviceTable[SerialNumber]))</f>
        <v>1</v>
      </c>
    </row>
    <row r="45" spans="1:24" ht="15" customHeight="1" x14ac:dyDescent="0.25">
      <c r="A45" s="5" t="s">
        <v>92</v>
      </c>
      <c r="B45" s="6" t="s">
        <v>20</v>
      </c>
      <c r="C45" s="9" t="s">
        <v>93</v>
      </c>
      <c r="D45" s="63" t="s">
        <v>89</v>
      </c>
      <c r="E45" s="6" t="s">
        <v>1080</v>
      </c>
      <c r="F45" s="9">
        <v>3</v>
      </c>
      <c r="G45" s="56">
        <v>42494</v>
      </c>
      <c r="H45" s="7">
        <f ca="1">IF(currentDeviceTable[[#This Row],[ShipDate]]&lt;&gt;"",(TODAY()-currentDeviceTable[[#This Row],[ShipDate]])/365,"")</f>
        <v>7.1780821917808222</v>
      </c>
      <c r="I45" s="10">
        <f ca="1">_xlfn.FLOOR.MATH(currentDeviceTable[[#This Row],[Age]])</f>
        <v>7</v>
      </c>
      <c r="J45" s="7" t="s">
        <v>958</v>
      </c>
      <c r="K45" s="29">
        <f>IFERROR(INDEX(costTable[AveragePrice],MATCH(currentDeviceTable[[#This Row],[CompId]],costTable[id],0)),0)</f>
        <v>1250</v>
      </c>
      <c r="L45" s="9" t="s">
        <v>442</v>
      </c>
      <c r="M45" s="20">
        <v>1</v>
      </c>
      <c r="N45" s="6" t="s">
        <v>405</v>
      </c>
      <c r="O45" s="10">
        <v>0</v>
      </c>
      <c r="P45" s="6">
        <f ca="1">IF(currentDeviceTable[[#This Row],[ShipDate]]&lt;&gt;"",IF(DATE(YEAR(TODAY())-5,MONTH(TODAY()),DAY(TODAY()))&gt;currentDeviceTable[[#This Row],[ShipDate]],1,0),"")</f>
        <v>1</v>
      </c>
      <c r="Q45" s="38" t="str">
        <f>IF(ISNUMBER(currentDeviceTable[[#This Row],[ChassisTypesRaw]]),TEXT(currentDeviceTable[[#This Row],[ChassisTypesRaw]],"@"),currentDeviceTable[[#This Row],[ChassisTypesRaw]])</f>
        <v>3</v>
      </c>
      <c r="R45" s="18" t="str">
        <f>INDEX(chassisTable[ChassisType],MATCH(currentDeviceTable[[#This Row],[ChassisToText]],chassisTable[ChassisTypesRaw],0))</f>
        <v>Desktop</v>
      </c>
      <c r="S45" s="18" t="str">
        <f>INDEX(chassisTable[ChassisSubType],MATCH(currentDeviceTable[[#This Row],[ChassisToText]],chassisTable[ChassisTypesRaw],0))</f>
        <v>Desktop</v>
      </c>
      <c r="T45" s="11" t="s">
        <v>1005</v>
      </c>
      <c r="U45" s="59">
        <v>45055</v>
      </c>
      <c r="V45" s="18" t="s">
        <v>405</v>
      </c>
      <c r="X45">
        <f t="array" ref="X45">SUM(--(currentDeviceTable[[#This Row],[SerialNumber]]=currentDeviceTable[SerialNumber]))</f>
        <v>1</v>
      </c>
    </row>
    <row r="46" spans="1:24" ht="15" customHeight="1" x14ac:dyDescent="0.25">
      <c r="A46" s="5" t="s">
        <v>286</v>
      </c>
      <c r="B46" s="6" t="s">
        <v>20</v>
      </c>
      <c r="C46" s="6" t="s">
        <v>384</v>
      </c>
      <c r="D46" s="63" t="s">
        <v>287</v>
      </c>
      <c r="E46" s="6" t="s">
        <v>9</v>
      </c>
      <c r="F46" s="9">
        <v>9</v>
      </c>
      <c r="G46" s="56">
        <v>42541</v>
      </c>
      <c r="H46" s="7">
        <f ca="1">IF(currentDeviceTable[[#This Row],[ShipDate]]&lt;&gt;"",(TODAY()-currentDeviceTable[[#This Row],[ShipDate]])/365,"")</f>
        <v>7.0493150684931507</v>
      </c>
      <c r="I46" s="10">
        <f ca="1">_xlfn.FLOOR.MATH(currentDeviceTable[[#This Row],[Age]])</f>
        <v>7</v>
      </c>
      <c r="J46" s="7" t="s">
        <v>983</v>
      </c>
      <c r="K46" s="29">
        <f>IFERROR(INDEX(costTable[AveragePrice],MATCH(currentDeviceTable[[#This Row],[CompId]],costTable[id],0)),0)</f>
        <v>0</v>
      </c>
      <c r="L46" s="8" t="s">
        <v>442</v>
      </c>
      <c r="M46" s="20"/>
      <c r="N46" s="6"/>
      <c r="O46" s="10">
        <v>0</v>
      </c>
      <c r="P46" s="20">
        <f ca="1">IF(currentDeviceTable[[#This Row],[ShipDate]]&lt;&gt;"",IF(DATE(YEAR(TODAY())-5,MONTH(TODAY()),DAY(TODAY()))&gt;currentDeviceTable[[#This Row],[ShipDate]],1,0),"")</f>
        <v>1</v>
      </c>
      <c r="Q46" s="38" t="str">
        <f>IF(ISNUMBER(currentDeviceTable[[#This Row],[ChassisTypesRaw]]),TEXT(currentDeviceTable[[#This Row],[ChassisTypesRaw]],"@"),currentDeviceTable[[#This Row],[ChassisTypesRaw]])</f>
        <v>9</v>
      </c>
      <c r="R46" s="18" t="str">
        <f>INDEX(chassisTable[ChassisType],MATCH(currentDeviceTable[[#This Row],[ChassisToText]],chassisTable[ChassisTypesRaw],0))</f>
        <v>Laptop</v>
      </c>
      <c r="S46" s="18" t="str">
        <f>INDEX(chassisTable[ChassisSubType],MATCH(currentDeviceTable[[#This Row],[ChassisToText]],chassisTable[ChassisTypesRaw],0))</f>
        <v>Laptop</v>
      </c>
      <c r="T46" s="11" t="s">
        <v>1006</v>
      </c>
      <c r="U46" s="59" t="s">
        <v>941</v>
      </c>
      <c r="V46" s="18" t="s">
        <v>525</v>
      </c>
      <c r="X46">
        <f t="array" ref="X46">SUM(--(currentDeviceTable[[#This Row],[SerialNumber]]=currentDeviceTable[SerialNumber]))</f>
        <v>1</v>
      </c>
    </row>
    <row r="47" spans="1:24" ht="15" customHeight="1" x14ac:dyDescent="0.25">
      <c r="A47" s="5" t="s">
        <v>296</v>
      </c>
      <c r="B47" s="6" t="s">
        <v>20</v>
      </c>
      <c r="C47" s="9" t="s">
        <v>389</v>
      </c>
      <c r="D47" s="63" t="s">
        <v>287</v>
      </c>
      <c r="E47" s="6" t="s">
        <v>1080</v>
      </c>
      <c r="F47" s="9" t="s">
        <v>898</v>
      </c>
      <c r="G47" s="56">
        <v>42598</v>
      </c>
      <c r="H47" s="7">
        <f ca="1">IF(currentDeviceTable[[#This Row],[ShipDate]]&lt;&gt;"",(TODAY()-currentDeviceTable[[#This Row],[ShipDate]])/365,"")</f>
        <v>6.8931506849315065</v>
      </c>
      <c r="I47" s="10">
        <f ca="1">_xlfn.FLOOR.MATH(currentDeviceTable[[#This Row],[Age]])</f>
        <v>6</v>
      </c>
      <c r="J47" s="7" t="s">
        <v>961</v>
      </c>
      <c r="K47" s="29">
        <f>IFERROR(INDEX(costTable[AveragePrice],MATCH(currentDeviceTable[[#This Row],[CompId]],costTable[id],0)),0)</f>
        <v>900</v>
      </c>
      <c r="L47" s="9" t="s">
        <v>442</v>
      </c>
      <c r="M47" s="20">
        <v>1</v>
      </c>
      <c r="N47" s="42" t="s">
        <v>406</v>
      </c>
      <c r="O47" s="10">
        <v>0</v>
      </c>
      <c r="P47" s="6">
        <f ca="1">IF(currentDeviceTable[[#This Row],[ShipDate]]&lt;&gt;"",IF(DATE(YEAR(TODAY())-5,MONTH(TODAY()),DAY(TODAY()))&gt;currentDeviceTable[[#This Row],[ShipDate]],1,0),"")</f>
        <v>1</v>
      </c>
      <c r="Q47" s="38" t="str">
        <f>IF(ISNUMBER(currentDeviceTable[[#This Row],[ChassisTypesRaw]]),TEXT(currentDeviceTable[[#This Row],[ChassisTypesRaw]],"@"),currentDeviceTable[[#This Row],[ChassisTypesRaw]])</f>
        <v>9,12</v>
      </c>
      <c r="R47" s="18" t="str">
        <f>INDEX(chassisTable[ChassisType],MATCH(currentDeviceTable[[#This Row],[ChassisToText]],chassisTable[ChassisTypesRaw],0))</f>
        <v>Laptop</v>
      </c>
      <c r="S47" s="18" t="str">
        <f>INDEX(chassisTable[ChassisSubType],MATCH(currentDeviceTable[[#This Row],[ChassisToText]],chassisTable[ChassisTypesRaw],0))</f>
        <v>Laptop,Docking Station</v>
      </c>
      <c r="T47" s="11" t="s">
        <v>1169</v>
      </c>
      <c r="U47" s="59">
        <v>45066</v>
      </c>
      <c r="V47" s="18" t="s">
        <v>406</v>
      </c>
      <c r="X47">
        <f t="array" ref="X47">SUM(--(currentDeviceTable[[#This Row],[SerialNumber]]=currentDeviceTable[SerialNumber]))</f>
        <v>1</v>
      </c>
    </row>
    <row r="48" spans="1:24" ht="15" customHeight="1" x14ac:dyDescent="0.25">
      <c r="A48" s="5" t="s">
        <v>199</v>
      </c>
      <c r="B48" s="6" t="s">
        <v>20</v>
      </c>
      <c r="C48" s="9" t="s">
        <v>200</v>
      </c>
      <c r="D48" s="63" t="s">
        <v>201</v>
      </c>
      <c r="E48" s="6" t="s">
        <v>884</v>
      </c>
      <c r="F48" s="9">
        <v>9</v>
      </c>
      <c r="G48" s="56">
        <v>42605</v>
      </c>
      <c r="H48" s="7">
        <f ca="1">IF(currentDeviceTable[[#This Row],[ShipDate]]&lt;&gt;"",(TODAY()-currentDeviceTable[[#This Row],[ShipDate]])/365,"")</f>
        <v>6.8739726027397259</v>
      </c>
      <c r="I48" s="10">
        <f ca="1">_xlfn.FLOOR.MATH(currentDeviceTable[[#This Row],[Age]])</f>
        <v>6</v>
      </c>
      <c r="J48" s="7" t="s">
        <v>965</v>
      </c>
      <c r="K48" s="29">
        <f>IFERROR(INDEX(costTable[AveragePrice],MATCH(currentDeviceTable[[#This Row],[CompId]],costTable[id],0)),0)</f>
        <v>1550</v>
      </c>
      <c r="L48" s="9" t="s">
        <v>442</v>
      </c>
      <c r="M48" s="20">
        <v>1</v>
      </c>
      <c r="N48" s="6"/>
      <c r="O48" s="10">
        <v>0</v>
      </c>
      <c r="P48" s="6">
        <f ca="1">IF(currentDeviceTable[[#This Row],[ShipDate]]&lt;&gt;"",IF(DATE(YEAR(TODAY())-5,MONTH(TODAY()),DAY(TODAY()))&gt;currentDeviceTable[[#This Row],[ShipDate]],1,0),"")</f>
        <v>1</v>
      </c>
      <c r="Q48" s="38" t="str">
        <f>IF(ISNUMBER(currentDeviceTable[[#This Row],[ChassisTypesRaw]]),TEXT(currentDeviceTable[[#This Row],[ChassisTypesRaw]],"@"),currentDeviceTable[[#This Row],[ChassisTypesRaw]])</f>
        <v>9</v>
      </c>
      <c r="R48" s="18" t="str">
        <f>INDEX(chassisTable[ChassisType],MATCH(currentDeviceTable[[#This Row],[ChassisToText]],chassisTable[ChassisTypesRaw],0))</f>
        <v>Laptop</v>
      </c>
      <c r="S48" s="18" t="str">
        <f>INDEX(chassisTable[ChassisSubType],MATCH(currentDeviceTable[[#This Row],[ChassisToText]],chassisTable[ChassisTypesRaw],0))</f>
        <v>Laptop</v>
      </c>
      <c r="T48" s="11" t="s">
        <v>1170</v>
      </c>
      <c r="U48" s="59">
        <v>45011</v>
      </c>
      <c r="V48" s="18" t="s">
        <v>463</v>
      </c>
      <c r="X48">
        <f t="array" ref="X48">SUM(--(currentDeviceTable[[#This Row],[SerialNumber]]=currentDeviceTable[SerialNumber]))</f>
        <v>1</v>
      </c>
    </row>
    <row r="49" spans="1:24" ht="15" customHeight="1" x14ac:dyDescent="0.25">
      <c r="A49" s="5" t="s">
        <v>294</v>
      </c>
      <c r="B49" s="6" t="s">
        <v>20</v>
      </c>
      <c r="C49" s="9" t="s">
        <v>388</v>
      </c>
      <c r="D49" s="63" t="s">
        <v>295</v>
      </c>
      <c r="E49" s="6" t="s">
        <v>34</v>
      </c>
      <c r="F49" s="9" t="s">
        <v>898</v>
      </c>
      <c r="G49" s="56">
        <v>42611</v>
      </c>
      <c r="H49" s="7">
        <f ca="1">IF(currentDeviceTable[[#This Row],[ShipDate]]&lt;&gt;"",(TODAY()-currentDeviceTable[[#This Row],[ShipDate]])/365,"")</f>
        <v>6.8575342465753426</v>
      </c>
      <c r="I49" s="10">
        <f ca="1">_xlfn.FLOOR.MATH(currentDeviceTable[[#This Row],[Age]])</f>
        <v>6</v>
      </c>
      <c r="J49" s="7" t="s">
        <v>961</v>
      </c>
      <c r="K49" s="29">
        <f>IFERROR(INDEX(costTable[AveragePrice],MATCH(currentDeviceTable[[#This Row],[CompId]],costTable[id],0)),0)</f>
        <v>900</v>
      </c>
      <c r="L49" s="9" t="s">
        <v>442</v>
      </c>
      <c r="M49" s="20"/>
      <c r="N49" s="43"/>
      <c r="O49" s="10">
        <v>0</v>
      </c>
      <c r="P49" s="6">
        <f ca="1">IF(currentDeviceTable[[#This Row],[ShipDate]]&lt;&gt;"",IF(DATE(YEAR(TODAY())-5,MONTH(TODAY()),DAY(TODAY()))&gt;currentDeviceTable[[#This Row],[ShipDate]],1,0),"")</f>
        <v>1</v>
      </c>
      <c r="Q49" s="38" t="str">
        <f>IF(ISNUMBER(currentDeviceTable[[#This Row],[ChassisTypesRaw]]),TEXT(currentDeviceTable[[#This Row],[ChassisTypesRaw]],"@"),currentDeviceTable[[#This Row],[ChassisTypesRaw]])</f>
        <v>9,12</v>
      </c>
      <c r="R49" s="18" t="str">
        <f>INDEX(chassisTable[ChassisType],MATCH(currentDeviceTable[[#This Row],[ChassisToText]],chassisTable[ChassisTypesRaw],0))</f>
        <v>Laptop</v>
      </c>
      <c r="S49" s="18" t="str">
        <f>INDEX(chassisTable[ChassisSubType],MATCH(currentDeviceTable[[#This Row],[ChassisToText]],chassisTable[ChassisTypesRaw],0))</f>
        <v>Laptop,Docking Station</v>
      </c>
      <c r="T49" s="11" t="s">
        <v>1171</v>
      </c>
      <c r="U49" s="59">
        <v>44629</v>
      </c>
      <c r="V49" s="18" t="s">
        <v>407</v>
      </c>
      <c r="X49">
        <f t="array" ref="X49">SUM(--(currentDeviceTable[[#This Row],[SerialNumber]]=currentDeviceTable[SerialNumber]))</f>
        <v>1</v>
      </c>
    </row>
    <row r="50" spans="1:24" ht="15" customHeight="1" x14ac:dyDescent="0.25">
      <c r="A50" s="5" t="s">
        <v>65</v>
      </c>
      <c r="B50" s="6" t="s">
        <v>20</v>
      </c>
      <c r="C50" s="9" t="s">
        <v>66</v>
      </c>
      <c r="D50" s="63" t="s">
        <v>10</v>
      </c>
      <c r="E50" s="6" t="s">
        <v>34</v>
      </c>
      <c r="F50" s="9">
        <v>3</v>
      </c>
      <c r="G50" s="56">
        <v>42662</v>
      </c>
      <c r="H50" s="7">
        <f ca="1">IF(currentDeviceTable[[#This Row],[ShipDate]]&lt;&gt;"",(TODAY()-currentDeviceTable[[#This Row],[ShipDate]])/365,"")</f>
        <v>6.7178082191780826</v>
      </c>
      <c r="I50" s="10">
        <f ca="1">_xlfn.FLOOR.MATH(currentDeviceTable[[#This Row],[Age]])</f>
        <v>6</v>
      </c>
      <c r="J50" s="7" t="s">
        <v>974</v>
      </c>
      <c r="K50" s="29">
        <f>IFERROR(INDEX(costTable[AveragePrice],MATCH(currentDeviceTable[[#This Row],[CompId]],costTable[id],0)),0)</f>
        <v>0</v>
      </c>
      <c r="L50" s="9" t="s">
        <v>443</v>
      </c>
      <c r="M50" s="20"/>
      <c r="N50" s="6"/>
      <c r="O50" s="10">
        <v>0</v>
      </c>
      <c r="P50" s="6">
        <f ca="1">IF(currentDeviceTable[[#This Row],[ShipDate]]&lt;&gt;"",IF(DATE(YEAR(TODAY())-5,MONTH(TODAY()),DAY(TODAY()))&gt;currentDeviceTable[[#This Row],[ShipDate]],1,0),"")</f>
        <v>1</v>
      </c>
      <c r="Q50" s="38" t="str">
        <f>IF(ISNUMBER(currentDeviceTable[[#This Row],[ChassisTypesRaw]]),TEXT(currentDeviceTable[[#This Row],[ChassisTypesRaw]],"@"),currentDeviceTable[[#This Row],[ChassisTypesRaw]])</f>
        <v>3</v>
      </c>
      <c r="R50" s="18" t="str">
        <f>INDEX(chassisTable[ChassisType],MATCH(currentDeviceTable[[#This Row],[ChassisToText]],chassisTable[ChassisTypesRaw],0))</f>
        <v>Desktop</v>
      </c>
      <c r="S50" s="18" t="str">
        <f>INDEX(chassisTable[ChassisSubType],MATCH(currentDeviceTable[[#This Row],[ChassisToText]],chassisTable[ChassisTypesRaw],0))</f>
        <v>Desktop</v>
      </c>
      <c r="T50" s="11" t="s">
        <v>1172</v>
      </c>
      <c r="U50" s="59" t="s">
        <v>942</v>
      </c>
      <c r="V50" s="18" t="s">
        <v>516</v>
      </c>
      <c r="X50">
        <f t="array" ref="X50">SUM(--(currentDeviceTable[[#This Row],[SerialNumber]]=currentDeviceTable[SerialNumber]))</f>
        <v>1</v>
      </c>
    </row>
    <row r="51" spans="1:24" ht="15" customHeight="1" x14ac:dyDescent="0.25">
      <c r="A51" s="5" t="s">
        <v>1077</v>
      </c>
      <c r="B51" s="6" t="s">
        <v>20</v>
      </c>
      <c r="C51" s="6" t="s">
        <v>63</v>
      </c>
      <c r="D51" s="63" t="s">
        <v>10</v>
      </c>
      <c r="E51" s="6" t="s">
        <v>884</v>
      </c>
      <c r="F51" s="9">
        <v>3</v>
      </c>
      <c r="G51" s="56">
        <v>42662</v>
      </c>
      <c r="H51" s="7">
        <f ca="1">IF(currentDeviceTable[[#This Row],[ShipDate]]&lt;&gt;"",(TODAY()-currentDeviceTable[[#This Row],[ShipDate]])/365,"")</f>
        <v>6.7178082191780826</v>
      </c>
      <c r="I51" s="10">
        <f ca="1">_xlfn.FLOOR.MATH(currentDeviceTable[[#This Row],[Age]])</f>
        <v>6</v>
      </c>
      <c r="J51" s="7" t="s">
        <v>954</v>
      </c>
      <c r="K51" s="29">
        <f>IFERROR(INDEX(costTable[AveragePrice],MATCH(currentDeviceTable[[#This Row],[CompId]],costTable[id],0)),0)</f>
        <v>800</v>
      </c>
      <c r="L51" s="8" t="s">
        <v>442</v>
      </c>
      <c r="M51" s="20"/>
      <c r="N51" s="6"/>
      <c r="O51" s="10"/>
      <c r="P51" s="20">
        <f ca="1">IF(currentDeviceTable[[#This Row],[ShipDate]]&lt;&gt;"",IF(DATE(YEAR(TODAY())-5,MONTH(TODAY()),DAY(TODAY()))&gt;currentDeviceTable[[#This Row],[ShipDate]],1,0),"")</f>
        <v>1</v>
      </c>
      <c r="Q51" s="38" t="str">
        <f>IF(ISNUMBER(currentDeviceTable[[#This Row],[ChassisTypesRaw]]),TEXT(currentDeviceTable[[#This Row],[ChassisTypesRaw]],"@"),currentDeviceTable[[#This Row],[ChassisTypesRaw]])</f>
        <v>3</v>
      </c>
      <c r="R51" s="18" t="str">
        <f>INDEX(chassisTable[ChassisType],MATCH(currentDeviceTable[[#This Row],[ChassisToText]],chassisTable[ChassisTypesRaw],0))</f>
        <v>Desktop</v>
      </c>
      <c r="S51" s="18" t="str">
        <f>INDEX(chassisTable[ChassisSubType],MATCH(currentDeviceTable[[#This Row],[ChassisToText]],chassisTable[ChassisTypesRaw],0))</f>
        <v>Desktop</v>
      </c>
      <c r="T51" s="11" t="s">
        <v>1173</v>
      </c>
      <c r="U51" s="59">
        <v>44918</v>
      </c>
      <c r="V51" s="18" t="s">
        <v>1174</v>
      </c>
      <c r="X51">
        <f t="array" ref="X51">SUM(--(currentDeviceTable[[#This Row],[SerialNumber]]=currentDeviceTable[SerialNumber]))</f>
        <v>1</v>
      </c>
    </row>
    <row r="52" spans="1:24" ht="15" customHeight="1" x14ac:dyDescent="0.25">
      <c r="A52" s="5" t="s">
        <v>273</v>
      </c>
      <c r="B52" s="6" t="s">
        <v>20</v>
      </c>
      <c r="C52" s="9" t="s">
        <v>514</v>
      </c>
      <c r="D52" s="63" t="s">
        <v>274</v>
      </c>
      <c r="E52" s="6" t="s">
        <v>12</v>
      </c>
      <c r="F52" s="9">
        <v>23</v>
      </c>
      <c r="G52" s="56">
        <v>42677</v>
      </c>
      <c r="H52" s="7">
        <f ca="1">IF(currentDeviceTable[[#This Row],[ShipDate]]&lt;&gt;"",(TODAY()-currentDeviceTable[[#This Row],[ShipDate]])/365,"")</f>
        <v>6.6767123287671231</v>
      </c>
      <c r="I52" s="10">
        <f ca="1">_xlfn.FLOOR.MATH(currentDeviceTable[[#This Row],[Age]])</f>
        <v>6</v>
      </c>
      <c r="J52" s="7" t="s">
        <v>971</v>
      </c>
      <c r="K52" s="29">
        <f>IFERROR(INDEX(costTable[AveragePrice],MATCH(currentDeviceTable[[#This Row],[CompId]],costTable[id],0)),0)</f>
        <v>4000</v>
      </c>
      <c r="L52" s="9" t="s">
        <v>444</v>
      </c>
      <c r="M52" s="20"/>
      <c r="N52" s="6"/>
      <c r="O52" s="10">
        <v>0</v>
      </c>
      <c r="P52" s="6">
        <f ca="1">IF(currentDeviceTable[[#This Row],[ShipDate]]&lt;&gt;"",IF(DATE(YEAR(TODAY())-5,MONTH(TODAY()),DAY(TODAY()))&gt;currentDeviceTable[[#This Row],[ShipDate]],1,0),"")</f>
        <v>1</v>
      </c>
      <c r="Q52" s="38" t="str">
        <f>IF(ISNUMBER(currentDeviceTable[[#This Row],[ChassisTypesRaw]]),TEXT(currentDeviceTable[[#This Row],[ChassisTypesRaw]],"@"),currentDeviceTable[[#This Row],[ChassisTypesRaw]])</f>
        <v>23</v>
      </c>
      <c r="R52" s="18" t="str">
        <f>INDEX(chassisTable[ChassisType],MATCH(currentDeviceTable[[#This Row],[ChassisToText]],chassisTable[ChassisTypesRaw],0))</f>
        <v>Server</v>
      </c>
      <c r="S52" s="18" t="str">
        <f>INDEX(chassisTable[ChassisSubType],MATCH(currentDeviceTable[[#This Row],[ChassisToText]],chassisTable[ChassisTypesRaw],0))</f>
        <v>Rack Mount</v>
      </c>
      <c r="T52" s="11"/>
      <c r="U52" s="59" t="s">
        <v>943</v>
      </c>
      <c r="V52" s="18" t="s">
        <v>454</v>
      </c>
      <c r="X52">
        <f t="array" ref="X52">SUM(--(currentDeviceTable[[#This Row],[SerialNumber]]=currentDeviceTable[SerialNumber]))</f>
        <v>1</v>
      </c>
    </row>
    <row r="53" spans="1:24" x14ac:dyDescent="0.25">
      <c r="A53" s="5" t="s">
        <v>359</v>
      </c>
      <c r="B53" s="6" t="s">
        <v>347</v>
      </c>
      <c r="C53" s="9" t="s">
        <v>360</v>
      </c>
      <c r="D53" s="63" t="s">
        <v>354</v>
      </c>
      <c r="E53" s="6" t="s">
        <v>6</v>
      </c>
      <c r="F53" s="9">
        <v>1</v>
      </c>
      <c r="G53" s="56">
        <v>42684</v>
      </c>
      <c r="H53" s="7">
        <f ca="1">IF(currentDeviceTable[[#This Row],[ShipDate]]&lt;&gt;"",(TODAY()-currentDeviceTable[[#This Row],[ShipDate]])/365,"")</f>
        <v>6.6575342465753424</v>
      </c>
      <c r="I53" s="10">
        <f ca="1">_xlfn.FLOOR.MATH(currentDeviceTable[[#This Row],[Age]])</f>
        <v>6</v>
      </c>
      <c r="J53" s="7" t="s">
        <v>953</v>
      </c>
      <c r="K53" s="29">
        <f>IFERROR(INDEX(costTable[AveragePrice],MATCH(currentDeviceTable[[#This Row],[CompId]],costTable[id],0)),0)</f>
        <v>0</v>
      </c>
      <c r="L53" s="9" t="s">
        <v>444</v>
      </c>
      <c r="M53" s="20"/>
      <c r="N53" s="6"/>
      <c r="O53" s="10">
        <v>0</v>
      </c>
      <c r="P53" s="6">
        <f ca="1">IF(currentDeviceTable[[#This Row],[ShipDate]]&lt;&gt;"",IF(DATE(YEAR(TODAY())-5,MONTH(TODAY()),DAY(TODAY()))&gt;currentDeviceTable[[#This Row],[ShipDate]],1,0),"")</f>
        <v>1</v>
      </c>
      <c r="Q53" s="38" t="str">
        <f>IF(ISNUMBER(currentDeviceTable[[#This Row],[ChassisTypesRaw]]),TEXT(currentDeviceTable[[#This Row],[ChassisTypesRaw]],"@"),currentDeviceTable[[#This Row],[ChassisTypesRaw]])</f>
        <v>1</v>
      </c>
      <c r="R53" s="18" t="str">
        <f>INDEX(chassisTable[ChassisType],MATCH(currentDeviceTable[[#This Row],[ChassisToText]],chassisTable[ChassisTypesRaw],0))</f>
        <v>VM</v>
      </c>
      <c r="S53" s="18" t="str">
        <f>INDEX(chassisTable[ChassisSubType],MATCH(currentDeviceTable[[#This Row],[ChassisToText]],chassisTable[ChassisTypesRaw],0))</f>
        <v>VM</v>
      </c>
      <c r="T53" s="11"/>
      <c r="U53" s="59" t="s">
        <v>929</v>
      </c>
      <c r="V53" s="18" t="s">
        <v>945</v>
      </c>
      <c r="X53">
        <f t="array" ref="X53">SUM(--(currentDeviceTable[[#This Row],[SerialNumber]]=currentDeviceTable[SerialNumber]))</f>
        <v>1</v>
      </c>
    </row>
    <row r="54" spans="1:24" x14ac:dyDescent="0.25">
      <c r="A54" s="5" t="s">
        <v>365</v>
      </c>
      <c r="B54" s="6" t="s">
        <v>347</v>
      </c>
      <c r="C54" s="9" t="s">
        <v>366</v>
      </c>
      <c r="D54" s="63" t="s">
        <v>354</v>
      </c>
      <c r="E54" s="6" t="s">
        <v>12</v>
      </c>
      <c r="F54" s="9">
        <v>1</v>
      </c>
      <c r="G54" s="56">
        <v>42684</v>
      </c>
      <c r="H54" s="7">
        <f ca="1">IF(currentDeviceTable[[#This Row],[ShipDate]]&lt;&gt;"",(TODAY()-currentDeviceTable[[#This Row],[ShipDate]])/365,"")</f>
        <v>6.6575342465753424</v>
      </c>
      <c r="I54" s="10">
        <f ca="1">_xlfn.FLOOR.MATH(currentDeviceTable[[#This Row],[Age]])</f>
        <v>6</v>
      </c>
      <c r="J54" s="7" t="s">
        <v>953</v>
      </c>
      <c r="K54" s="29">
        <f>IFERROR(INDEX(costTable[AveragePrice],MATCH(currentDeviceTable[[#This Row],[CompId]],costTable[id],0)),0)</f>
        <v>0</v>
      </c>
      <c r="L54" s="9" t="s">
        <v>444</v>
      </c>
      <c r="M54" s="20"/>
      <c r="N54" s="6"/>
      <c r="O54" s="10">
        <v>0</v>
      </c>
      <c r="P54" s="6">
        <f ca="1">IF(currentDeviceTable[[#This Row],[ShipDate]]&lt;&gt;"",IF(DATE(YEAR(TODAY())-5,MONTH(TODAY()),DAY(TODAY()))&gt;currentDeviceTable[[#This Row],[ShipDate]],1,0),"")</f>
        <v>1</v>
      </c>
      <c r="Q54" s="38" t="str">
        <f>IF(ISNUMBER(currentDeviceTable[[#This Row],[ChassisTypesRaw]]),TEXT(currentDeviceTable[[#This Row],[ChassisTypesRaw]],"@"),currentDeviceTable[[#This Row],[ChassisTypesRaw]])</f>
        <v>1</v>
      </c>
      <c r="R54" s="18" t="str">
        <f>INDEX(chassisTable[ChassisType],MATCH(currentDeviceTable[[#This Row],[ChassisToText]],chassisTable[ChassisTypesRaw],0))</f>
        <v>VM</v>
      </c>
      <c r="S54" s="18" t="str">
        <f>INDEX(chassisTable[ChassisSubType],MATCH(currentDeviceTable[[#This Row],[ChassisToText]],chassisTable[ChassisTypesRaw],0))</f>
        <v>VM</v>
      </c>
      <c r="T54" s="11"/>
      <c r="U54" s="59" t="s">
        <v>927</v>
      </c>
      <c r="V54" s="18" t="s">
        <v>455</v>
      </c>
      <c r="X54">
        <f t="array" ref="X54">SUM(--(currentDeviceTable[[#This Row],[SerialNumber]]=currentDeviceTable[SerialNumber]))</f>
        <v>1</v>
      </c>
    </row>
    <row r="55" spans="1:24" x14ac:dyDescent="0.25">
      <c r="A55" s="5" t="s">
        <v>363</v>
      </c>
      <c r="B55" s="6" t="s">
        <v>347</v>
      </c>
      <c r="C55" s="9" t="s">
        <v>364</v>
      </c>
      <c r="D55" s="63" t="s">
        <v>354</v>
      </c>
      <c r="E55" s="6" t="s">
        <v>12</v>
      </c>
      <c r="F55" s="9">
        <v>1</v>
      </c>
      <c r="G55" s="56">
        <v>42684</v>
      </c>
      <c r="H55" s="7">
        <f ca="1">IF(currentDeviceTable[[#This Row],[ShipDate]]&lt;&gt;"",(TODAY()-currentDeviceTable[[#This Row],[ShipDate]])/365,"")</f>
        <v>6.6575342465753424</v>
      </c>
      <c r="I55" s="10">
        <f ca="1">_xlfn.FLOOR.MATH(currentDeviceTable[[#This Row],[Age]])</f>
        <v>6</v>
      </c>
      <c r="J55" s="7" t="s">
        <v>953</v>
      </c>
      <c r="K55" s="29">
        <f>IFERROR(INDEX(costTable[AveragePrice],MATCH(currentDeviceTable[[#This Row],[CompId]],costTable[id],0)),0)</f>
        <v>0</v>
      </c>
      <c r="L55" s="9" t="s">
        <v>444</v>
      </c>
      <c r="M55" s="20"/>
      <c r="N55" s="6"/>
      <c r="O55" s="10">
        <v>0</v>
      </c>
      <c r="P55" s="6">
        <f ca="1">IF(currentDeviceTable[[#This Row],[ShipDate]]&lt;&gt;"",IF(DATE(YEAR(TODAY())-5,MONTH(TODAY()),DAY(TODAY()))&gt;currentDeviceTable[[#This Row],[ShipDate]],1,0),"")</f>
        <v>1</v>
      </c>
      <c r="Q55" s="38" t="str">
        <f>IF(ISNUMBER(currentDeviceTable[[#This Row],[ChassisTypesRaw]]),TEXT(currentDeviceTable[[#This Row],[ChassisTypesRaw]],"@"),currentDeviceTable[[#This Row],[ChassisTypesRaw]])</f>
        <v>1</v>
      </c>
      <c r="R55" s="18" t="str">
        <f>INDEX(chassisTable[ChassisType],MATCH(currentDeviceTable[[#This Row],[ChassisToText]],chassisTable[ChassisTypesRaw],0))</f>
        <v>VM</v>
      </c>
      <c r="S55" s="18" t="str">
        <f>INDEX(chassisTable[ChassisSubType],MATCH(currentDeviceTable[[#This Row],[ChassisToText]],chassisTable[ChassisTypesRaw],0))</f>
        <v>VM</v>
      </c>
      <c r="T55" s="11"/>
      <c r="U55" s="59" t="s">
        <v>939</v>
      </c>
      <c r="V55" s="18" t="s">
        <v>465</v>
      </c>
      <c r="X55">
        <f t="array" ref="X55">SUM(--(currentDeviceTable[[#This Row],[SerialNumber]]=currentDeviceTable[SerialNumber]))</f>
        <v>1</v>
      </c>
    </row>
    <row r="56" spans="1:24" x14ac:dyDescent="0.25">
      <c r="A56" s="5" t="s">
        <v>270</v>
      </c>
      <c r="B56" s="6" t="s">
        <v>20</v>
      </c>
      <c r="C56" s="9" t="s">
        <v>512</v>
      </c>
      <c r="D56" s="63" t="s">
        <v>271</v>
      </c>
      <c r="E56" s="6" t="s">
        <v>12</v>
      </c>
      <c r="F56" s="9">
        <v>23</v>
      </c>
      <c r="G56" s="56">
        <v>42684</v>
      </c>
      <c r="H56" s="7">
        <f ca="1">IF(currentDeviceTable[[#This Row],[ShipDate]]&lt;&gt;"",(TODAY()-currentDeviceTable[[#This Row],[ShipDate]])/365,"")</f>
        <v>6.6575342465753424</v>
      </c>
      <c r="I56" s="10">
        <f ca="1">_xlfn.FLOOR.MATH(currentDeviceTable[[#This Row],[Age]])</f>
        <v>6</v>
      </c>
      <c r="J56" s="7" t="s">
        <v>969</v>
      </c>
      <c r="K56" s="29">
        <f>IFERROR(INDEX(costTable[AveragePrice],MATCH(currentDeviceTable[[#This Row],[CompId]],costTable[id],0)),0)</f>
        <v>8000</v>
      </c>
      <c r="L56" s="9" t="s">
        <v>444</v>
      </c>
      <c r="M56" s="20"/>
      <c r="N56" s="6"/>
      <c r="O56" s="10">
        <v>0</v>
      </c>
      <c r="P56" s="6">
        <f ca="1">IF(currentDeviceTable[[#This Row],[ShipDate]]&lt;&gt;"",IF(DATE(YEAR(TODAY())-5,MONTH(TODAY()),DAY(TODAY()))&gt;currentDeviceTable[[#This Row],[ShipDate]],1,0),"")</f>
        <v>1</v>
      </c>
      <c r="Q56" s="38" t="str">
        <f>IF(ISNUMBER(currentDeviceTable[[#This Row],[ChassisTypesRaw]]),TEXT(currentDeviceTable[[#This Row],[ChassisTypesRaw]],"@"),currentDeviceTable[[#This Row],[ChassisTypesRaw]])</f>
        <v>23</v>
      </c>
      <c r="R56" s="18" t="str">
        <f>INDEX(chassisTable[ChassisType],MATCH(currentDeviceTable[[#This Row],[ChassisToText]],chassisTable[ChassisTypesRaw],0))</f>
        <v>Server</v>
      </c>
      <c r="S56" s="18" t="str">
        <f>INDEX(chassisTable[ChassisSubType],MATCH(currentDeviceTable[[#This Row],[ChassisToText]],chassisTable[ChassisTypesRaw],0))</f>
        <v>Rack Mount</v>
      </c>
      <c r="T56" s="11"/>
      <c r="U56" s="59" t="s">
        <v>939</v>
      </c>
      <c r="V56" s="18" t="s">
        <v>455</v>
      </c>
      <c r="X56">
        <f t="array" ref="X56">SUM(--(currentDeviceTable[[#This Row],[SerialNumber]]=currentDeviceTable[SerialNumber]))</f>
        <v>1</v>
      </c>
    </row>
    <row r="57" spans="1:24" ht="15" customHeight="1" x14ac:dyDescent="0.25">
      <c r="A57" s="5" t="s">
        <v>355</v>
      </c>
      <c r="B57" s="6" t="s">
        <v>347</v>
      </c>
      <c r="C57" s="9" t="s">
        <v>356</v>
      </c>
      <c r="D57" s="63" t="s">
        <v>354</v>
      </c>
      <c r="E57" s="6" t="s">
        <v>6</v>
      </c>
      <c r="F57" s="9">
        <v>1</v>
      </c>
      <c r="G57" s="56">
        <v>42684</v>
      </c>
      <c r="H57" s="7">
        <f ca="1">IF(currentDeviceTable[[#This Row],[ShipDate]]&lt;&gt;"",(TODAY()-currentDeviceTable[[#This Row],[ShipDate]])/365,"")</f>
        <v>6.6575342465753424</v>
      </c>
      <c r="I57" s="10">
        <f ca="1">_xlfn.FLOOR.MATH(currentDeviceTable[[#This Row],[Age]])</f>
        <v>6</v>
      </c>
      <c r="J57" s="7" t="s">
        <v>953</v>
      </c>
      <c r="K57" s="29">
        <f>IFERROR(INDEX(costTable[AveragePrice],MATCH(currentDeviceTable[[#This Row],[CompId]],costTable[id],0)),0)</f>
        <v>0</v>
      </c>
      <c r="L57" s="9" t="s">
        <v>444</v>
      </c>
      <c r="M57" s="20"/>
      <c r="N57" s="6"/>
      <c r="O57" s="10">
        <v>0</v>
      </c>
      <c r="P57" s="6">
        <f ca="1">IF(currentDeviceTable[[#This Row],[ShipDate]]&lt;&gt;"",IF(DATE(YEAR(TODAY())-5,MONTH(TODAY()),DAY(TODAY()))&gt;currentDeviceTable[[#This Row],[ShipDate]],1,0),"")</f>
        <v>1</v>
      </c>
      <c r="Q57" s="38" t="str">
        <f>IF(ISNUMBER(currentDeviceTable[[#This Row],[ChassisTypesRaw]]),TEXT(currentDeviceTable[[#This Row],[ChassisTypesRaw]],"@"),currentDeviceTable[[#This Row],[ChassisTypesRaw]])</f>
        <v>1</v>
      </c>
      <c r="R57" s="18" t="str">
        <f>INDEX(chassisTable[ChassisType],MATCH(currentDeviceTable[[#This Row],[ChassisToText]],chassisTable[ChassisTypesRaw],0))</f>
        <v>VM</v>
      </c>
      <c r="S57" s="18" t="str">
        <f>INDEX(chassisTable[ChassisSubType],MATCH(currentDeviceTable[[#This Row],[ChassisToText]],chassisTable[ChassisTypesRaw],0))</f>
        <v>VM</v>
      </c>
      <c r="T57" s="11"/>
      <c r="U57" s="59" t="s">
        <v>935</v>
      </c>
      <c r="V57" s="18" t="s">
        <v>465</v>
      </c>
      <c r="X57">
        <f t="array" ref="X57">SUM(--(currentDeviceTable[[#This Row],[SerialNumber]]=currentDeviceTable[SerialNumber]))</f>
        <v>1</v>
      </c>
    </row>
    <row r="58" spans="1:24" x14ac:dyDescent="0.25">
      <c r="A58" s="5" t="s">
        <v>352</v>
      </c>
      <c r="B58" s="6" t="s">
        <v>347</v>
      </c>
      <c r="C58" s="9" t="s">
        <v>353</v>
      </c>
      <c r="D58" s="63" t="s">
        <v>354</v>
      </c>
      <c r="E58" s="6" t="s">
        <v>12</v>
      </c>
      <c r="F58" s="9">
        <v>1</v>
      </c>
      <c r="G58" s="56">
        <v>42684</v>
      </c>
      <c r="H58" s="7">
        <f ca="1">IF(currentDeviceTable[[#This Row],[ShipDate]]&lt;&gt;"",(TODAY()-currentDeviceTable[[#This Row],[ShipDate]])/365,"")</f>
        <v>6.6575342465753424</v>
      </c>
      <c r="I58" s="10">
        <f ca="1">_xlfn.FLOOR.MATH(currentDeviceTable[[#This Row],[Age]])</f>
        <v>6</v>
      </c>
      <c r="J58" s="7" t="s">
        <v>953</v>
      </c>
      <c r="K58" s="29">
        <f>IFERROR(INDEX(costTable[AveragePrice],MATCH(currentDeviceTable[[#This Row],[CompId]],costTable[id],0)),0)</f>
        <v>0</v>
      </c>
      <c r="L58" s="9" t="s">
        <v>444</v>
      </c>
      <c r="M58" s="20"/>
      <c r="N58" s="6"/>
      <c r="O58" s="10">
        <v>0</v>
      </c>
      <c r="P58" s="6">
        <f ca="1">IF(currentDeviceTable[[#This Row],[ShipDate]]&lt;&gt;"",IF(DATE(YEAR(TODAY())-5,MONTH(TODAY()),DAY(TODAY()))&gt;currentDeviceTable[[#This Row],[ShipDate]],1,0),"")</f>
        <v>1</v>
      </c>
      <c r="Q58" s="38" t="str">
        <f>IF(ISNUMBER(currentDeviceTable[[#This Row],[ChassisTypesRaw]]),TEXT(currentDeviceTable[[#This Row],[ChassisTypesRaw]],"@"),currentDeviceTable[[#This Row],[ChassisTypesRaw]])</f>
        <v>1</v>
      </c>
      <c r="R58" s="18" t="str">
        <f>INDEX(chassisTable[ChassisType],MATCH(currentDeviceTable[[#This Row],[ChassisToText]],chassisTable[ChassisTypesRaw],0))</f>
        <v>VM</v>
      </c>
      <c r="S58" s="18" t="str">
        <f>INDEX(chassisTable[ChassisSubType],MATCH(currentDeviceTable[[#This Row],[ChassisToText]],chassisTable[ChassisTypesRaw],0))</f>
        <v>VM</v>
      </c>
      <c r="T58" s="11"/>
      <c r="U58" s="59" t="s">
        <v>944</v>
      </c>
      <c r="V58" s="18" t="s">
        <v>464</v>
      </c>
      <c r="X58">
        <f t="array" ref="X58">SUM(--(currentDeviceTable[[#This Row],[SerialNumber]]=currentDeviceTable[SerialNumber]))</f>
        <v>1</v>
      </c>
    </row>
    <row r="59" spans="1:24" x14ac:dyDescent="0.25">
      <c r="A59" s="5" t="s">
        <v>361</v>
      </c>
      <c r="B59" s="6" t="s">
        <v>347</v>
      </c>
      <c r="C59" s="9" t="s">
        <v>362</v>
      </c>
      <c r="D59" s="63" t="s">
        <v>354</v>
      </c>
      <c r="E59" s="6" t="s">
        <v>12</v>
      </c>
      <c r="F59" s="9">
        <v>1</v>
      </c>
      <c r="G59" s="56">
        <v>42684</v>
      </c>
      <c r="H59" s="7">
        <f ca="1">IF(currentDeviceTable[[#This Row],[ShipDate]]&lt;&gt;"",(TODAY()-currentDeviceTable[[#This Row],[ShipDate]])/365,"")</f>
        <v>6.6575342465753424</v>
      </c>
      <c r="I59" s="10">
        <f ca="1">_xlfn.FLOOR.MATH(currentDeviceTable[[#This Row],[Age]])</f>
        <v>6</v>
      </c>
      <c r="J59" s="7" t="s">
        <v>953</v>
      </c>
      <c r="K59" s="29">
        <f>IFERROR(INDEX(costTable[AveragePrice],MATCH(currentDeviceTable[[#This Row],[CompId]],costTable[id],0)),0)</f>
        <v>0</v>
      </c>
      <c r="L59" s="9" t="s">
        <v>444</v>
      </c>
      <c r="M59" s="20"/>
      <c r="N59" s="6"/>
      <c r="O59" s="10">
        <v>0</v>
      </c>
      <c r="P59" s="6">
        <f ca="1">IF(currentDeviceTable[[#This Row],[ShipDate]]&lt;&gt;"",IF(DATE(YEAR(TODAY())-5,MONTH(TODAY()),DAY(TODAY()))&gt;currentDeviceTable[[#This Row],[ShipDate]],1,0),"")</f>
        <v>1</v>
      </c>
      <c r="Q59" s="38" t="str">
        <f>IF(ISNUMBER(currentDeviceTable[[#This Row],[ChassisTypesRaw]]),TEXT(currentDeviceTable[[#This Row],[ChassisTypesRaw]],"@"),currentDeviceTable[[#This Row],[ChassisTypesRaw]])</f>
        <v>1</v>
      </c>
      <c r="R59" s="18" t="str">
        <f>INDEX(chassisTable[ChassisType],MATCH(currentDeviceTable[[#This Row],[ChassisToText]],chassisTable[ChassisTypesRaw],0))</f>
        <v>VM</v>
      </c>
      <c r="S59" s="18" t="str">
        <f>INDEX(chassisTable[ChassisSubType],MATCH(currentDeviceTable[[#This Row],[ChassisToText]],chassisTable[ChassisTypesRaw],0))</f>
        <v>VM</v>
      </c>
      <c r="T59" s="11"/>
      <c r="U59" s="59" t="s">
        <v>932</v>
      </c>
      <c r="V59" s="18" t="s">
        <v>466</v>
      </c>
      <c r="X59">
        <f t="array" ref="X59">SUM(--(currentDeviceTable[[#This Row],[SerialNumber]]=currentDeviceTable[SerialNumber]))</f>
        <v>1</v>
      </c>
    </row>
    <row r="60" spans="1:24" x14ac:dyDescent="0.25">
      <c r="A60" s="5" t="s">
        <v>357</v>
      </c>
      <c r="B60" s="6" t="s">
        <v>347</v>
      </c>
      <c r="C60" s="9" t="s">
        <v>358</v>
      </c>
      <c r="D60" s="63" t="s">
        <v>354</v>
      </c>
      <c r="E60" s="6" t="s">
        <v>6</v>
      </c>
      <c r="F60" s="9">
        <v>1</v>
      </c>
      <c r="G60" s="56">
        <v>42684</v>
      </c>
      <c r="H60" s="7">
        <f ca="1">IF(currentDeviceTable[[#This Row],[ShipDate]]&lt;&gt;"",(TODAY()-currentDeviceTable[[#This Row],[ShipDate]])/365,"")</f>
        <v>6.6575342465753424</v>
      </c>
      <c r="I60" s="10">
        <f ca="1">_xlfn.FLOOR.MATH(currentDeviceTable[[#This Row],[Age]])</f>
        <v>6</v>
      </c>
      <c r="J60" s="7" t="s">
        <v>953</v>
      </c>
      <c r="K60" s="29">
        <f>IFERROR(INDEX(costTable[AveragePrice],MATCH(currentDeviceTable[[#This Row],[CompId]],costTable[id],0)),0)</f>
        <v>0</v>
      </c>
      <c r="L60" s="9" t="s">
        <v>444</v>
      </c>
      <c r="M60" s="20"/>
      <c r="N60" s="6"/>
      <c r="O60" s="10">
        <v>0</v>
      </c>
      <c r="P60" s="6">
        <f ca="1">IF(currentDeviceTable[[#This Row],[ShipDate]]&lt;&gt;"",IF(DATE(YEAR(TODAY())-5,MONTH(TODAY()),DAY(TODAY()))&gt;currentDeviceTable[[#This Row],[ShipDate]],1,0),"")</f>
        <v>1</v>
      </c>
      <c r="Q60" s="38" t="str">
        <f>IF(ISNUMBER(currentDeviceTable[[#This Row],[ChassisTypesRaw]]),TEXT(currentDeviceTable[[#This Row],[ChassisTypesRaw]],"@"),currentDeviceTable[[#This Row],[ChassisTypesRaw]])</f>
        <v>1</v>
      </c>
      <c r="R60" s="18" t="str">
        <f>INDEX(chassisTable[ChassisType],MATCH(currentDeviceTable[[#This Row],[ChassisToText]],chassisTable[ChassisTypesRaw],0))</f>
        <v>VM</v>
      </c>
      <c r="S60" s="18" t="str">
        <f>INDEX(chassisTable[ChassisSubType],MATCH(currentDeviceTable[[#This Row],[ChassisToText]],chassisTable[ChassisTypesRaw],0))</f>
        <v>VM</v>
      </c>
      <c r="T60" s="11"/>
      <c r="U60" s="59" t="s">
        <v>935</v>
      </c>
      <c r="V60" s="18" t="s">
        <v>465</v>
      </c>
      <c r="X60">
        <f t="array" ref="X60">SUM(--(currentDeviceTable[[#This Row],[SerialNumber]]=currentDeviceTable[SerialNumber]))</f>
        <v>1</v>
      </c>
    </row>
    <row r="61" spans="1:24" x14ac:dyDescent="0.25">
      <c r="A61" s="5" t="s">
        <v>367</v>
      </c>
      <c r="B61" s="6" t="s">
        <v>347</v>
      </c>
      <c r="C61" s="9" t="s">
        <v>368</v>
      </c>
      <c r="D61" s="63" t="s">
        <v>354</v>
      </c>
      <c r="E61" s="6" t="s">
        <v>12</v>
      </c>
      <c r="F61" s="9">
        <v>1</v>
      </c>
      <c r="G61" s="56">
        <v>42684</v>
      </c>
      <c r="H61" s="7">
        <f ca="1">IF(currentDeviceTable[[#This Row],[ShipDate]]&lt;&gt;"",(TODAY()-currentDeviceTable[[#This Row],[ShipDate]])/365,"")</f>
        <v>6.6575342465753424</v>
      </c>
      <c r="I61" s="10">
        <f ca="1">_xlfn.FLOOR.MATH(currentDeviceTable[[#This Row],[Age]])</f>
        <v>6</v>
      </c>
      <c r="J61" s="7" t="s">
        <v>953</v>
      </c>
      <c r="K61" s="29">
        <f>IFERROR(INDEX(costTable[AveragePrice],MATCH(currentDeviceTable[[#This Row],[CompId]],costTable[id],0)),0)</f>
        <v>0</v>
      </c>
      <c r="L61" s="9" t="s">
        <v>444</v>
      </c>
      <c r="M61" s="20"/>
      <c r="N61" s="6"/>
      <c r="O61" s="10">
        <v>0</v>
      </c>
      <c r="P61" s="6">
        <f ca="1">IF(currentDeviceTable[[#This Row],[ShipDate]]&lt;&gt;"",IF(DATE(YEAR(TODAY())-5,MONTH(TODAY()),DAY(TODAY()))&gt;currentDeviceTable[[#This Row],[ShipDate]],1,0),"")</f>
        <v>1</v>
      </c>
      <c r="Q61" s="38" t="str">
        <f>IF(ISNUMBER(currentDeviceTable[[#This Row],[ChassisTypesRaw]]),TEXT(currentDeviceTable[[#This Row],[ChassisTypesRaw]],"@"),currentDeviceTable[[#This Row],[ChassisTypesRaw]])</f>
        <v>1</v>
      </c>
      <c r="R61" s="18" t="str">
        <f>INDEX(chassisTable[ChassisType],MATCH(currentDeviceTable[[#This Row],[ChassisToText]],chassisTable[ChassisTypesRaw],0))</f>
        <v>VM</v>
      </c>
      <c r="S61" s="18" t="str">
        <f>INDEX(chassisTable[ChassisSubType],MATCH(currentDeviceTable[[#This Row],[ChassisToText]],chassisTable[ChassisTypesRaw],0))</f>
        <v>VM</v>
      </c>
      <c r="T61" s="11"/>
      <c r="U61" s="59" t="s">
        <v>939</v>
      </c>
      <c r="V61" s="18" t="s">
        <v>467</v>
      </c>
      <c r="X61">
        <f t="array" ref="X61">SUM(--(currentDeviceTable[[#This Row],[SerialNumber]]=currentDeviceTable[SerialNumber]))</f>
        <v>1</v>
      </c>
    </row>
    <row r="62" spans="1:24" x14ac:dyDescent="0.25">
      <c r="A62" s="5" t="s">
        <v>272</v>
      </c>
      <c r="B62" s="6" t="s">
        <v>20</v>
      </c>
      <c r="C62" s="9" t="s">
        <v>513</v>
      </c>
      <c r="D62" s="63" t="s">
        <v>271</v>
      </c>
      <c r="E62" s="6" t="s">
        <v>12</v>
      </c>
      <c r="F62" s="9">
        <v>23</v>
      </c>
      <c r="G62" s="56">
        <v>42684</v>
      </c>
      <c r="H62" s="7">
        <f ca="1">IF(currentDeviceTable[[#This Row],[ShipDate]]&lt;&gt;"",(TODAY()-currentDeviceTable[[#This Row],[ShipDate]])/365,"")</f>
        <v>6.6575342465753424</v>
      </c>
      <c r="I62" s="10">
        <f ca="1">_xlfn.FLOOR.MATH(currentDeviceTable[[#This Row],[Age]])</f>
        <v>6</v>
      </c>
      <c r="J62" s="7" t="s">
        <v>969</v>
      </c>
      <c r="K62" s="29">
        <f>IFERROR(INDEX(costTable[AveragePrice],MATCH(currentDeviceTable[[#This Row],[CompId]],costTable[id],0)),0)</f>
        <v>8000</v>
      </c>
      <c r="L62" s="9" t="s">
        <v>444</v>
      </c>
      <c r="M62" s="20"/>
      <c r="N62" s="6"/>
      <c r="O62" s="10">
        <v>0</v>
      </c>
      <c r="P62" s="6">
        <f ca="1">IF(currentDeviceTable[[#This Row],[ShipDate]]&lt;&gt;"",IF(DATE(YEAR(TODAY())-5,MONTH(TODAY()),DAY(TODAY()))&gt;currentDeviceTable[[#This Row],[ShipDate]],1,0),"")</f>
        <v>1</v>
      </c>
      <c r="Q62" s="38" t="str">
        <f>IF(ISNUMBER(currentDeviceTable[[#This Row],[ChassisTypesRaw]]),TEXT(currentDeviceTable[[#This Row],[ChassisTypesRaw]],"@"),currentDeviceTable[[#This Row],[ChassisTypesRaw]])</f>
        <v>23</v>
      </c>
      <c r="R62" s="18" t="str">
        <f>INDEX(chassisTable[ChassisType],MATCH(currentDeviceTable[[#This Row],[ChassisToText]],chassisTable[ChassisTypesRaw],0))</f>
        <v>Server</v>
      </c>
      <c r="S62" s="18" t="str">
        <f>INDEX(chassisTable[ChassisSubType],MATCH(currentDeviceTable[[#This Row],[ChassisToText]],chassisTable[ChassisTypesRaw],0))</f>
        <v>Rack Mount</v>
      </c>
      <c r="T62" s="11"/>
      <c r="U62" s="59" t="s">
        <v>946</v>
      </c>
      <c r="V62" s="18" t="s">
        <v>454</v>
      </c>
      <c r="X62">
        <f t="array" ref="X62">SUM(--(currentDeviceTable[[#This Row],[SerialNumber]]=currentDeviceTable[SerialNumber]))</f>
        <v>1</v>
      </c>
    </row>
    <row r="63" spans="1:24" x14ac:dyDescent="0.25">
      <c r="A63" s="5" t="s">
        <v>290</v>
      </c>
      <c r="B63" s="6" t="s">
        <v>20</v>
      </c>
      <c r="C63" s="9" t="s">
        <v>386</v>
      </c>
      <c r="D63" s="63" t="s">
        <v>291</v>
      </c>
      <c r="E63" s="6" t="s">
        <v>884</v>
      </c>
      <c r="F63" s="9" t="s">
        <v>898</v>
      </c>
      <c r="G63" s="56">
        <v>42757</v>
      </c>
      <c r="H63" s="7">
        <f ca="1">IF(currentDeviceTable[[#This Row],[ShipDate]]&lt;&gt;"",(TODAY()-currentDeviceTable[[#This Row],[ShipDate]])/365,"")</f>
        <v>6.4575342465753423</v>
      </c>
      <c r="I63" s="10">
        <f ca="1">_xlfn.FLOOR.MATH(currentDeviceTable[[#This Row],[Age]])</f>
        <v>6</v>
      </c>
      <c r="J63" s="7" t="s">
        <v>963</v>
      </c>
      <c r="K63" s="29">
        <f>IFERROR(INDEX(costTable[AveragePrice],MATCH(currentDeviceTable[[#This Row],[CompId]],costTable[id],0)),0)</f>
        <v>1050</v>
      </c>
      <c r="L63" s="9" t="s">
        <v>442</v>
      </c>
      <c r="M63" s="20">
        <v>1</v>
      </c>
      <c r="N63" s="42" t="s">
        <v>408</v>
      </c>
      <c r="O63" s="10">
        <v>0</v>
      </c>
      <c r="P63" s="6">
        <f ca="1">IF(currentDeviceTable[[#This Row],[ShipDate]]&lt;&gt;"",IF(DATE(YEAR(TODAY())-5,MONTH(TODAY()),DAY(TODAY()))&gt;currentDeviceTable[[#This Row],[ShipDate]],1,0),"")</f>
        <v>1</v>
      </c>
      <c r="Q63" s="38" t="str">
        <f>IF(ISNUMBER(currentDeviceTable[[#This Row],[ChassisTypesRaw]]),TEXT(currentDeviceTable[[#This Row],[ChassisTypesRaw]],"@"),currentDeviceTable[[#This Row],[ChassisTypesRaw]])</f>
        <v>9,12</v>
      </c>
      <c r="R63" s="18" t="str">
        <f>INDEX(chassisTable[ChassisType],MATCH(currentDeviceTable[[#This Row],[ChassisToText]],chassisTable[ChassisTypesRaw],0))</f>
        <v>Laptop</v>
      </c>
      <c r="S63" s="18" t="str">
        <f>INDEX(chassisTable[ChassisSubType],MATCH(currentDeviceTable[[#This Row],[ChassisToText]],chassisTable[ChassisTypesRaw],0))</f>
        <v>Laptop,Docking Station</v>
      </c>
      <c r="T63" s="11"/>
      <c r="U63" s="59">
        <v>45064</v>
      </c>
      <c r="V63" s="18" t="s">
        <v>408</v>
      </c>
      <c r="X63">
        <f t="array" ref="X63">SUM(--(currentDeviceTable[[#This Row],[SerialNumber]]=currentDeviceTable[SerialNumber]))</f>
        <v>1</v>
      </c>
    </row>
    <row r="64" spans="1:24" x14ac:dyDescent="0.25">
      <c r="A64" s="5" t="s">
        <v>288</v>
      </c>
      <c r="B64" s="6" t="s">
        <v>20</v>
      </c>
      <c r="C64" s="9" t="s">
        <v>385</v>
      </c>
      <c r="D64" s="63" t="s">
        <v>289</v>
      </c>
      <c r="E64" s="6" t="s">
        <v>1080</v>
      </c>
      <c r="F64" s="9" t="s">
        <v>898</v>
      </c>
      <c r="G64" s="56">
        <v>42769</v>
      </c>
      <c r="H64" s="7">
        <f ca="1">IF(currentDeviceTable[[#This Row],[ShipDate]]&lt;&gt;"",(TODAY()-currentDeviceTable[[#This Row],[ShipDate]])/365,"")</f>
        <v>6.4246575342465757</v>
      </c>
      <c r="I64" s="10">
        <f ca="1">_xlfn.FLOOR.MATH(currentDeviceTable[[#This Row],[Age]])</f>
        <v>6</v>
      </c>
      <c r="J64" s="7" t="s">
        <v>963</v>
      </c>
      <c r="K64" s="29">
        <f>IFERROR(INDEX(costTable[AveragePrice],MATCH(currentDeviceTable[[#This Row],[CompId]],costTable[id],0)),0)</f>
        <v>1050</v>
      </c>
      <c r="L64" s="9" t="s">
        <v>442</v>
      </c>
      <c r="M64" s="20">
        <v>1</v>
      </c>
      <c r="N64" s="6" t="s">
        <v>409</v>
      </c>
      <c r="O64" s="10">
        <v>0</v>
      </c>
      <c r="P64" s="6">
        <f ca="1">IF(currentDeviceTable[[#This Row],[ShipDate]]&lt;&gt;"",IF(DATE(YEAR(TODAY())-5,MONTH(TODAY()),DAY(TODAY()))&gt;currentDeviceTable[[#This Row],[ShipDate]],1,0),"")</f>
        <v>1</v>
      </c>
      <c r="Q64" s="38" t="str">
        <f>IF(ISNUMBER(currentDeviceTable[[#This Row],[ChassisTypesRaw]]),TEXT(currentDeviceTable[[#This Row],[ChassisTypesRaw]],"@"),currentDeviceTable[[#This Row],[ChassisTypesRaw]])</f>
        <v>9,12</v>
      </c>
      <c r="R64" s="18" t="str">
        <f>INDEX(chassisTable[ChassisType],MATCH(currentDeviceTable[[#This Row],[ChassisToText]],chassisTable[ChassisTypesRaw],0))</f>
        <v>Laptop</v>
      </c>
      <c r="S64" s="18" t="str">
        <f>INDEX(chassisTable[ChassisSubType],MATCH(currentDeviceTable[[#This Row],[ChassisToText]],chassisTable[ChassisTypesRaw],0))</f>
        <v>Laptop,Docking Station</v>
      </c>
      <c r="T64" s="11"/>
      <c r="U64" s="59">
        <v>45068</v>
      </c>
      <c r="V64" s="18" t="s">
        <v>409</v>
      </c>
      <c r="X64">
        <f t="array" ref="X64">SUM(--(currentDeviceTable[[#This Row],[SerialNumber]]=currentDeviceTable[SerialNumber]))</f>
        <v>1</v>
      </c>
    </row>
    <row r="65" spans="1:24" x14ac:dyDescent="0.25">
      <c r="A65" s="5" t="s">
        <v>69</v>
      </c>
      <c r="B65" s="6" t="s">
        <v>20</v>
      </c>
      <c r="C65" s="9" t="s">
        <v>70</v>
      </c>
      <c r="D65" s="63" t="s">
        <v>71</v>
      </c>
      <c r="E65" s="6" t="s">
        <v>34</v>
      </c>
      <c r="F65" s="9">
        <v>3</v>
      </c>
      <c r="G65" s="56">
        <v>42776</v>
      </c>
      <c r="H65" s="7">
        <f ca="1">IF(currentDeviceTable[[#This Row],[ShipDate]]&lt;&gt;"",(TODAY()-currentDeviceTable[[#This Row],[ShipDate]])/365,"")</f>
        <v>6.4054794520547942</v>
      </c>
      <c r="I65" s="10">
        <f ca="1">_xlfn.FLOOR.MATH(currentDeviceTable[[#This Row],[Age]])</f>
        <v>6</v>
      </c>
      <c r="J65" s="7" t="s">
        <v>954</v>
      </c>
      <c r="K65" s="29">
        <f>IFERROR(INDEX(costTable[AveragePrice],MATCH(currentDeviceTable[[#This Row],[CompId]],costTable[id],0)),0)</f>
        <v>800</v>
      </c>
      <c r="L65" s="9" t="s">
        <v>442</v>
      </c>
      <c r="M65" s="20"/>
      <c r="N65" s="6"/>
      <c r="O65" s="10">
        <v>1</v>
      </c>
      <c r="P65" s="6">
        <f ca="1">IF(currentDeviceTable[[#This Row],[ShipDate]]&lt;&gt;"",IF(DATE(YEAR(TODAY())-5,MONTH(TODAY()),DAY(TODAY()))&gt;currentDeviceTable[[#This Row],[ShipDate]],1,0),"")</f>
        <v>1</v>
      </c>
      <c r="Q65" s="38" t="str">
        <f>IF(ISNUMBER(currentDeviceTable[[#This Row],[ChassisTypesRaw]]),TEXT(currentDeviceTable[[#This Row],[ChassisTypesRaw]],"@"),currentDeviceTable[[#This Row],[ChassisTypesRaw]])</f>
        <v>3</v>
      </c>
      <c r="R65" s="18" t="str">
        <f>INDEX(chassisTable[ChassisType],MATCH(currentDeviceTable[[#This Row],[ChassisToText]],chassisTable[ChassisTypesRaw],0))</f>
        <v>Desktop</v>
      </c>
      <c r="S65" s="18" t="str">
        <f>INDEX(chassisTable[ChassisSubType],MATCH(currentDeviceTable[[#This Row],[ChassisToText]],chassisTable[ChassisTypesRaw],0))</f>
        <v>Desktop</v>
      </c>
      <c r="T65" s="11" t="s">
        <v>1176</v>
      </c>
      <c r="U65" s="59">
        <v>44631</v>
      </c>
      <c r="V65" s="18" t="s">
        <v>410</v>
      </c>
      <c r="X65">
        <f t="array" ref="X65">SUM(--(currentDeviceTable[[#This Row],[SerialNumber]]=currentDeviceTable[SerialNumber]))</f>
        <v>1</v>
      </c>
    </row>
    <row r="66" spans="1:24" x14ac:dyDescent="0.25">
      <c r="A66" s="5" t="s">
        <v>77</v>
      </c>
      <c r="B66" s="6" t="s">
        <v>20</v>
      </c>
      <c r="C66" s="9" t="s">
        <v>78</v>
      </c>
      <c r="D66" s="63" t="s">
        <v>79</v>
      </c>
      <c r="E66" s="6" t="s">
        <v>1080</v>
      </c>
      <c r="F66" s="9">
        <v>3</v>
      </c>
      <c r="G66" s="56">
        <v>42790</v>
      </c>
      <c r="H66" s="7">
        <f ca="1">IF(currentDeviceTable[[#This Row],[ShipDate]]&lt;&gt;"",(TODAY()-currentDeviceTable[[#This Row],[ShipDate]])/365,"")</f>
        <v>6.3671232876712329</v>
      </c>
      <c r="I66" s="10">
        <f ca="1">_xlfn.FLOOR.MATH(currentDeviceTable[[#This Row],[Age]])</f>
        <v>6</v>
      </c>
      <c r="J66" s="7" t="s">
        <v>958</v>
      </c>
      <c r="K66" s="29">
        <f>IFERROR(INDEX(costTable[AveragePrice],MATCH(currentDeviceTable[[#This Row],[CompId]],costTable[id],0)),0)</f>
        <v>1250</v>
      </c>
      <c r="L66" s="9" t="s">
        <v>442</v>
      </c>
      <c r="M66" s="20">
        <v>1</v>
      </c>
      <c r="N66" s="6" t="s">
        <v>411</v>
      </c>
      <c r="O66" s="10">
        <v>0</v>
      </c>
      <c r="P66" s="6">
        <f ca="1">IF(currentDeviceTable[[#This Row],[ShipDate]]&lt;&gt;"",IF(DATE(YEAR(TODAY())-5,MONTH(TODAY()),DAY(TODAY()))&gt;currentDeviceTable[[#This Row],[ShipDate]],1,0),"")</f>
        <v>1</v>
      </c>
      <c r="Q66" s="38" t="str">
        <f>IF(ISNUMBER(currentDeviceTable[[#This Row],[ChassisTypesRaw]]),TEXT(currentDeviceTable[[#This Row],[ChassisTypesRaw]],"@"),currentDeviceTable[[#This Row],[ChassisTypesRaw]])</f>
        <v>3</v>
      </c>
      <c r="R66" s="18" t="str">
        <f>INDEX(chassisTable[ChassisType],MATCH(currentDeviceTable[[#This Row],[ChassisToText]],chassisTable[ChassisTypesRaw],0))</f>
        <v>Desktop</v>
      </c>
      <c r="S66" s="18" t="str">
        <f>INDEX(chassisTable[ChassisSubType],MATCH(currentDeviceTable[[#This Row],[ChassisToText]],chassisTable[ChassisTypesRaw],0))</f>
        <v>Desktop</v>
      </c>
      <c r="T66" s="11"/>
      <c r="U66" s="59">
        <v>45068</v>
      </c>
      <c r="V66" s="18" t="s">
        <v>411</v>
      </c>
      <c r="X66">
        <f t="array" ref="X66">SUM(--(currentDeviceTable[[#This Row],[SerialNumber]]=currentDeviceTable[SerialNumber]))</f>
        <v>1</v>
      </c>
    </row>
    <row r="67" spans="1:24" ht="15" customHeight="1" x14ac:dyDescent="0.25">
      <c r="A67" s="5" t="s">
        <v>80</v>
      </c>
      <c r="B67" s="6" t="s">
        <v>20</v>
      </c>
      <c r="C67" s="9" t="s">
        <v>81</v>
      </c>
      <c r="D67" s="63" t="s">
        <v>82</v>
      </c>
      <c r="E67" s="6" t="s">
        <v>34</v>
      </c>
      <c r="F67" s="9">
        <v>3</v>
      </c>
      <c r="G67" s="56">
        <v>42810</v>
      </c>
      <c r="H67" s="7">
        <f ca="1">IF(currentDeviceTable[[#This Row],[ShipDate]]&lt;&gt;"",(TODAY()-currentDeviceTable[[#This Row],[ShipDate]])/365,"")</f>
        <v>6.3123287671232875</v>
      </c>
      <c r="I67" s="10">
        <f ca="1">_xlfn.FLOOR.MATH(currentDeviceTable[[#This Row],[Age]])</f>
        <v>6</v>
      </c>
      <c r="J67" s="7" t="s">
        <v>958</v>
      </c>
      <c r="K67" s="29">
        <f>IFERROR(INDEX(costTable[AveragePrice],MATCH(currentDeviceTable[[#This Row],[CompId]],costTable[id],0)),0)</f>
        <v>1250</v>
      </c>
      <c r="L67" s="9" t="s">
        <v>442</v>
      </c>
      <c r="M67" s="20"/>
      <c r="N67" s="6"/>
      <c r="O67" s="10">
        <v>0</v>
      </c>
      <c r="P67" s="6">
        <f ca="1">IF(currentDeviceTable[[#This Row],[ShipDate]]&lt;&gt;"",IF(DATE(YEAR(TODAY())-5,MONTH(TODAY()),DAY(TODAY()))&gt;currentDeviceTable[[#This Row],[ShipDate]],1,0),"")</f>
        <v>1</v>
      </c>
      <c r="Q67" s="38" t="str">
        <f>IF(ISNUMBER(currentDeviceTable[[#This Row],[ChassisTypesRaw]]),TEXT(currentDeviceTable[[#This Row],[ChassisTypesRaw]],"@"),currentDeviceTable[[#This Row],[ChassisTypesRaw]])</f>
        <v>3</v>
      </c>
      <c r="R67" s="18" t="str">
        <f>INDEX(chassisTable[ChassisType],MATCH(currentDeviceTable[[#This Row],[ChassisToText]],chassisTable[ChassisTypesRaw],0))</f>
        <v>Desktop</v>
      </c>
      <c r="S67" s="18" t="str">
        <f>INDEX(chassisTable[ChassisSubType],MATCH(currentDeviceTable[[#This Row],[ChassisToText]],chassisTable[ChassisTypesRaw],0))</f>
        <v>Desktop</v>
      </c>
      <c r="T67" s="11" t="s">
        <v>1175</v>
      </c>
      <c r="U67" s="59">
        <v>44593</v>
      </c>
      <c r="V67" s="18" t="s">
        <v>412</v>
      </c>
      <c r="X67">
        <f t="array" ref="X67">SUM(--(currentDeviceTable[[#This Row],[SerialNumber]]=currentDeviceTable[SerialNumber]))</f>
        <v>1</v>
      </c>
    </row>
    <row r="68" spans="1:24" ht="15" customHeight="1" x14ac:dyDescent="0.25">
      <c r="A68" s="5" t="s">
        <v>292</v>
      </c>
      <c r="B68" s="6" t="s">
        <v>20</v>
      </c>
      <c r="C68" s="9" t="s">
        <v>387</v>
      </c>
      <c r="D68" s="63" t="s">
        <v>293</v>
      </c>
      <c r="E68" s="6" t="s">
        <v>64</v>
      </c>
      <c r="F68" s="9" t="s">
        <v>898</v>
      </c>
      <c r="G68" s="56">
        <v>42814</v>
      </c>
      <c r="H68" s="7">
        <f ca="1">IF(currentDeviceTable[[#This Row],[ShipDate]]&lt;&gt;"",(TODAY()-currentDeviceTable[[#This Row],[ShipDate]])/365,"")</f>
        <v>6.3013698630136989</v>
      </c>
      <c r="I68" s="10">
        <f ca="1">_xlfn.FLOOR.MATH(currentDeviceTable[[#This Row],[Age]])</f>
        <v>6</v>
      </c>
      <c r="J68" s="7" t="s">
        <v>983</v>
      </c>
      <c r="K68" s="29">
        <f>IFERROR(INDEX(costTable[AveragePrice],MATCH(currentDeviceTable[[#This Row],[CompId]],costTable[id],0)),0)</f>
        <v>0</v>
      </c>
      <c r="L68" s="9" t="s">
        <v>442</v>
      </c>
      <c r="M68" s="20">
        <v>1</v>
      </c>
      <c r="N68" s="6" t="s">
        <v>426</v>
      </c>
      <c r="O68" s="10">
        <v>0</v>
      </c>
      <c r="P68" s="6">
        <f ca="1">IF(currentDeviceTable[[#This Row],[ShipDate]]&lt;&gt;"",IF(DATE(YEAR(TODAY())-5,MONTH(TODAY()),DAY(TODAY()))&gt;currentDeviceTable[[#This Row],[ShipDate]],1,0),"")</f>
        <v>1</v>
      </c>
      <c r="Q68" s="38" t="str">
        <f>IF(ISNUMBER(currentDeviceTable[[#This Row],[ChassisTypesRaw]]),TEXT(currentDeviceTable[[#This Row],[ChassisTypesRaw]],"@"),currentDeviceTable[[#This Row],[ChassisTypesRaw]])</f>
        <v>9,12</v>
      </c>
      <c r="R68" s="18" t="str">
        <f>INDEX(chassisTable[ChassisType],MATCH(currentDeviceTable[[#This Row],[ChassisToText]],chassisTable[ChassisTypesRaw],0))</f>
        <v>Laptop</v>
      </c>
      <c r="S68" s="18" t="str">
        <f>INDEX(chassisTable[ChassisSubType],MATCH(currentDeviceTable[[#This Row],[ChassisToText]],chassisTable[ChassisTypesRaw],0))</f>
        <v>Laptop,Docking Station</v>
      </c>
      <c r="T68" s="11" t="s">
        <v>1152</v>
      </c>
      <c r="U68" s="59">
        <v>45065</v>
      </c>
      <c r="V68" s="18" t="s">
        <v>426</v>
      </c>
      <c r="X68">
        <f t="array" ref="X68">SUM(--(currentDeviceTable[[#This Row],[SerialNumber]]=currentDeviceTable[SerialNumber]))</f>
        <v>1</v>
      </c>
    </row>
    <row r="69" spans="1:24" ht="15" customHeight="1" x14ac:dyDescent="0.25">
      <c r="A69" s="5" t="s">
        <v>83</v>
      </c>
      <c r="B69" s="6" t="s">
        <v>20</v>
      </c>
      <c r="C69" s="9" t="s">
        <v>84</v>
      </c>
      <c r="D69" s="63" t="s">
        <v>82</v>
      </c>
      <c r="E69" s="6" t="s">
        <v>884</v>
      </c>
      <c r="F69" s="9">
        <v>3</v>
      </c>
      <c r="G69" s="56">
        <v>42816</v>
      </c>
      <c r="H69" s="7">
        <f ca="1">IF(currentDeviceTable[[#This Row],[ShipDate]]&lt;&gt;"",(TODAY()-currentDeviceTable[[#This Row],[ShipDate]])/365,"")</f>
        <v>6.2958904109589042</v>
      </c>
      <c r="I69" s="10">
        <f ca="1">_xlfn.FLOOR.MATH(currentDeviceTable[[#This Row],[Age]])</f>
        <v>6</v>
      </c>
      <c r="J69" s="7" t="s">
        <v>958</v>
      </c>
      <c r="K69" s="29">
        <f>IFERROR(INDEX(costTable[AveragePrice],MATCH(currentDeviceTable[[#This Row],[CompId]],costTable[id],0)),0)</f>
        <v>1250</v>
      </c>
      <c r="L69" s="9" t="s">
        <v>442</v>
      </c>
      <c r="M69" s="20">
        <v>1</v>
      </c>
      <c r="N69" s="42" t="s">
        <v>414</v>
      </c>
      <c r="O69" s="10">
        <v>0</v>
      </c>
      <c r="P69" s="6">
        <f ca="1">IF(currentDeviceTable[[#This Row],[ShipDate]]&lt;&gt;"",IF(DATE(YEAR(TODAY())-5,MONTH(TODAY()),DAY(TODAY()))&gt;currentDeviceTable[[#This Row],[ShipDate]],1,0),"")</f>
        <v>1</v>
      </c>
      <c r="Q69" s="38" t="str">
        <f>IF(ISNUMBER(currentDeviceTable[[#This Row],[ChassisTypesRaw]]),TEXT(currentDeviceTable[[#This Row],[ChassisTypesRaw]],"@"),currentDeviceTable[[#This Row],[ChassisTypesRaw]])</f>
        <v>3</v>
      </c>
      <c r="R69" s="18" t="str">
        <f>INDEX(chassisTable[ChassisType],MATCH(currentDeviceTable[[#This Row],[ChassisToText]],chassisTable[ChassisTypesRaw],0))</f>
        <v>Desktop</v>
      </c>
      <c r="S69" s="18" t="str">
        <f>INDEX(chassisTable[ChassisSubType],MATCH(currentDeviceTable[[#This Row],[ChassisToText]],chassisTable[ChassisTypesRaw],0))</f>
        <v>Desktop</v>
      </c>
      <c r="T69" s="11"/>
      <c r="U69" s="59">
        <v>45068</v>
      </c>
      <c r="V69" s="18" t="s">
        <v>414</v>
      </c>
      <c r="X69">
        <f t="array" ref="X69">SUM(--(currentDeviceTable[[#This Row],[SerialNumber]]=currentDeviceTable[SerialNumber]))</f>
        <v>1</v>
      </c>
    </row>
    <row r="70" spans="1:24" ht="15" customHeight="1" x14ac:dyDescent="0.25">
      <c r="A70" s="5" t="s">
        <v>298</v>
      </c>
      <c r="B70" s="6" t="s">
        <v>20</v>
      </c>
      <c r="C70" s="9" t="s">
        <v>391</v>
      </c>
      <c r="D70" s="63" t="s">
        <v>293</v>
      </c>
      <c r="E70" s="6" t="s">
        <v>884</v>
      </c>
      <c r="F70" s="9" t="s">
        <v>898</v>
      </c>
      <c r="G70" s="56">
        <v>42982</v>
      </c>
      <c r="H70" s="7">
        <f ca="1">IF(currentDeviceTable[[#This Row],[ShipDate]]&lt;&gt;"",(TODAY()-currentDeviceTable[[#This Row],[ShipDate]])/365,"")</f>
        <v>5.8410958904109593</v>
      </c>
      <c r="I70" s="10">
        <f ca="1">_xlfn.FLOOR.MATH(currentDeviceTable[[#This Row],[Age]])</f>
        <v>5</v>
      </c>
      <c r="J70" s="7" t="s">
        <v>963</v>
      </c>
      <c r="K70" s="29">
        <f>IFERROR(INDEX(costTable[AveragePrice],MATCH(currentDeviceTable[[#This Row],[CompId]],costTable[id],0)),0)</f>
        <v>1050</v>
      </c>
      <c r="L70" s="9" t="s">
        <v>442</v>
      </c>
      <c r="M70" s="20">
        <v>1</v>
      </c>
      <c r="N70" s="6" t="s">
        <v>688</v>
      </c>
      <c r="O70" s="10">
        <v>0</v>
      </c>
      <c r="P70" s="6">
        <f ca="1">IF(currentDeviceTable[[#This Row],[ShipDate]]&lt;&gt;"",IF(DATE(YEAR(TODAY())-5,MONTH(TODAY()),DAY(TODAY()))&gt;currentDeviceTable[[#This Row],[ShipDate]],1,0),"")</f>
        <v>1</v>
      </c>
      <c r="Q70" s="38" t="str">
        <f>IF(ISNUMBER(currentDeviceTable[[#This Row],[ChassisTypesRaw]]),TEXT(currentDeviceTable[[#This Row],[ChassisTypesRaw]],"@"),currentDeviceTable[[#This Row],[ChassisTypesRaw]])</f>
        <v>9,12</v>
      </c>
      <c r="R70" s="18" t="str">
        <f>INDEX(chassisTable[ChassisType],MATCH(currentDeviceTable[[#This Row],[ChassisToText]],chassisTable[ChassisTypesRaw],0))</f>
        <v>Laptop</v>
      </c>
      <c r="S70" s="18" t="str">
        <f>INDEX(chassisTable[ChassisSubType],MATCH(currentDeviceTable[[#This Row],[ChassisToText]],chassisTable[ChassisTypesRaw],0))</f>
        <v>Laptop,Docking Station</v>
      </c>
      <c r="T70" s="11" t="s">
        <v>446</v>
      </c>
      <c r="U70" s="59">
        <v>45056</v>
      </c>
      <c r="V70" s="18" t="s">
        <v>688</v>
      </c>
      <c r="X70">
        <f t="array" ref="X70">SUM(--(currentDeviceTable[[#This Row],[SerialNumber]]=currentDeviceTable[SerialNumber]))</f>
        <v>1</v>
      </c>
    </row>
    <row r="71" spans="1:24" ht="15" customHeight="1" x14ac:dyDescent="0.25">
      <c r="A71" s="5" t="s">
        <v>134</v>
      </c>
      <c r="B71" s="6" t="s">
        <v>20</v>
      </c>
      <c r="C71" s="9" t="s">
        <v>135</v>
      </c>
      <c r="D71" s="63" t="s">
        <v>82</v>
      </c>
      <c r="E71" s="6" t="s">
        <v>884</v>
      </c>
      <c r="F71" s="9">
        <v>3</v>
      </c>
      <c r="G71" s="56">
        <v>43055</v>
      </c>
      <c r="H71" s="7">
        <f ca="1">IF(currentDeviceTable[[#This Row],[ShipDate]]&lt;&gt;"",(TODAY()-currentDeviceTable[[#This Row],[ShipDate]])/365,"")</f>
        <v>5.6410958904109592</v>
      </c>
      <c r="I71" s="10">
        <f ca="1">_xlfn.FLOOR.MATH(currentDeviceTable[[#This Row],[Age]])</f>
        <v>5</v>
      </c>
      <c r="J71" s="7" t="s">
        <v>958</v>
      </c>
      <c r="K71" s="29">
        <f>IFERROR(INDEX(costTable[AveragePrice],MATCH(currentDeviceTable[[#This Row],[CompId]],costTable[id],0)),0)</f>
        <v>1250</v>
      </c>
      <c r="L71" s="9" t="s">
        <v>442</v>
      </c>
      <c r="M71" s="20">
        <v>1</v>
      </c>
      <c r="N71" s="6" t="s">
        <v>837</v>
      </c>
      <c r="O71" s="10">
        <v>0</v>
      </c>
      <c r="P71" s="6">
        <f ca="1">IF(currentDeviceTable[[#This Row],[ShipDate]]&lt;&gt;"",IF(DATE(YEAR(TODAY())-5,MONTH(TODAY()),DAY(TODAY()))&gt;currentDeviceTable[[#This Row],[ShipDate]],1,0),"")</f>
        <v>1</v>
      </c>
      <c r="Q71" s="38" t="str">
        <f>IF(ISNUMBER(currentDeviceTable[[#This Row],[ChassisTypesRaw]]),TEXT(currentDeviceTable[[#This Row],[ChassisTypesRaw]],"@"),currentDeviceTable[[#This Row],[ChassisTypesRaw]])</f>
        <v>3</v>
      </c>
      <c r="R71" s="18" t="str">
        <f>INDEX(chassisTable[ChassisType],MATCH(currentDeviceTable[[#This Row],[ChassisToText]],chassisTable[ChassisTypesRaw],0))</f>
        <v>Desktop</v>
      </c>
      <c r="S71" s="18" t="str">
        <f>INDEX(chassisTable[ChassisSubType],MATCH(currentDeviceTable[[#This Row],[ChassisToText]],chassisTable[ChassisTypesRaw],0))</f>
        <v>Desktop</v>
      </c>
      <c r="T71" s="11"/>
      <c r="U71" s="59">
        <v>45068</v>
      </c>
      <c r="V71" s="18" t="s">
        <v>837</v>
      </c>
      <c r="X71">
        <f t="array" ref="X71">SUM(--(currentDeviceTable[[#This Row],[SerialNumber]]=currentDeviceTable[SerialNumber]))</f>
        <v>1</v>
      </c>
    </row>
    <row r="72" spans="1:24" ht="15" customHeight="1" x14ac:dyDescent="0.25">
      <c r="A72" s="5" t="s">
        <v>346</v>
      </c>
      <c r="B72" s="6" t="s">
        <v>347</v>
      </c>
      <c r="C72" s="9" t="s">
        <v>899</v>
      </c>
      <c r="D72" s="63" t="s">
        <v>348</v>
      </c>
      <c r="E72" s="6" t="s">
        <v>61</v>
      </c>
      <c r="F72" s="9">
        <v>9</v>
      </c>
      <c r="G72" s="56">
        <v>43165</v>
      </c>
      <c r="H72" s="7">
        <f ca="1">IF(currentDeviceTable[[#This Row],[ShipDate]]&lt;&gt;"",(TODAY()-currentDeviceTable[[#This Row],[ShipDate]])/365,"")</f>
        <v>5.3397260273972602</v>
      </c>
      <c r="I72" s="10">
        <f ca="1">_xlfn.FLOOR.MATH(currentDeviceTable[[#This Row],[Age]])</f>
        <v>5</v>
      </c>
      <c r="J72" s="7" t="s">
        <v>983</v>
      </c>
      <c r="K72" s="29">
        <f>IFERROR(INDEX(costTable[AveragePrice],MATCH(currentDeviceTable[[#This Row],[CompId]],costTable[id],0)),0)</f>
        <v>0</v>
      </c>
      <c r="L72" s="9" t="s">
        <v>442</v>
      </c>
      <c r="M72" s="20"/>
      <c r="N72" s="6"/>
      <c r="O72" s="10">
        <v>0</v>
      </c>
      <c r="P72" s="6">
        <f ca="1">IF(currentDeviceTable[[#This Row],[ShipDate]]&lt;&gt;"",IF(DATE(YEAR(TODAY())-5,MONTH(TODAY()),DAY(TODAY()))&gt;currentDeviceTable[[#This Row],[ShipDate]],1,0),"")</f>
        <v>1</v>
      </c>
      <c r="Q72" s="38" t="str">
        <f>IF(ISNUMBER(currentDeviceTable[[#This Row],[ChassisTypesRaw]]),TEXT(currentDeviceTable[[#This Row],[ChassisTypesRaw]],"@"),currentDeviceTable[[#This Row],[ChassisTypesRaw]])</f>
        <v>9</v>
      </c>
      <c r="R72" s="18" t="str">
        <f>INDEX(chassisTable[ChassisType],MATCH(currentDeviceTable[[#This Row],[ChassisToText]],chassisTable[ChassisTypesRaw],0))</f>
        <v>Laptop</v>
      </c>
      <c r="S72" s="18" t="str">
        <f>INDEX(chassisTable[ChassisSubType],MATCH(currentDeviceTable[[#This Row],[ChassisToText]],chassisTable[ChassisTypesRaw],0))</f>
        <v>Laptop</v>
      </c>
      <c r="T72" s="11" t="s">
        <v>1177</v>
      </c>
      <c r="U72" s="59">
        <v>44183</v>
      </c>
      <c r="V72" s="18" t="s">
        <v>469</v>
      </c>
      <c r="X72">
        <f t="array" ref="X72">SUM(--(currentDeviceTable[[#This Row],[SerialNumber]]=currentDeviceTable[SerialNumber]))</f>
        <v>1</v>
      </c>
    </row>
    <row r="73" spans="1:24" ht="15" customHeight="1" x14ac:dyDescent="0.25">
      <c r="A73" s="5" t="s">
        <v>118</v>
      </c>
      <c r="B73" s="6" t="s">
        <v>20</v>
      </c>
      <c r="C73" s="9" t="s">
        <v>119</v>
      </c>
      <c r="D73" s="63" t="s">
        <v>120</v>
      </c>
      <c r="E73" s="6" t="s">
        <v>34</v>
      </c>
      <c r="F73" s="9">
        <v>10</v>
      </c>
      <c r="G73" s="56">
        <v>43264</v>
      </c>
      <c r="H73" s="7">
        <f ca="1">IF(currentDeviceTable[[#This Row],[ShipDate]]&lt;&gt;"",(TODAY()-currentDeviceTable[[#This Row],[ShipDate]])/365,"")</f>
        <v>5.0684931506849313</v>
      </c>
      <c r="I73" s="10">
        <f ca="1">_xlfn.FLOOR.MATH(currentDeviceTable[[#This Row],[Age]])</f>
        <v>5</v>
      </c>
      <c r="J73" s="7" t="s">
        <v>961</v>
      </c>
      <c r="K73" s="29">
        <f>IFERROR(INDEX(costTable[AveragePrice],MATCH(currentDeviceTable[[#This Row],[CompId]],costTable[id],0)),0)</f>
        <v>900</v>
      </c>
      <c r="L73" s="9" t="s">
        <v>442</v>
      </c>
      <c r="M73" s="20">
        <v>1</v>
      </c>
      <c r="N73" s="6" t="s">
        <v>484</v>
      </c>
      <c r="O73" s="10">
        <v>0</v>
      </c>
      <c r="P73" s="6">
        <f ca="1">IF(currentDeviceTable[[#This Row],[ShipDate]]&lt;&gt;"",IF(DATE(YEAR(TODAY())-5,MONTH(TODAY()),DAY(TODAY()))&gt;currentDeviceTable[[#This Row],[ShipDate]],1,0),"")</f>
        <v>1</v>
      </c>
      <c r="Q73" s="38" t="str">
        <f>IF(ISNUMBER(currentDeviceTable[[#This Row],[ChassisTypesRaw]]),TEXT(currentDeviceTable[[#This Row],[ChassisTypesRaw]],"@"),currentDeviceTable[[#This Row],[ChassisTypesRaw]])</f>
        <v>10</v>
      </c>
      <c r="R73" s="18" t="str">
        <f>INDEX(chassisTable[ChassisType],MATCH(currentDeviceTable[[#This Row],[ChassisToText]],chassisTable[ChassisTypesRaw],0))</f>
        <v>Laptop</v>
      </c>
      <c r="S73" s="18" t="str">
        <f>INDEX(chassisTable[ChassisSubType],MATCH(currentDeviceTable[[#This Row],[ChassisToText]],chassisTable[ChassisTypesRaw],0))</f>
        <v>Notebook</v>
      </c>
      <c r="T73" s="11" t="s">
        <v>1152</v>
      </c>
      <c r="U73" s="59">
        <v>45068</v>
      </c>
      <c r="V73" s="18" t="s">
        <v>484</v>
      </c>
      <c r="X73">
        <f t="array" ref="X73">SUM(--(currentDeviceTable[[#This Row],[SerialNumber]]=currentDeviceTable[SerialNumber]))</f>
        <v>1</v>
      </c>
    </row>
    <row r="74" spans="1:24" ht="15" customHeight="1" x14ac:dyDescent="0.25">
      <c r="A74" s="5" t="s">
        <v>113</v>
      </c>
      <c r="B74" s="6" t="s">
        <v>20</v>
      </c>
      <c r="C74" s="9" t="s">
        <v>114</v>
      </c>
      <c r="D74" s="63" t="s">
        <v>68</v>
      </c>
      <c r="E74" s="6" t="s">
        <v>884</v>
      </c>
      <c r="F74" s="9">
        <v>31</v>
      </c>
      <c r="G74" s="56">
        <v>43281</v>
      </c>
      <c r="H74" s="7">
        <f ca="1">IF(currentDeviceTable[[#This Row],[ShipDate]]&lt;&gt;"",(TODAY()-currentDeviceTable[[#This Row],[ShipDate]])/365,"")</f>
        <v>5.021917808219178</v>
      </c>
      <c r="I74" s="10">
        <f ca="1">_xlfn.FLOOR.MATH(currentDeviceTable[[#This Row],[Age]])</f>
        <v>5</v>
      </c>
      <c r="J74" s="7" t="s">
        <v>961</v>
      </c>
      <c r="K74" s="29">
        <f>IFERROR(INDEX(costTable[AveragePrice],MATCH(currentDeviceTable[[#This Row],[CompId]],costTable[id],0)),0)</f>
        <v>900</v>
      </c>
      <c r="L74" s="9" t="s">
        <v>442</v>
      </c>
      <c r="M74" s="20">
        <v>1</v>
      </c>
      <c r="N74" s="6" t="s">
        <v>471</v>
      </c>
      <c r="O74" s="10">
        <v>0</v>
      </c>
      <c r="P74" s="6">
        <f ca="1">IF(currentDeviceTable[[#This Row],[ShipDate]]&lt;&gt;"",IF(DATE(YEAR(TODAY())-5,MONTH(TODAY()),DAY(TODAY()))&gt;currentDeviceTable[[#This Row],[ShipDate]],1,0),"")</f>
        <v>1</v>
      </c>
      <c r="Q74" s="38" t="str">
        <f>IF(ISNUMBER(currentDeviceTable[[#This Row],[ChassisTypesRaw]]),TEXT(currentDeviceTable[[#This Row],[ChassisTypesRaw]],"@"),currentDeviceTable[[#This Row],[ChassisTypesRaw]])</f>
        <v>31</v>
      </c>
      <c r="R74" s="18" t="str">
        <f>INDEX(chassisTable[ChassisType],MATCH(currentDeviceTable[[#This Row],[ChassisToText]],chassisTable[ChassisTypesRaw],0))</f>
        <v>Laptop</v>
      </c>
      <c r="S74" s="18" t="str">
        <f>INDEX(chassisTable[ChassisSubType],MATCH(currentDeviceTable[[#This Row],[ChassisToText]],chassisTable[ChassisTypesRaw],0))</f>
        <v>Convertible</v>
      </c>
      <c r="T74" s="11"/>
      <c r="U74" s="59">
        <v>45065</v>
      </c>
      <c r="V74" s="18" t="s">
        <v>471</v>
      </c>
      <c r="X74">
        <f t="array" ref="X74">SUM(--(currentDeviceTable[[#This Row],[SerialNumber]]=currentDeviceTable[SerialNumber]))</f>
        <v>1</v>
      </c>
    </row>
    <row r="75" spans="1:24" ht="15" customHeight="1" x14ac:dyDescent="0.25">
      <c r="A75" s="5" t="s">
        <v>94</v>
      </c>
      <c r="B75" s="6" t="s">
        <v>20</v>
      </c>
      <c r="C75" s="9" t="s">
        <v>95</v>
      </c>
      <c r="D75" s="63" t="s">
        <v>87</v>
      </c>
      <c r="E75" s="6" t="s">
        <v>884</v>
      </c>
      <c r="F75" s="9">
        <v>31</v>
      </c>
      <c r="G75" s="56">
        <v>43281</v>
      </c>
      <c r="H75" s="7">
        <f ca="1">IF(currentDeviceTable[[#This Row],[ShipDate]]&lt;&gt;"",(TODAY()-currentDeviceTable[[#This Row],[ShipDate]])/365,"")</f>
        <v>5.021917808219178</v>
      </c>
      <c r="I75" s="10">
        <f ca="1">_xlfn.FLOOR.MATH(currentDeviceTable[[#This Row],[Age]])</f>
        <v>5</v>
      </c>
      <c r="J75" s="7" t="s">
        <v>961</v>
      </c>
      <c r="K75" s="29">
        <f>IFERROR(INDEX(costTable[AveragePrice],MATCH(currentDeviceTable[[#This Row],[CompId]],costTable[id],0)),0)</f>
        <v>900</v>
      </c>
      <c r="L75" s="9" t="s">
        <v>442</v>
      </c>
      <c r="M75" s="20">
        <v>1</v>
      </c>
      <c r="N75" s="6" t="s">
        <v>470</v>
      </c>
      <c r="O75" s="10">
        <v>0</v>
      </c>
      <c r="P75" s="6">
        <f ca="1">IF(currentDeviceTable[[#This Row],[ShipDate]]&lt;&gt;"",IF(DATE(YEAR(TODAY())-5,MONTH(TODAY()),DAY(TODAY()))&gt;currentDeviceTable[[#This Row],[ShipDate]],1,0),"")</f>
        <v>1</v>
      </c>
      <c r="Q75" s="38" t="str">
        <f>IF(ISNUMBER(currentDeviceTable[[#This Row],[ChassisTypesRaw]]),TEXT(currentDeviceTable[[#This Row],[ChassisTypesRaw]],"@"),currentDeviceTable[[#This Row],[ChassisTypesRaw]])</f>
        <v>31</v>
      </c>
      <c r="R75" s="18" t="str">
        <f>INDEX(chassisTable[ChassisType],MATCH(currentDeviceTable[[#This Row],[ChassisToText]],chassisTable[ChassisTypesRaw],0))</f>
        <v>Laptop</v>
      </c>
      <c r="S75" s="18" t="str">
        <f>INDEX(chassisTable[ChassisSubType],MATCH(currentDeviceTable[[#This Row],[ChassisToText]],chassisTable[ChassisTypesRaw],0))</f>
        <v>Convertible</v>
      </c>
      <c r="T75" s="11"/>
      <c r="U75" s="59">
        <v>45068</v>
      </c>
      <c r="V75" s="18" t="s">
        <v>470</v>
      </c>
      <c r="X75">
        <f t="array" ref="X75">SUM(--(currentDeviceTable[[#This Row],[SerialNumber]]=currentDeviceTable[SerialNumber]))</f>
        <v>1</v>
      </c>
    </row>
    <row r="76" spans="1:24" ht="15" customHeight="1" x14ac:dyDescent="0.25">
      <c r="A76" s="5" t="s">
        <v>556</v>
      </c>
      <c r="B76" s="6" t="s">
        <v>20</v>
      </c>
      <c r="C76" s="9" t="s">
        <v>67</v>
      </c>
      <c r="D76" s="63" t="s">
        <v>68</v>
      </c>
      <c r="E76" s="6" t="s">
        <v>34</v>
      </c>
      <c r="F76" s="9">
        <v>31</v>
      </c>
      <c r="G76" s="56">
        <v>43281</v>
      </c>
      <c r="H76" s="7">
        <f ca="1">IF(currentDeviceTable[[#This Row],[ShipDate]]&lt;&gt;"",(TODAY()-currentDeviceTable[[#This Row],[ShipDate]])/365,"")</f>
        <v>5.021917808219178</v>
      </c>
      <c r="I76" s="10">
        <f ca="1">_xlfn.FLOOR.MATH(currentDeviceTable[[#This Row],[Age]])</f>
        <v>5</v>
      </c>
      <c r="J76" s="7" t="s">
        <v>961</v>
      </c>
      <c r="K76" s="29">
        <f>IFERROR(INDEX(costTable[AveragePrice],MATCH(currentDeviceTable[[#This Row],[CompId]],costTable[id],0)),0)</f>
        <v>900</v>
      </c>
      <c r="L76" s="9" t="s">
        <v>442</v>
      </c>
      <c r="M76" s="20">
        <v>1</v>
      </c>
      <c r="N76" s="6" t="s">
        <v>460</v>
      </c>
      <c r="O76" s="10">
        <v>0</v>
      </c>
      <c r="P76" s="6">
        <f ca="1">IF(currentDeviceTable[[#This Row],[ShipDate]]&lt;&gt;"",IF(DATE(YEAR(TODAY())-5,MONTH(TODAY()),DAY(TODAY()))&gt;currentDeviceTable[[#This Row],[ShipDate]],1,0),"")</f>
        <v>1</v>
      </c>
      <c r="Q76" s="38" t="str">
        <f>IF(ISNUMBER(currentDeviceTable[[#This Row],[ChassisTypesRaw]]),TEXT(currentDeviceTable[[#This Row],[ChassisTypesRaw]],"@"),currentDeviceTable[[#This Row],[ChassisTypesRaw]])</f>
        <v>31</v>
      </c>
      <c r="R76" s="18" t="str">
        <f>INDEX(chassisTable[ChassisType],MATCH(currentDeviceTable[[#This Row],[ChassisToText]],chassisTable[ChassisTypesRaw],0))</f>
        <v>Laptop</v>
      </c>
      <c r="S76" s="18" t="str">
        <f>INDEX(chassisTable[ChassisSubType],MATCH(currentDeviceTable[[#This Row],[ChassisToText]],chassisTable[ChassisTypesRaw],0))</f>
        <v>Convertible</v>
      </c>
      <c r="T76" s="11" t="s">
        <v>1152</v>
      </c>
      <c r="U76" s="59">
        <v>45068</v>
      </c>
      <c r="V76" s="18" t="s">
        <v>460</v>
      </c>
      <c r="X76">
        <f t="array" ref="X76">SUM(--(currentDeviceTable[[#This Row],[SerialNumber]]=currentDeviceTable[SerialNumber]))</f>
        <v>1</v>
      </c>
    </row>
    <row r="77" spans="1:24" ht="15" customHeight="1" x14ac:dyDescent="0.25">
      <c r="A77" s="5" t="s">
        <v>85</v>
      </c>
      <c r="B77" s="6" t="s">
        <v>20</v>
      </c>
      <c r="C77" s="9" t="s">
        <v>86</v>
      </c>
      <c r="D77" s="63" t="s">
        <v>87</v>
      </c>
      <c r="E77" s="6" t="s">
        <v>1080</v>
      </c>
      <c r="F77" s="9">
        <v>31</v>
      </c>
      <c r="G77" s="56">
        <v>43281</v>
      </c>
      <c r="H77" s="7">
        <f ca="1">IF(currentDeviceTable[[#This Row],[ShipDate]]&lt;&gt;"",(TODAY()-currentDeviceTable[[#This Row],[ShipDate]])/365,"")</f>
        <v>5.021917808219178</v>
      </c>
      <c r="I77" s="10">
        <f ca="1">_xlfn.FLOOR.MATH(currentDeviceTable[[#This Row],[Age]])</f>
        <v>5</v>
      </c>
      <c r="J77" s="7" t="s">
        <v>961</v>
      </c>
      <c r="K77" s="29">
        <f>IFERROR(INDEX(costTable[AveragePrice],MATCH(currentDeviceTable[[#This Row],[CompId]],costTable[id],0)),0)</f>
        <v>900</v>
      </c>
      <c r="L77" s="9" t="s">
        <v>442</v>
      </c>
      <c r="M77" s="20"/>
      <c r="N77" s="6"/>
      <c r="O77" s="10">
        <v>0</v>
      </c>
      <c r="P77" s="6">
        <f ca="1">IF(currentDeviceTable[[#This Row],[ShipDate]]&lt;&gt;"",IF(DATE(YEAR(TODAY())-5,MONTH(TODAY()),DAY(TODAY()))&gt;currentDeviceTable[[#This Row],[ShipDate]],1,0),"")</f>
        <v>1</v>
      </c>
      <c r="Q77" s="38" t="str">
        <f>IF(ISNUMBER(currentDeviceTable[[#This Row],[ChassisTypesRaw]]),TEXT(currentDeviceTable[[#This Row],[ChassisTypesRaw]],"@"),currentDeviceTable[[#This Row],[ChassisTypesRaw]])</f>
        <v>31</v>
      </c>
      <c r="R77" s="18" t="str">
        <f>INDEX(chassisTable[ChassisType],MATCH(currentDeviceTable[[#This Row],[ChassisToText]],chassisTable[ChassisTypesRaw],0))</f>
        <v>Laptop</v>
      </c>
      <c r="S77" s="18" t="str">
        <f>INDEX(chassisTable[ChassisSubType],MATCH(currentDeviceTable[[#This Row],[ChassisToText]],chassisTable[ChassisTypesRaw],0))</f>
        <v>Convertible</v>
      </c>
      <c r="T77" s="11" t="s">
        <v>1178</v>
      </c>
      <c r="U77" s="59">
        <v>44946</v>
      </c>
      <c r="V77" s="18" t="s">
        <v>1179</v>
      </c>
      <c r="X77">
        <f t="array" ref="X77">SUM(--(currentDeviceTable[[#This Row],[SerialNumber]]=currentDeviceTable[SerialNumber]))</f>
        <v>1</v>
      </c>
    </row>
    <row r="78" spans="1:24" ht="15" customHeight="1" x14ac:dyDescent="0.25">
      <c r="A78" s="5" t="s">
        <v>322</v>
      </c>
      <c r="B78" s="6" t="s">
        <v>314</v>
      </c>
      <c r="C78" s="9" t="s">
        <v>323</v>
      </c>
      <c r="D78" s="63" t="s">
        <v>324</v>
      </c>
      <c r="E78" s="6" t="s">
        <v>884</v>
      </c>
      <c r="F78" s="9">
        <v>10</v>
      </c>
      <c r="G78" s="56">
        <v>43286</v>
      </c>
      <c r="H78" s="7">
        <f ca="1">IF(currentDeviceTable[[#This Row],[ShipDate]]&lt;&gt;"",(TODAY()-currentDeviceTable[[#This Row],[ShipDate]])/365,"")</f>
        <v>5.0082191780821921</v>
      </c>
      <c r="I78" s="10">
        <f ca="1">_xlfn.FLOOR.MATH(currentDeviceTable[[#This Row],[Age]])</f>
        <v>5</v>
      </c>
      <c r="J78" s="7" t="s">
        <v>963</v>
      </c>
      <c r="K78" s="29">
        <f>IFERROR(INDEX(costTable[AveragePrice],MATCH(currentDeviceTable[[#This Row],[CompId]],costTable[id],0)),0)</f>
        <v>1050</v>
      </c>
      <c r="L78" s="9" t="s">
        <v>442</v>
      </c>
      <c r="M78" s="20">
        <v>1</v>
      </c>
      <c r="N78" s="6" t="s">
        <v>462</v>
      </c>
      <c r="O78" s="10">
        <v>0</v>
      </c>
      <c r="P78" s="6">
        <f ca="1">IF(currentDeviceTable[[#This Row],[ShipDate]]&lt;&gt;"",IF(DATE(YEAR(TODAY())-5,MONTH(TODAY()),DAY(TODAY()))&gt;currentDeviceTable[[#This Row],[ShipDate]],1,0),"")</f>
        <v>1</v>
      </c>
      <c r="Q78" s="38" t="str">
        <f>IF(ISNUMBER(currentDeviceTable[[#This Row],[ChassisTypesRaw]]),TEXT(currentDeviceTable[[#This Row],[ChassisTypesRaw]],"@"),currentDeviceTable[[#This Row],[ChassisTypesRaw]])</f>
        <v>10</v>
      </c>
      <c r="R78" s="18" t="str">
        <f>INDEX(chassisTable[ChassisType],MATCH(currentDeviceTable[[#This Row],[ChassisToText]],chassisTable[ChassisTypesRaw],0))</f>
        <v>Laptop</v>
      </c>
      <c r="S78" s="18" t="str">
        <f>INDEX(chassisTable[ChassisSubType],MATCH(currentDeviceTable[[#This Row],[ChassisToText]],chassisTable[ChassisTypesRaw],0))</f>
        <v>Notebook</v>
      </c>
      <c r="T78" s="11" t="s">
        <v>446</v>
      </c>
      <c r="U78" s="59">
        <v>45048</v>
      </c>
      <c r="V78" s="18" t="s">
        <v>462</v>
      </c>
      <c r="X78">
        <f t="array" ref="X78">SUM(--(currentDeviceTable[[#This Row],[SerialNumber]]=currentDeviceTable[SerialNumber]))</f>
        <v>1</v>
      </c>
    </row>
    <row r="79" spans="1:24" ht="15" customHeight="1" x14ac:dyDescent="0.25">
      <c r="A79" s="5" t="s">
        <v>90</v>
      </c>
      <c r="B79" s="6" t="s">
        <v>20</v>
      </c>
      <c r="C79" s="9" t="s">
        <v>91</v>
      </c>
      <c r="D79" s="63" t="s">
        <v>82</v>
      </c>
      <c r="E79" s="6" t="s">
        <v>884</v>
      </c>
      <c r="F79" s="9">
        <v>3</v>
      </c>
      <c r="G79" s="56">
        <v>43291</v>
      </c>
      <c r="H79" s="7">
        <f ca="1">IF(currentDeviceTable[[#This Row],[ShipDate]]&lt;&gt;"",(TODAY()-currentDeviceTable[[#This Row],[ShipDate]])/365,"")</f>
        <v>4.9945205479452053</v>
      </c>
      <c r="I79" s="10">
        <f ca="1">_xlfn.FLOOR.MATH(currentDeviceTable[[#This Row],[Age]])</f>
        <v>4</v>
      </c>
      <c r="J79" s="7" t="s">
        <v>958</v>
      </c>
      <c r="K79" s="29">
        <f>IFERROR(INDEX(costTable[AveragePrice],MATCH(currentDeviceTable[[#This Row],[CompId]],costTable[id],0)),0)</f>
        <v>1250</v>
      </c>
      <c r="L79" s="9" t="s">
        <v>442</v>
      </c>
      <c r="M79" s="20">
        <v>1</v>
      </c>
      <c r="N79" s="6" t="s">
        <v>472</v>
      </c>
      <c r="O79" s="10">
        <v>0</v>
      </c>
      <c r="P79" s="6">
        <f ca="1">IF(currentDeviceTable[[#This Row],[ShipDate]]&lt;&gt;"",IF(DATE(YEAR(TODAY())-5,MONTH(TODAY()),DAY(TODAY()))&gt;currentDeviceTable[[#This Row],[ShipDate]],1,0),"")</f>
        <v>0</v>
      </c>
      <c r="Q79" s="38" t="str">
        <f>IF(ISNUMBER(currentDeviceTable[[#This Row],[ChassisTypesRaw]]),TEXT(currentDeviceTable[[#This Row],[ChassisTypesRaw]],"@"),currentDeviceTable[[#This Row],[ChassisTypesRaw]])</f>
        <v>3</v>
      </c>
      <c r="R79" s="18" t="str">
        <f>INDEX(chassisTable[ChassisType],MATCH(currentDeviceTable[[#This Row],[ChassisToText]],chassisTable[ChassisTypesRaw],0))</f>
        <v>Desktop</v>
      </c>
      <c r="S79" s="18" t="str">
        <f>INDEX(chassisTable[ChassisSubType],MATCH(currentDeviceTable[[#This Row],[ChassisToText]],chassisTable[ChassisTypesRaw],0))</f>
        <v>Desktop</v>
      </c>
      <c r="T79" s="11"/>
      <c r="U79" s="59">
        <v>45068</v>
      </c>
      <c r="V79" s="18" t="s">
        <v>472</v>
      </c>
      <c r="X79">
        <f t="array" ref="X79">SUM(--(currentDeviceTable[[#This Row],[SerialNumber]]=currentDeviceTable[SerialNumber]))</f>
        <v>1</v>
      </c>
    </row>
    <row r="80" spans="1:24" ht="15" customHeight="1" x14ac:dyDescent="0.25">
      <c r="A80" s="5" t="s">
        <v>349</v>
      </c>
      <c r="B80" s="6" t="s">
        <v>347</v>
      </c>
      <c r="C80" s="9" t="s">
        <v>900</v>
      </c>
      <c r="D80" s="63" t="s">
        <v>350</v>
      </c>
      <c r="E80" s="6" t="s">
        <v>884</v>
      </c>
      <c r="F80" s="9">
        <v>9</v>
      </c>
      <c r="G80" s="56">
        <v>43328</v>
      </c>
      <c r="H80" s="7">
        <f ca="1">IF(currentDeviceTable[[#This Row],[ShipDate]]&lt;&gt;"",(TODAY()-currentDeviceTable[[#This Row],[ShipDate]])/365,"")</f>
        <v>4.8931506849315065</v>
      </c>
      <c r="I80" s="10">
        <f ca="1">_xlfn.FLOOR.MATH(currentDeviceTable[[#This Row],[Age]])</f>
        <v>4</v>
      </c>
      <c r="J80" s="7" t="s">
        <v>961</v>
      </c>
      <c r="K80" s="29">
        <f>IFERROR(INDEX(costTable[AveragePrice],MATCH(currentDeviceTable[[#This Row],[CompId]],costTable[id],0)),0)</f>
        <v>900</v>
      </c>
      <c r="L80" s="9" t="s">
        <v>442</v>
      </c>
      <c r="M80" s="20">
        <v>1</v>
      </c>
      <c r="N80" s="6" t="s">
        <v>407</v>
      </c>
      <c r="O80" s="10">
        <v>0</v>
      </c>
      <c r="P80" s="6">
        <f ca="1">IF(currentDeviceTable[[#This Row],[ShipDate]]&lt;&gt;"",IF(DATE(YEAR(TODAY())-5,MONTH(TODAY()),DAY(TODAY()))&gt;currentDeviceTable[[#This Row],[ShipDate]],1,0),"")</f>
        <v>0</v>
      </c>
      <c r="Q80" s="38" t="str">
        <f>IF(ISNUMBER(currentDeviceTable[[#This Row],[ChassisTypesRaw]]),TEXT(currentDeviceTable[[#This Row],[ChassisTypesRaw]],"@"),currentDeviceTable[[#This Row],[ChassisTypesRaw]])</f>
        <v>9</v>
      </c>
      <c r="R80" s="18" t="str">
        <f>INDEX(chassisTable[ChassisType],MATCH(currentDeviceTable[[#This Row],[ChassisToText]],chassisTable[ChassisTypesRaw],0))</f>
        <v>Laptop</v>
      </c>
      <c r="S80" s="18" t="str">
        <f>INDEX(chassisTable[ChassisSubType],MATCH(currentDeviceTable[[#This Row],[ChassisToText]],chassisTable[ChassisTypesRaw],0))</f>
        <v>Laptop</v>
      </c>
      <c r="T80" s="11" t="s">
        <v>1180</v>
      </c>
      <c r="U80" s="59">
        <v>45063</v>
      </c>
      <c r="V80" s="18" t="s">
        <v>407</v>
      </c>
      <c r="X80">
        <f t="array" ref="X80">SUM(--(currentDeviceTable[[#This Row],[SerialNumber]]=currentDeviceTable[SerialNumber]))</f>
        <v>1</v>
      </c>
    </row>
    <row r="81" spans="1:24" ht="15" customHeight="1" x14ac:dyDescent="0.25">
      <c r="A81" s="5" t="s">
        <v>351</v>
      </c>
      <c r="B81" s="6" t="s">
        <v>347</v>
      </c>
      <c r="C81" s="9" t="s">
        <v>901</v>
      </c>
      <c r="D81" s="63" t="s">
        <v>350</v>
      </c>
      <c r="E81" s="6" t="s">
        <v>884</v>
      </c>
      <c r="F81" s="9">
        <v>9</v>
      </c>
      <c r="G81" s="56">
        <v>43328</v>
      </c>
      <c r="H81" s="7">
        <f ca="1">IF(currentDeviceTable[[#This Row],[ShipDate]]&lt;&gt;"",(TODAY()-currentDeviceTable[[#This Row],[ShipDate]])/365,"")</f>
        <v>4.8931506849315065</v>
      </c>
      <c r="I81" s="10">
        <f ca="1">_xlfn.FLOOR.MATH(currentDeviceTable[[#This Row],[Age]])</f>
        <v>4</v>
      </c>
      <c r="J81" s="7" t="s">
        <v>961</v>
      </c>
      <c r="K81" s="29">
        <f>IFERROR(INDEX(costTable[AveragePrice],MATCH(currentDeviceTable[[#This Row],[CompId]],costTable[id],0)),0)</f>
        <v>900</v>
      </c>
      <c r="L81" s="9" t="s">
        <v>442</v>
      </c>
      <c r="M81" s="20"/>
      <c r="N81" s="6"/>
      <c r="O81" s="10">
        <v>0</v>
      </c>
      <c r="P81" s="6">
        <f ca="1">IF(currentDeviceTable[[#This Row],[ShipDate]]&lt;&gt;"",IF(DATE(YEAR(TODAY())-5,MONTH(TODAY()),DAY(TODAY()))&gt;currentDeviceTable[[#This Row],[ShipDate]],1,0),"")</f>
        <v>0</v>
      </c>
      <c r="Q81" s="38" t="str">
        <f>IF(ISNUMBER(currentDeviceTable[[#This Row],[ChassisTypesRaw]]),TEXT(currentDeviceTable[[#This Row],[ChassisTypesRaw]],"@"),currentDeviceTable[[#This Row],[ChassisTypesRaw]])</f>
        <v>9</v>
      </c>
      <c r="R81" s="18" t="str">
        <f>INDEX(chassisTable[ChassisType],MATCH(currentDeviceTable[[#This Row],[ChassisToText]],chassisTable[ChassisTypesRaw],0))</f>
        <v>Laptop</v>
      </c>
      <c r="S81" s="18" t="str">
        <f>INDEX(chassisTable[ChassisSubType],MATCH(currentDeviceTable[[#This Row],[ChassisToText]],chassisTable[ChassisTypesRaw],0))</f>
        <v>Laptop</v>
      </c>
      <c r="T81" s="11" t="s">
        <v>1007</v>
      </c>
      <c r="U81" s="59">
        <v>45008</v>
      </c>
      <c r="V81" s="18" t="s">
        <v>1181</v>
      </c>
      <c r="X81">
        <f t="array" ref="X81">SUM(--(currentDeviceTable[[#This Row],[SerialNumber]]=currentDeviceTable[SerialNumber]))</f>
        <v>1</v>
      </c>
    </row>
    <row r="82" spans="1:24" ht="15" customHeight="1" x14ac:dyDescent="0.25">
      <c r="A82" s="5" t="s">
        <v>58</v>
      </c>
      <c r="B82" s="6" t="s">
        <v>20</v>
      </c>
      <c r="C82" s="9" t="s">
        <v>59</v>
      </c>
      <c r="D82" s="63" t="s">
        <v>60</v>
      </c>
      <c r="E82" s="6" t="s">
        <v>884</v>
      </c>
      <c r="F82" s="9">
        <v>10</v>
      </c>
      <c r="G82" s="56">
        <v>43359</v>
      </c>
      <c r="H82" s="7">
        <f ca="1">IF(currentDeviceTable[[#This Row],[ShipDate]]&lt;&gt;"",(TODAY()-currentDeviceTable[[#This Row],[ShipDate]])/365,"")</f>
        <v>4.8082191780821919</v>
      </c>
      <c r="I82" s="10">
        <f ca="1">_xlfn.FLOOR.MATH(currentDeviceTable[[#This Row],[Age]])</f>
        <v>4</v>
      </c>
      <c r="J82" s="7" t="s">
        <v>965</v>
      </c>
      <c r="K82" s="29">
        <f>IFERROR(INDEX(costTable[AveragePrice],MATCH(currentDeviceTable[[#This Row],[CompId]],costTable[id],0)),0)</f>
        <v>1550</v>
      </c>
      <c r="L82" s="9" t="s">
        <v>442</v>
      </c>
      <c r="M82" s="20"/>
      <c r="N82" s="6"/>
      <c r="O82" s="10">
        <v>0</v>
      </c>
      <c r="P82" s="6">
        <f ca="1">IF(currentDeviceTable[[#This Row],[ShipDate]]&lt;&gt;"",IF(DATE(YEAR(TODAY())-5,MONTH(TODAY()),DAY(TODAY()))&gt;currentDeviceTable[[#This Row],[ShipDate]],1,0),"")</f>
        <v>0</v>
      </c>
      <c r="Q82" s="38" t="str">
        <f>IF(ISNUMBER(currentDeviceTable[[#This Row],[ChassisTypesRaw]]),TEXT(currentDeviceTable[[#This Row],[ChassisTypesRaw]],"@"),currentDeviceTable[[#This Row],[ChassisTypesRaw]])</f>
        <v>10</v>
      </c>
      <c r="R82" s="18" t="str">
        <f>INDEX(chassisTable[ChassisType],MATCH(currentDeviceTable[[#This Row],[ChassisToText]],chassisTable[ChassisTypesRaw],0))</f>
        <v>Laptop</v>
      </c>
      <c r="S82" s="18" t="str">
        <f>INDEX(chassisTable[ChassisSubType],MATCH(currentDeviceTable[[#This Row],[ChassisToText]],chassisTable[ChassisTypesRaw],0))</f>
        <v>Notebook</v>
      </c>
      <c r="T82" s="11" t="s">
        <v>1008</v>
      </c>
      <c r="U82" s="59">
        <v>45051</v>
      </c>
      <c r="V82" s="18" t="s">
        <v>1182</v>
      </c>
      <c r="X82">
        <f t="array" ref="X82">SUM(--(currentDeviceTable[[#This Row],[SerialNumber]]=currentDeviceTable[SerialNumber]))</f>
        <v>1</v>
      </c>
    </row>
    <row r="83" spans="1:24" ht="15" customHeight="1" x14ac:dyDescent="0.25">
      <c r="A83" s="5" t="s">
        <v>98</v>
      </c>
      <c r="B83" s="6" t="s">
        <v>20</v>
      </c>
      <c r="C83" s="9" t="s">
        <v>99</v>
      </c>
      <c r="D83" s="63" t="s">
        <v>100</v>
      </c>
      <c r="E83" s="6" t="s">
        <v>884</v>
      </c>
      <c r="F83" s="9">
        <v>10</v>
      </c>
      <c r="G83" s="56">
        <v>43398</v>
      </c>
      <c r="H83" s="7">
        <f ca="1">IF(currentDeviceTable[[#This Row],[ShipDate]]&lt;&gt;"",(TODAY()-currentDeviceTable[[#This Row],[ShipDate]])/365,"")</f>
        <v>4.7013698630136984</v>
      </c>
      <c r="I83" s="10">
        <f ca="1">_xlfn.FLOOR.MATH(currentDeviceTable[[#This Row],[Age]])</f>
        <v>4</v>
      </c>
      <c r="J83" s="7" t="s">
        <v>965</v>
      </c>
      <c r="K83" s="29">
        <f>IFERROR(INDEX(costTable[AveragePrice],MATCH(currentDeviceTable[[#This Row],[CompId]],costTable[id],0)),0)</f>
        <v>1550</v>
      </c>
      <c r="L83" s="9" t="s">
        <v>442</v>
      </c>
      <c r="M83" s="20"/>
      <c r="N83" s="6"/>
      <c r="O83" s="10">
        <v>0</v>
      </c>
      <c r="P83" s="6">
        <f ca="1">IF(currentDeviceTable[[#This Row],[ShipDate]]&lt;&gt;"",IF(DATE(YEAR(TODAY())-5,MONTH(TODAY()),DAY(TODAY()))&gt;currentDeviceTable[[#This Row],[ShipDate]],1,0),"")</f>
        <v>0</v>
      </c>
      <c r="Q83" s="38" t="str">
        <f>IF(ISNUMBER(currentDeviceTable[[#This Row],[ChassisTypesRaw]]),TEXT(currentDeviceTable[[#This Row],[ChassisTypesRaw]],"@"),currentDeviceTable[[#This Row],[ChassisTypesRaw]])</f>
        <v>10</v>
      </c>
      <c r="R83" s="18" t="str">
        <f>INDEX(chassisTable[ChassisType],MATCH(currentDeviceTable[[#This Row],[ChassisToText]],chassisTable[ChassisTypesRaw],0))</f>
        <v>Laptop</v>
      </c>
      <c r="S83" s="18" t="str">
        <f>INDEX(chassisTable[ChassisSubType],MATCH(currentDeviceTable[[#This Row],[ChassisToText]],chassisTable[ChassisTypesRaw],0))</f>
        <v>Notebook</v>
      </c>
      <c r="T83" s="11" t="s">
        <v>866</v>
      </c>
      <c r="U83" s="59">
        <v>45027</v>
      </c>
      <c r="V83" s="18" t="s">
        <v>1183</v>
      </c>
      <c r="X83">
        <f t="array" ref="X83">SUM(--(currentDeviceTable[[#This Row],[SerialNumber]]=currentDeviceTable[SerialNumber]))</f>
        <v>1</v>
      </c>
    </row>
    <row r="84" spans="1:24" ht="15" customHeight="1" x14ac:dyDescent="0.25">
      <c r="A84" s="5" t="s">
        <v>208</v>
      </c>
      <c r="B84" s="6" t="s">
        <v>20</v>
      </c>
      <c r="C84" s="9" t="s">
        <v>117</v>
      </c>
      <c r="D84" s="63" t="s">
        <v>33</v>
      </c>
      <c r="E84" s="6" t="s">
        <v>884</v>
      </c>
      <c r="F84" s="9">
        <v>3</v>
      </c>
      <c r="G84" s="56">
        <v>43430</v>
      </c>
      <c r="H84" s="7">
        <f ca="1">IF(currentDeviceTable[[#This Row],[ShipDate]]&lt;&gt;"",(TODAY()-currentDeviceTable[[#This Row],[ShipDate]])/365,"")</f>
        <v>4.6136986301369864</v>
      </c>
      <c r="I84" s="10">
        <f ca="1">_xlfn.FLOOR.MATH(currentDeviceTable[[#This Row],[Age]])</f>
        <v>4</v>
      </c>
      <c r="J84" s="7" t="s">
        <v>957</v>
      </c>
      <c r="K84" s="29">
        <f>IFERROR(INDEX(costTable[AveragePrice],MATCH(currentDeviceTable[[#This Row],[CompId]],costTable[id],0)),0)</f>
        <v>1000</v>
      </c>
      <c r="L84" s="9" t="s">
        <v>442</v>
      </c>
      <c r="M84" s="20">
        <v>1</v>
      </c>
      <c r="N84" s="6" t="s">
        <v>426</v>
      </c>
      <c r="O84" s="10">
        <v>0</v>
      </c>
      <c r="P84" s="6">
        <f ca="1">IF(currentDeviceTable[[#This Row],[ShipDate]]&lt;&gt;"",IF(DATE(YEAR(TODAY())-5,MONTH(TODAY()),DAY(TODAY()))&gt;currentDeviceTable[[#This Row],[ShipDate]],1,0),"")</f>
        <v>0</v>
      </c>
      <c r="Q84" s="38" t="str">
        <f>IF(ISNUMBER(currentDeviceTable[[#This Row],[ChassisTypesRaw]]),TEXT(currentDeviceTable[[#This Row],[ChassisTypesRaw]],"@"),currentDeviceTable[[#This Row],[ChassisTypesRaw]])</f>
        <v>3</v>
      </c>
      <c r="R84" s="18" t="str">
        <f>INDEX(chassisTable[ChassisType],MATCH(currentDeviceTable[[#This Row],[ChassisToText]],chassisTable[ChassisTypesRaw],0))</f>
        <v>Desktop</v>
      </c>
      <c r="S84" s="18" t="str">
        <f>INDEX(chassisTable[ChassisSubType],MATCH(currentDeviceTable[[#This Row],[ChassisToText]],chassisTable[ChassisTypesRaw],0))</f>
        <v>Desktop</v>
      </c>
      <c r="T84" s="11"/>
      <c r="U84" s="59">
        <v>45068</v>
      </c>
      <c r="V84" s="18" t="s">
        <v>426</v>
      </c>
      <c r="X84">
        <f t="array" ref="X84">SUM(--(currentDeviceTable[[#This Row],[SerialNumber]]=currentDeviceTable[SerialNumber]))</f>
        <v>1</v>
      </c>
    </row>
    <row r="85" spans="1:24" ht="15" customHeight="1" x14ac:dyDescent="0.25">
      <c r="A85" s="5" t="s">
        <v>110</v>
      </c>
      <c r="B85" s="6" t="s">
        <v>20</v>
      </c>
      <c r="C85" s="9" t="s">
        <v>111</v>
      </c>
      <c r="D85" s="63" t="s">
        <v>112</v>
      </c>
      <c r="E85" s="6" t="s">
        <v>884</v>
      </c>
      <c r="F85" s="9">
        <v>31</v>
      </c>
      <c r="G85" s="56">
        <v>43494</v>
      </c>
      <c r="H85" s="7">
        <f ca="1">IF(currentDeviceTable[[#This Row],[ShipDate]]&lt;&gt;"",(TODAY()-currentDeviceTable[[#This Row],[ShipDate]])/365,"")</f>
        <v>4.4383561643835616</v>
      </c>
      <c r="I85" s="10">
        <f ca="1">_xlfn.FLOOR.MATH(currentDeviceTable[[#This Row],[Age]])</f>
        <v>4</v>
      </c>
      <c r="J85" s="7" t="s">
        <v>961</v>
      </c>
      <c r="K85" s="29">
        <f>IFERROR(INDEX(costTable[AveragePrice],MATCH(currentDeviceTable[[#This Row],[CompId]],costTable[id],0)),0)</f>
        <v>900</v>
      </c>
      <c r="L85" s="9" t="s">
        <v>442</v>
      </c>
      <c r="M85" s="20">
        <v>1</v>
      </c>
      <c r="N85" s="6" t="s">
        <v>473</v>
      </c>
      <c r="O85" s="10">
        <v>0</v>
      </c>
      <c r="P85" s="6">
        <f ca="1">IF(currentDeviceTable[[#This Row],[ShipDate]]&lt;&gt;"",IF(DATE(YEAR(TODAY())-5,MONTH(TODAY()),DAY(TODAY()))&gt;currentDeviceTable[[#This Row],[ShipDate]],1,0),"")</f>
        <v>0</v>
      </c>
      <c r="Q85" s="38" t="str">
        <f>IF(ISNUMBER(currentDeviceTable[[#This Row],[ChassisTypesRaw]]),TEXT(currentDeviceTable[[#This Row],[ChassisTypesRaw]],"@"),currentDeviceTable[[#This Row],[ChassisTypesRaw]])</f>
        <v>31</v>
      </c>
      <c r="R85" s="18" t="str">
        <f>INDEX(chassisTable[ChassisType],MATCH(currentDeviceTable[[#This Row],[ChassisToText]],chassisTable[ChassisTypesRaw],0))</f>
        <v>Laptop</v>
      </c>
      <c r="S85" s="18" t="str">
        <f>INDEX(chassisTable[ChassisSubType],MATCH(currentDeviceTable[[#This Row],[ChassisToText]],chassisTable[ChassisTypesRaw],0))</f>
        <v>Convertible</v>
      </c>
      <c r="T85" s="11"/>
      <c r="U85" s="59">
        <v>45065</v>
      </c>
      <c r="V85" s="18" t="s">
        <v>473</v>
      </c>
      <c r="X85">
        <f t="array" ref="X85">SUM(--(currentDeviceTable[[#This Row],[SerialNumber]]=currentDeviceTable[SerialNumber]))</f>
        <v>1</v>
      </c>
    </row>
    <row r="86" spans="1:24" ht="15" customHeight="1" x14ac:dyDescent="0.25">
      <c r="A86" s="5" t="s">
        <v>319</v>
      </c>
      <c r="B86" s="6" t="s">
        <v>314</v>
      </c>
      <c r="C86" s="9" t="s">
        <v>320</v>
      </c>
      <c r="D86" s="63" t="s">
        <v>321</v>
      </c>
      <c r="E86" s="6" t="s">
        <v>1080</v>
      </c>
      <c r="F86" s="9">
        <v>10</v>
      </c>
      <c r="G86" s="56">
        <v>43496</v>
      </c>
      <c r="H86" s="7">
        <f ca="1">IF(currentDeviceTable[[#This Row],[ShipDate]]&lt;&gt;"",(TODAY()-currentDeviceTable[[#This Row],[ShipDate]])/365,"")</f>
        <v>4.4328767123287669</v>
      </c>
      <c r="I86" s="10">
        <f ca="1">_xlfn.FLOOR.MATH(currentDeviceTable[[#This Row],[Age]])</f>
        <v>4</v>
      </c>
      <c r="J86" s="7" t="s">
        <v>965</v>
      </c>
      <c r="K86" s="29">
        <f>IFERROR(INDEX(costTable[AveragePrice],MATCH(currentDeviceTable[[#This Row],[CompId]],costTable[id],0)),0)</f>
        <v>1550</v>
      </c>
      <c r="L86" s="9" t="s">
        <v>442</v>
      </c>
      <c r="M86" s="20">
        <v>1</v>
      </c>
      <c r="N86" s="6" t="s">
        <v>447</v>
      </c>
      <c r="O86" s="10">
        <v>0</v>
      </c>
      <c r="P86" s="6">
        <f ca="1">IF(currentDeviceTable[[#This Row],[ShipDate]]&lt;&gt;"",IF(DATE(YEAR(TODAY())-5,MONTH(TODAY()),DAY(TODAY()))&gt;currentDeviceTable[[#This Row],[ShipDate]],1,0),"")</f>
        <v>0</v>
      </c>
      <c r="Q86" s="38" t="str">
        <f>IF(ISNUMBER(currentDeviceTable[[#This Row],[ChassisTypesRaw]]),TEXT(currentDeviceTable[[#This Row],[ChassisTypesRaw]],"@"),currentDeviceTable[[#This Row],[ChassisTypesRaw]])</f>
        <v>10</v>
      </c>
      <c r="R86" s="18" t="str">
        <f>INDEX(chassisTable[ChassisType],MATCH(currentDeviceTable[[#This Row],[ChassisToText]],chassisTable[ChassisTypesRaw],0))</f>
        <v>Laptop</v>
      </c>
      <c r="S86" s="18" t="str">
        <f>INDEX(chassisTable[ChassisSubType],MATCH(currentDeviceTable[[#This Row],[ChassisToText]],chassisTable[ChassisTypesRaw],0))</f>
        <v>Notebook</v>
      </c>
      <c r="T86" s="11"/>
      <c r="U86" s="59">
        <v>45068</v>
      </c>
      <c r="V86" s="18" t="s">
        <v>447</v>
      </c>
      <c r="X86">
        <f t="array" ref="X86">SUM(--(currentDeviceTable[[#This Row],[SerialNumber]]=currentDeviceTable[SerialNumber]))</f>
        <v>1</v>
      </c>
    </row>
    <row r="87" spans="1:24" ht="15" customHeight="1" x14ac:dyDescent="0.25">
      <c r="A87" s="5" t="s">
        <v>44</v>
      </c>
      <c r="B87" s="6" t="s">
        <v>20</v>
      </c>
      <c r="C87" s="9" t="s">
        <v>45</v>
      </c>
      <c r="D87" s="63" t="s">
        <v>46</v>
      </c>
      <c r="E87" s="6" t="s">
        <v>1080</v>
      </c>
      <c r="F87" s="9">
        <v>10</v>
      </c>
      <c r="G87" s="56">
        <v>43510</v>
      </c>
      <c r="H87" s="7">
        <f ca="1">IF(currentDeviceTable[[#This Row],[ShipDate]]&lt;&gt;"",(TODAY()-currentDeviceTable[[#This Row],[ShipDate]])/365,"")</f>
        <v>4.3945205479452056</v>
      </c>
      <c r="I87" s="10">
        <f ca="1">_xlfn.FLOOR.MATH(currentDeviceTable[[#This Row],[Age]])</f>
        <v>4</v>
      </c>
      <c r="J87" s="7" t="s">
        <v>961</v>
      </c>
      <c r="K87" s="29">
        <f>IFERROR(INDEX(costTable[AveragePrice],MATCH(currentDeviceTable[[#This Row],[CompId]],costTable[id],0)),0)</f>
        <v>900</v>
      </c>
      <c r="L87" s="9" t="s">
        <v>442</v>
      </c>
      <c r="M87" s="20">
        <v>1</v>
      </c>
      <c r="N87" s="6" t="s">
        <v>475</v>
      </c>
      <c r="O87" s="10">
        <v>0</v>
      </c>
      <c r="P87" s="6">
        <f ca="1">IF(currentDeviceTable[[#This Row],[ShipDate]]&lt;&gt;"",IF(DATE(YEAR(TODAY())-5,MONTH(TODAY()),DAY(TODAY()))&gt;currentDeviceTable[[#This Row],[ShipDate]],1,0),"")</f>
        <v>0</v>
      </c>
      <c r="Q87" s="38" t="str">
        <f>IF(ISNUMBER(currentDeviceTable[[#This Row],[ChassisTypesRaw]]),TEXT(currentDeviceTable[[#This Row],[ChassisTypesRaw]],"@"),currentDeviceTable[[#This Row],[ChassisTypesRaw]])</f>
        <v>10</v>
      </c>
      <c r="R87" s="18" t="str">
        <f>INDEX(chassisTable[ChassisType],MATCH(currentDeviceTable[[#This Row],[ChassisToText]],chassisTable[ChassisTypesRaw],0))</f>
        <v>Laptop</v>
      </c>
      <c r="S87" s="18" t="str">
        <f>INDEX(chassisTable[ChassisSubType],MATCH(currentDeviceTable[[#This Row],[ChassisToText]],chassisTable[ChassisTypesRaw],0))</f>
        <v>Notebook</v>
      </c>
      <c r="T87" s="11"/>
      <c r="U87" s="59">
        <v>45065</v>
      </c>
      <c r="V87" s="18" t="s">
        <v>475</v>
      </c>
      <c r="X87">
        <f t="array" ref="X87">SUM(--(currentDeviceTable[[#This Row],[SerialNumber]]=currentDeviceTable[SerialNumber]))</f>
        <v>1</v>
      </c>
    </row>
    <row r="88" spans="1:24" ht="15" customHeight="1" x14ac:dyDescent="0.25">
      <c r="A88" s="5" t="s">
        <v>537</v>
      </c>
      <c r="B88" s="6" t="s">
        <v>20</v>
      </c>
      <c r="C88" s="6" t="s">
        <v>225</v>
      </c>
      <c r="D88" s="63" t="s">
        <v>226</v>
      </c>
      <c r="E88" s="6" t="s">
        <v>884</v>
      </c>
      <c r="F88" s="9">
        <v>31</v>
      </c>
      <c r="G88" s="56">
        <v>43566</v>
      </c>
      <c r="H88" s="7">
        <f ca="1">IF(currentDeviceTable[[#This Row],[ShipDate]]&lt;&gt;"",(TODAY()-currentDeviceTable[[#This Row],[ShipDate]])/365,"")</f>
        <v>4.2410958904109588</v>
      </c>
      <c r="I88" s="10">
        <f ca="1">_xlfn.FLOOR.MATH(currentDeviceTable[[#This Row],[Age]])</f>
        <v>4</v>
      </c>
      <c r="J88" s="7" t="s">
        <v>963</v>
      </c>
      <c r="K88" s="29">
        <f>IFERROR(INDEX(costTable[AveragePrice],MATCH(currentDeviceTable[[#This Row],[CompId]],costTable[id],0)),0)</f>
        <v>1050</v>
      </c>
      <c r="L88" s="6" t="s">
        <v>442</v>
      </c>
      <c r="M88" s="20">
        <v>1</v>
      </c>
      <c r="N88" s="6" t="s">
        <v>481</v>
      </c>
      <c r="O88" s="10">
        <v>0</v>
      </c>
      <c r="P88" s="20">
        <f ca="1">IF(currentDeviceTable[[#This Row],[ShipDate]]&lt;&gt;"",IF(DATE(YEAR(TODAY())-5,MONTH(TODAY()),DAY(TODAY()))&gt;currentDeviceTable[[#This Row],[ShipDate]],1,0),"")</f>
        <v>0</v>
      </c>
      <c r="Q88" s="38" t="str">
        <f>IF(ISNUMBER(currentDeviceTable[[#This Row],[ChassisTypesRaw]]),TEXT(currentDeviceTable[[#This Row],[ChassisTypesRaw]],"@"),currentDeviceTable[[#This Row],[ChassisTypesRaw]])</f>
        <v>31</v>
      </c>
      <c r="R88" s="18" t="str">
        <f>INDEX(chassisTable[ChassisType],MATCH(currentDeviceTable[[#This Row],[ChassisToText]],chassisTable[ChassisTypesRaw],0))</f>
        <v>Laptop</v>
      </c>
      <c r="S88" s="18" t="str">
        <f>INDEX(chassisTable[ChassisSubType],MATCH(currentDeviceTable[[#This Row],[ChassisToText]],chassisTable[ChassisTypesRaw],0))</f>
        <v>Convertible</v>
      </c>
      <c r="T88" s="11"/>
      <c r="U88" s="59">
        <v>45051</v>
      </c>
      <c r="V88" s="18" t="s">
        <v>481</v>
      </c>
      <c r="X88">
        <f t="array" ref="X88">SUM(--(currentDeviceTable[[#This Row],[SerialNumber]]=currentDeviceTable[SerialNumber]))</f>
        <v>1</v>
      </c>
    </row>
    <row r="89" spans="1:24" ht="15" customHeight="1" x14ac:dyDescent="0.25">
      <c r="A89" s="5" t="s">
        <v>209</v>
      </c>
      <c r="B89" s="6" t="s">
        <v>20</v>
      </c>
      <c r="C89" s="9" t="s">
        <v>210</v>
      </c>
      <c r="D89" s="63" t="s">
        <v>120</v>
      </c>
      <c r="E89" s="6" t="s">
        <v>884</v>
      </c>
      <c r="F89" s="9">
        <v>10</v>
      </c>
      <c r="G89" s="56">
        <v>43626</v>
      </c>
      <c r="H89" s="7">
        <f ca="1">IF(currentDeviceTable[[#This Row],[ShipDate]]&lt;&gt;"",(TODAY()-currentDeviceTable[[#This Row],[ShipDate]])/365,"")</f>
        <v>4.0767123287671234</v>
      </c>
      <c r="I89" s="10">
        <f ca="1">_xlfn.FLOOR.MATH(currentDeviceTable[[#This Row],[Age]])</f>
        <v>4</v>
      </c>
      <c r="J89" s="7" t="s">
        <v>963</v>
      </c>
      <c r="K89" s="29">
        <f>IFERROR(INDEX(costTable[AveragePrice],MATCH(currentDeviceTable[[#This Row],[CompId]],costTable[id],0)),0)</f>
        <v>1050</v>
      </c>
      <c r="L89" s="9" t="s">
        <v>442</v>
      </c>
      <c r="M89" s="20">
        <v>1</v>
      </c>
      <c r="N89" s="6" t="s">
        <v>476</v>
      </c>
      <c r="O89" s="10">
        <v>0</v>
      </c>
      <c r="P89" s="6">
        <f ca="1">IF(currentDeviceTable[[#This Row],[ShipDate]]&lt;&gt;"",IF(DATE(YEAR(TODAY())-5,MONTH(TODAY()),DAY(TODAY()))&gt;currentDeviceTable[[#This Row],[ShipDate]],1,0),"")</f>
        <v>0</v>
      </c>
      <c r="Q89" s="38" t="str">
        <f>IF(ISNUMBER(currentDeviceTable[[#This Row],[ChassisTypesRaw]]),TEXT(currentDeviceTable[[#This Row],[ChassisTypesRaw]],"@"),currentDeviceTable[[#This Row],[ChassisTypesRaw]])</f>
        <v>10</v>
      </c>
      <c r="R89" s="18" t="str">
        <f>INDEX(chassisTable[ChassisType],MATCH(currentDeviceTable[[#This Row],[ChassisToText]],chassisTable[ChassisTypesRaw],0))</f>
        <v>Laptop</v>
      </c>
      <c r="S89" s="18" t="str">
        <f>INDEX(chassisTable[ChassisSubType],MATCH(currentDeviceTable[[#This Row],[ChassisToText]],chassisTable[ChassisTypesRaw],0))</f>
        <v>Notebook</v>
      </c>
      <c r="T89" s="11"/>
      <c r="U89" s="59">
        <v>45006</v>
      </c>
      <c r="V89" s="18" t="s">
        <v>476</v>
      </c>
      <c r="X89">
        <f t="array" ref="X89">SUM(--(currentDeviceTable[[#This Row],[SerialNumber]]=currentDeviceTable[SerialNumber]))</f>
        <v>2</v>
      </c>
    </row>
    <row r="90" spans="1:24" ht="15" customHeight="1" x14ac:dyDescent="0.25">
      <c r="A90" s="5" t="s">
        <v>1098</v>
      </c>
      <c r="B90" s="6" t="s">
        <v>20</v>
      </c>
      <c r="C90" s="6" t="s">
        <v>210</v>
      </c>
      <c r="D90" s="63" t="s">
        <v>120</v>
      </c>
      <c r="E90" s="6" t="s">
        <v>1080</v>
      </c>
      <c r="F90" s="9">
        <v>10</v>
      </c>
      <c r="G90" s="56">
        <v>43626</v>
      </c>
      <c r="H90" s="7">
        <f ca="1">IF(currentDeviceTable[[#This Row],[ShipDate]]&lt;&gt;"",(TODAY()-currentDeviceTable[[#This Row],[ShipDate]])/365,"")</f>
        <v>4.0767123287671234</v>
      </c>
      <c r="I90" s="10">
        <f ca="1">_xlfn.FLOOR.MATH(currentDeviceTable[[#This Row],[Age]])</f>
        <v>4</v>
      </c>
      <c r="J90" s="7" t="s">
        <v>963</v>
      </c>
      <c r="K90" s="29">
        <f>IFERROR(INDEX(costTable[AveragePrice],MATCH(currentDeviceTable[[#This Row],[CompId]],costTable[id],0)),0)</f>
        <v>1050</v>
      </c>
      <c r="L90" s="8" t="s">
        <v>442</v>
      </c>
      <c r="M90" s="20"/>
      <c r="N90" s="6"/>
      <c r="O90" s="10"/>
      <c r="P90" s="20">
        <f ca="1">IF(currentDeviceTable[[#This Row],[ShipDate]]&lt;&gt;"",IF(DATE(YEAR(TODAY())-5,MONTH(TODAY()),DAY(TODAY()))&gt;currentDeviceTable[[#This Row],[ShipDate]],1,0),"")</f>
        <v>0</v>
      </c>
      <c r="Q90" s="38" t="str">
        <f>IF(ISNUMBER(currentDeviceTable[[#This Row],[ChassisTypesRaw]]),TEXT(currentDeviceTable[[#This Row],[ChassisTypesRaw]],"@"),currentDeviceTable[[#This Row],[ChassisTypesRaw]])</f>
        <v>10</v>
      </c>
      <c r="R90" s="18" t="str">
        <f>INDEX(chassisTable[ChassisType],MATCH(currentDeviceTable[[#This Row],[ChassisToText]],chassisTable[ChassisTypesRaw],0))</f>
        <v>Laptop</v>
      </c>
      <c r="S90" s="18" t="str">
        <f>INDEX(chassisTable[ChassisSubType],MATCH(currentDeviceTable[[#This Row],[ChassisToText]],chassisTable[ChassisTypesRaw],0))</f>
        <v>Notebook</v>
      </c>
      <c r="T90" s="11" t="s">
        <v>1184</v>
      </c>
      <c r="U90" s="59">
        <v>45007</v>
      </c>
      <c r="V90" s="18" t="s">
        <v>411</v>
      </c>
      <c r="X90">
        <f t="array" ref="X90">SUM(--(currentDeviceTable[[#This Row],[SerialNumber]]=currentDeviceTable[SerialNumber]))</f>
        <v>2</v>
      </c>
    </row>
    <row r="91" spans="1:24" ht="15" customHeight="1" x14ac:dyDescent="0.25">
      <c r="A91" s="5" t="s">
        <v>171</v>
      </c>
      <c r="B91" s="6" t="s">
        <v>20</v>
      </c>
      <c r="C91" s="9" t="s">
        <v>172</v>
      </c>
      <c r="D91" s="63" t="s">
        <v>43</v>
      </c>
      <c r="E91" s="6" t="s">
        <v>884</v>
      </c>
      <c r="F91" s="9">
        <v>3</v>
      </c>
      <c r="G91" s="56">
        <v>43636</v>
      </c>
      <c r="H91" s="7">
        <f ca="1">IF(currentDeviceTable[[#This Row],[ShipDate]]&lt;&gt;"",(TODAY()-currentDeviceTable[[#This Row],[ShipDate]])/365,"")</f>
        <v>4.0493150684931507</v>
      </c>
      <c r="I91" s="10">
        <f ca="1">_xlfn.FLOOR.MATH(currentDeviceTable[[#This Row],[Age]])</f>
        <v>4</v>
      </c>
      <c r="J91" s="7" t="s">
        <v>957</v>
      </c>
      <c r="K91" s="29">
        <f>IFERROR(INDEX(costTable[AveragePrice],MATCH(currentDeviceTable[[#This Row],[CompId]],costTable[id],0)),0)</f>
        <v>1000</v>
      </c>
      <c r="L91" s="9" t="s">
        <v>442</v>
      </c>
      <c r="M91" s="20">
        <v>1</v>
      </c>
      <c r="N91" s="6" t="s">
        <v>418</v>
      </c>
      <c r="O91" s="10">
        <v>0</v>
      </c>
      <c r="P91" s="6">
        <f ca="1">IF(currentDeviceTable[[#This Row],[ShipDate]]&lt;&gt;"",IF(DATE(YEAR(TODAY())-5,MONTH(TODAY()),DAY(TODAY()))&gt;currentDeviceTable[[#This Row],[ShipDate]],1,0),"")</f>
        <v>0</v>
      </c>
      <c r="Q91" s="38" t="str">
        <f>IF(ISNUMBER(currentDeviceTable[[#This Row],[ChassisTypesRaw]]),TEXT(currentDeviceTable[[#This Row],[ChassisTypesRaw]],"@"),currentDeviceTable[[#This Row],[ChassisTypesRaw]])</f>
        <v>3</v>
      </c>
      <c r="R91" s="18" t="str">
        <f>INDEX(chassisTable[ChassisType],MATCH(currentDeviceTable[[#This Row],[ChassisToText]],chassisTable[ChassisTypesRaw],0))</f>
        <v>Desktop</v>
      </c>
      <c r="S91" s="18" t="str">
        <f>INDEX(chassisTable[ChassisSubType],MATCH(currentDeviceTable[[#This Row],[ChassisToText]],chassisTable[ChassisTypesRaw],0))</f>
        <v>Desktop</v>
      </c>
      <c r="T91" s="11"/>
      <c r="U91" s="59">
        <v>45068</v>
      </c>
      <c r="V91" s="18" t="s">
        <v>418</v>
      </c>
      <c r="X91">
        <f t="array" ref="X91">SUM(--(currentDeviceTable[[#This Row],[SerialNumber]]=currentDeviceTable[SerialNumber]))</f>
        <v>1</v>
      </c>
    </row>
    <row r="92" spans="1:24" ht="15" customHeight="1" x14ac:dyDescent="0.25">
      <c r="A92" s="5" t="s">
        <v>41</v>
      </c>
      <c r="B92" s="6" t="s">
        <v>20</v>
      </c>
      <c r="C92" s="9" t="s">
        <v>42</v>
      </c>
      <c r="D92" s="63" t="s">
        <v>43</v>
      </c>
      <c r="E92" s="6" t="s">
        <v>884</v>
      </c>
      <c r="F92" s="9">
        <v>3</v>
      </c>
      <c r="G92" s="56">
        <v>43636</v>
      </c>
      <c r="H92" s="7">
        <f ca="1">IF(currentDeviceTable[[#This Row],[ShipDate]]&lt;&gt;"",(TODAY()-currentDeviceTable[[#This Row],[ShipDate]])/365,"")</f>
        <v>4.0493150684931507</v>
      </c>
      <c r="I92" s="10">
        <f ca="1">_xlfn.FLOOR.MATH(currentDeviceTable[[#This Row],[Age]])</f>
        <v>4</v>
      </c>
      <c r="J92" s="7" t="s">
        <v>954</v>
      </c>
      <c r="K92" s="29">
        <f>IFERROR(INDEX(costTable[AveragePrice],MATCH(currentDeviceTable[[#This Row],[CompId]],costTable[id],0)),0)</f>
        <v>800</v>
      </c>
      <c r="L92" s="9" t="s">
        <v>442</v>
      </c>
      <c r="M92" s="20">
        <v>1</v>
      </c>
      <c r="N92" s="6" t="s">
        <v>419</v>
      </c>
      <c r="O92" s="10">
        <v>0</v>
      </c>
      <c r="P92" s="6">
        <f ca="1">IF(currentDeviceTable[[#This Row],[ShipDate]]&lt;&gt;"",IF(DATE(YEAR(TODAY())-5,MONTH(TODAY()),DAY(TODAY()))&gt;currentDeviceTable[[#This Row],[ShipDate]],1,0),"")</f>
        <v>0</v>
      </c>
      <c r="Q92" s="38" t="str">
        <f>IF(ISNUMBER(currentDeviceTable[[#This Row],[ChassisTypesRaw]]),TEXT(currentDeviceTable[[#This Row],[ChassisTypesRaw]],"@"),currentDeviceTable[[#This Row],[ChassisTypesRaw]])</f>
        <v>3</v>
      </c>
      <c r="R92" s="18" t="str">
        <f>INDEX(chassisTable[ChassisType],MATCH(currentDeviceTable[[#This Row],[ChassisToText]],chassisTable[ChassisTypesRaw],0))</f>
        <v>Desktop</v>
      </c>
      <c r="S92" s="18" t="str">
        <f>INDEX(chassisTable[ChassisSubType],MATCH(currentDeviceTable[[#This Row],[ChassisToText]],chassisTable[ChassisTypesRaw],0))</f>
        <v>Desktop</v>
      </c>
      <c r="T92" s="11"/>
      <c r="U92" s="59">
        <v>45068</v>
      </c>
      <c r="V92" s="18" t="s">
        <v>419</v>
      </c>
      <c r="X92">
        <f t="array" ref="X92">SUM(--(currentDeviceTable[[#This Row],[SerialNumber]]=currentDeviceTable[SerialNumber]))</f>
        <v>1</v>
      </c>
    </row>
    <row r="93" spans="1:24" ht="15" customHeight="1" x14ac:dyDescent="0.25">
      <c r="A93" s="5" t="s">
        <v>867</v>
      </c>
      <c r="B93" s="6" t="s">
        <v>20</v>
      </c>
      <c r="C93" s="9" t="s">
        <v>249</v>
      </c>
      <c r="D93" s="63" t="s">
        <v>43</v>
      </c>
      <c r="E93" s="6" t="s">
        <v>1080</v>
      </c>
      <c r="F93" s="9">
        <v>3</v>
      </c>
      <c r="G93" s="56">
        <v>43636</v>
      </c>
      <c r="H93" s="7">
        <f ca="1">IF(currentDeviceTable[[#This Row],[ShipDate]]&lt;&gt;"",(TODAY()-currentDeviceTable[[#This Row],[ShipDate]])/365,"")</f>
        <v>4.0493150684931507</v>
      </c>
      <c r="I93" s="10">
        <f ca="1">_xlfn.FLOOR.MATH(currentDeviceTable[[#This Row],[Age]])</f>
        <v>4</v>
      </c>
      <c r="J93" s="7" t="s">
        <v>957</v>
      </c>
      <c r="K93" s="29">
        <f>IFERROR(INDEX(costTable[AveragePrice],MATCH(currentDeviceTable[[#This Row],[CompId]],costTable[id],0)),0)</f>
        <v>1000</v>
      </c>
      <c r="L93" s="9" t="s">
        <v>442</v>
      </c>
      <c r="M93" s="20"/>
      <c r="N93" s="6"/>
      <c r="O93" s="10">
        <v>0</v>
      </c>
      <c r="P93" s="6">
        <f ca="1">IF(currentDeviceTable[[#This Row],[ShipDate]]&lt;&gt;"",IF(DATE(YEAR(TODAY())-5,MONTH(TODAY()),DAY(TODAY()))&gt;currentDeviceTable[[#This Row],[ShipDate]],1,0),"")</f>
        <v>0</v>
      </c>
      <c r="Q93" s="38" t="str">
        <f>IF(ISNUMBER(currentDeviceTable[[#This Row],[ChassisTypesRaw]]),TEXT(currentDeviceTable[[#This Row],[ChassisTypesRaw]],"@"),currentDeviceTable[[#This Row],[ChassisTypesRaw]])</f>
        <v>3</v>
      </c>
      <c r="R93" s="18" t="str">
        <f>INDEX(chassisTable[ChassisType],MATCH(currentDeviceTable[[#This Row],[ChassisToText]],chassisTable[ChassisTypesRaw],0))</f>
        <v>Desktop</v>
      </c>
      <c r="S93" s="18" t="str">
        <f>INDEX(chassisTable[ChassisSubType],MATCH(currentDeviceTable[[#This Row],[ChassisToText]],chassisTable[ChassisTypesRaw],0))</f>
        <v>Desktop</v>
      </c>
      <c r="T93" s="11" t="s">
        <v>1186</v>
      </c>
      <c r="U93" s="59">
        <v>45064</v>
      </c>
      <c r="V93" s="18" t="s">
        <v>1185</v>
      </c>
      <c r="X93">
        <f t="array" ref="X93">SUM(--(currentDeviceTable[[#This Row],[SerialNumber]]=currentDeviceTable[SerialNumber]))</f>
        <v>1</v>
      </c>
    </row>
    <row r="94" spans="1:24" ht="15" customHeight="1" x14ac:dyDescent="0.25">
      <c r="A94" s="5" t="s">
        <v>181</v>
      </c>
      <c r="B94" s="6" t="s">
        <v>20</v>
      </c>
      <c r="C94" s="9" t="s">
        <v>182</v>
      </c>
      <c r="D94" s="63" t="s">
        <v>180</v>
      </c>
      <c r="E94" s="6" t="s">
        <v>34</v>
      </c>
      <c r="F94" s="9">
        <v>10</v>
      </c>
      <c r="G94" s="56">
        <v>43697</v>
      </c>
      <c r="H94" s="7">
        <f ca="1">IF(currentDeviceTable[[#This Row],[ShipDate]]&lt;&gt;"",(TODAY()-currentDeviceTable[[#This Row],[ShipDate]])/365,"")</f>
        <v>3.882191780821918</v>
      </c>
      <c r="I94" s="10">
        <f ca="1">_xlfn.FLOOR.MATH(currentDeviceTable[[#This Row],[Age]])</f>
        <v>3</v>
      </c>
      <c r="J94" s="7" t="s">
        <v>963</v>
      </c>
      <c r="K94" s="29">
        <f>IFERROR(INDEX(costTable[AveragePrice],MATCH(currentDeviceTable[[#This Row],[CompId]],costTable[id],0)),0)</f>
        <v>1050</v>
      </c>
      <c r="L94" s="9" t="s">
        <v>442</v>
      </c>
      <c r="M94" s="20">
        <v>1</v>
      </c>
      <c r="N94" s="6" t="s">
        <v>555</v>
      </c>
      <c r="O94" s="10">
        <v>0</v>
      </c>
      <c r="P94" s="6">
        <f ca="1">IF(currentDeviceTable[[#This Row],[ShipDate]]&lt;&gt;"",IF(DATE(YEAR(TODAY())-5,MONTH(TODAY()),DAY(TODAY()))&gt;currentDeviceTable[[#This Row],[ShipDate]],1,0),"")</f>
        <v>0</v>
      </c>
      <c r="Q94" s="38" t="str">
        <f>IF(ISNUMBER(currentDeviceTable[[#This Row],[ChassisTypesRaw]]),TEXT(currentDeviceTable[[#This Row],[ChassisTypesRaw]],"@"),currentDeviceTable[[#This Row],[ChassisTypesRaw]])</f>
        <v>10</v>
      </c>
      <c r="R94" s="18" t="str">
        <f>INDEX(chassisTable[ChassisType],MATCH(currentDeviceTable[[#This Row],[ChassisToText]],chassisTable[ChassisTypesRaw],0))</f>
        <v>Laptop</v>
      </c>
      <c r="S94" s="18" t="str">
        <f>INDEX(chassisTable[ChassisSubType],MATCH(currentDeviceTable[[#This Row],[ChassisToText]],chassisTable[ChassisTypesRaw],0))</f>
        <v>Notebook</v>
      </c>
      <c r="T94" s="11"/>
      <c r="U94" s="59">
        <v>45051</v>
      </c>
      <c r="V94" s="18" t="s">
        <v>555</v>
      </c>
      <c r="X94">
        <f t="array" ref="X94">SUM(--(currentDeviceTable[[#This Row],[SerialNumber]]=currentDeviceTable[SerialNumber]))</f>
        <v>1</v>
      </c>
    </row>
    <row r="95" spans="1:24" ht="15" customHeight="1" x14ac:dyDescent="0.25">
      <c r="A95" s="5" t="s">
        <v>175</v>
      </c>
      <c r="B95" s="6" t="s">
        <v>20</v>
      </c>
      <c r="C95" s="9" t="s">
        <v>176</v>
      </c>
      <c r="D95" s="63" t="s">
        <v>177</v>
      </c>
      <c r="E95" s="6" t="s">
        <v>884</v>
      </c>
      <c r="F95" s="9">
        <v>31</v>
      </c>
      <c r="G95" s="56">
        <v>43707</v>
      </c>
      <c r="H95" s="7">
        <f ca="1">IF(currentDeviceTable[[#This Row],[ShipDate]]&lt;&gt;"",(TODAY()-currentDeviceTable[[#This Row],[ShipDate]])/365,"")</f>
        <v>3.8547945205479452</v>
      </c>
      <c r="I95" s="10">
        <f ca="1">_xlfn.FLOOR.MATH(currentDeviceTable[[#This Row],[Age]])</f>
        <v>3</v>
      </c>
      <c r="J95" s="7" t="s">
        <v>963</v>
      </c>
      <c r="K95" s="29">
        <f>IFERROR(INDEX(costTable[AveragePrice],MATCH(currentDeviceTable[[#This Row],[CompId]],costTable[id],0)),0)</f>
        <v>1050</v>
      </c>
      <c r="L95" s="9" t="s">
        <v>442</v>
      </c>
      <c r="M95" s="20">
        <v>1</v>
      </c>
      <c r="N95" s="6" t="s">
        <v>423</v>
      </c>
      <c r="O95" s="10">
        <v>0</v>
      </c>
      <c r="P95" s="6">
        <f ca="1">IF(currentDeviceTable[[#This Row],[ShipDate]]&lt;&gt;"",IF(DATE(YEAR(TODAY())-5,MONTH(TODAY()),DAY(TODAY()))&gt;currentDeviceTable[[#This Row],[ShipDate]],1,0),"")</f>
        <v>0</v>
      </c>
      <c r="Q95" s="38" t="str">
        <f>IF(ISNUMBER(currentDeviceTable[[#This Row],[ChassisTypesRaw]]),TEXT(currentDeviceTable[[#This Row],[ChassisTypesRaw]],"@"),currentDeviceTable[[#This Row],[ChassisTypesRaw]])</f>
        <v>31</v>
      </c>
      <c r="R95" s="18" t="str">
        <f>INDEX(chassisTable[ChassisType],MATCH(currentDeviceTable[[#This Row],[ChassisToText]],chassisTable[ChassisTypesRaw],0))</f>
        <v>Laptop</v>
      </c>
      <c r="S95" s="18" t="str">
        <f>INDEX(chassisTable[ChassisSubType],MATCH(currentDeviceTable[[#This Row],[ChassisToText]],chassisTable[ChassisTypesRaw],0))</f>
        <v>Convertible</v>
      </c>
      <c r="T95" s="11"/>
      <c r="U95" s="59">
        <v>45068</v>
      </c>
      <c r="V95" s="18" t="s">
        <v>423</v>
      </c>
      <c r="X95">
        <f t="array" ref="X95">SUM(--(currentDeviceTable[[#This Row],[SerialNumber]]=currentDeviceTable[SerialNumber]))</f>
        <v>1</v>
      </c>
    </row>
    <row r="96" spans="1:24" ht="15" customHeight="1" x14ac:dyDescent="0.25">
      <c r="A96" s="5" t="s">
        <v>1062</v>
      </c>
      <c r="B96" s="6" t="s">
        <v>20</v>
      </c>
      <c r="C96" s="6" t="s">
        <v>179</v>
      </c>
      <c r="D96" s="63" t="s">
        <v>180</v>
      </c>
      <c r="E96" s="6" t="s">
        <v>884</v>
      </c>
      <c r="F96" s="9">
        <v>10</v>
      </c>
      <c r="G96" s="56">
        <v>43707</v>
      </c>
      <c r="H96" s="7">
        <f ca="1">IF(currentDeviceTable[[#This Row],[ShipDate]]&lt;&gt;"",(TODAY()-currentDeviceTable[[#This Row],[ShipDate]])/365,"")</f>
        <v>3.8547945205479452</v>
      </c>
      <c r="I96" s="10">
        <f ca="1">_xlfn.FLOOR.MATH(currentDeviceTable[[#This Row],[Age]])</f>
        <v>3</v>
      </c>
      <c r="J96" s="7" t="s">
        <v>961</v>
      </c>
      <c r="K96" s="29">
        <f>IFERROR(INDEX(costTable[AveragePrice],MATCH(currentDeviceTable[[#This Row],[CompId]],costTable[id],0)),0)</f>
        <v>900</v>
      </c>
      <c r="L96" s="9" t="s">
        <v>442</v>
      </c>
      <c r="M96" s="20"/>
      <c r="N96" s="6"/>
      <c r="O96" s="10"/>
      <c r="P96" s="20">
        <f ca="1">IF(currentDeviceTable[[#This Row],[ShipDate]]&lt;&gt;"",IF(DATE(YEAR(TODAY())-5,MONTH(TODAY()),DAY(TODAY()))&gt;currentDeviceTable[[#This Row],[ShipDate]],1,0),"")</f>
        <v>0</v>
      </c>
      <c r="Q96" s="38" t="str">
        <f>IF(ISNUMBER(currentDeviceTable[[#This Row],[ChassisTypesRaw]]),TEXT(currentDeviceTable[[#This Row],[ChassisTypesRaw]],"@"),currentDeviceTable[[#This Row],[ChassisTypesRaw]])</f>
        <v>10</v>
      </c>
      <c r="R96" s="18" t="str">
        <f>INDEX(chassisTable[ChassisType],MATCH(currentDeviceTable[[#This Row],[ChassisToText]],chassisTable[ChassisTypesRaw],0))</f>
        <v>Laptop</v>
      </c>
      <c r="S96" s="18" t="str">
        <f>INDEX(chassisTable[ChassisSubType],MATCH(currentDeviceTable[[#This Row],[ChassisToText]],chassisTable[ChassisTypesRaw],0))</f>
        <v>Notebook</v>
      </c>
      <c r="T96" s="11" t="s">
        <v>1187</v>
      </c>
      <c r="U96" s="59">
        <v>44819</v>
      </c>
      <c r="V96" s="18" t="s">
        <v>1188</v>
      </c>
      <c r="X96">
        <f t="array" ref="X96">SUM(--(currentDeviceTable[[#This Row],[SerialNumber]]=currentDeviceTable[SerialNumber]))</f>
        <v>1</v>
      </c>
    </row>
    <row r="97" spans="1:24" ht="15" customHeight="1" x14ac:dyDescent="0.25">
      <c r="A97" s="5" t="s">
        <v>369</v>
      </c>
      <c r="B97" s="6" t="s">
        <v>347</v>
      </c>
      <c r="C97" s="9" t="s">
        <v>902</v>
      </c>
      <c r="D97" s="63" t="s">
        <v>370</v>
      </c>
      <c r="E97" s="6" t="s">
        <v>34</v>
      </c>
      <c r="F97" s="9">
        <v>9</v>
      </c>
      <c r="G97" s="56">
        <v>43739</v>
      </c>
      <c r="H97" s="7">
        <f ca="1">IF(currentDeviceTable[[#This Row],[ShipDate]]&lt;&gt;"",(TODAY()-currentDeviceTable[[#This Row],[ShipDate]])/365,"")</f>
        <v>3.7671232876712328</v>
      </c>
      <c r="I97" s="10">
        <f ca="1">_xlfn.FLOOR.MATH(currentDeviceTable[[#This Row],[Age]])</f>
        <v>3</v>
      </c>
      <c r="J97" s="7" t="s">
        <v>963</v>
      </c>
      <c r="K97" s="29">
        <f>IFERROR(INDEX(costTable[AveragePrice],MATCH(currentDeviceTable[[#This Row],[CompId]],costTable[id],0)),0)</f>
        <v>1050</v>
      </c>
      <c r="L97" s="9" t="s">
        <v>442</v>
      </c>
      <c r="M97" s="20"/>
      <c r="N97" s="6"/>
      <c r="O97" s="10">
        <v>0</v>
      </c>
      <c r="P97" s="6">
        <f ca="1">IF(currentDeviceTable[[#This Row],[ShipDate]]&lt;&gt;"",IF(DATE(YEAR(TODAY())-5,MONTH(TODAY()),DAY(TODAY()))&gt;currentDeviceTable[[#This Row],[ShipDate]],1,0),"")</f>
        <v>0</v>
      </c>
      <c r="Q97" s="38" t="str">
        <f>IF(ISNUMBER(currentDeviceTable[[#This Row],[ChassisTypesRaw]]),TEXT(currentDeviceTable[[#This Row],[ChassisTypesRaw]],"@"),currentDeviceTable[[#This Row],[ChassisTypesRaw]])</f>
        <v>9</v>
      </c>
      <c r="R97" s="18" t="str">
        <f>INDEX(chassisTable[ChassisType],MATCH(currentDeviceTable[[#This Row],[ChassisToText]],chassisTable[ChassisTypesRaw],0))</f>
        <v>Laptop</v>
      </c>
      <c r="S97" s="18" t="str">
        <f>INDEX(chassisTable[ChassisSubType],MATCH(currentDeviceTable[[#This Row],[ChassisToText]],chassisTable[ChassisTypesRaw],0))</f>
        <v>Laptop</v>
      </c>
      <c r="T97" s="11" t="s">
        <v>1177</v>
      </c>
      <c r="U97" s="59">
        <v>44581</v>
      </c>
      <c r="V97" s="18" t="s">
        <v>469</v>
      </c>
      <c r="X97">
        <f t="array" ref="X97">SUM(--(currentDeviceTable[[#This Row],[SerialNumber]]=currentDeviceTable[SerialNumber]))</f>
        <v>1</v>
      </c>
    </row>
    <row r="98" spans="1:24" ht="15" customHeight="1" x14ac:dyDescent="0.25">
      <c r="A98" s="5" t="s">
        <v>205</v>
      </c>
      <c r="B98" s="6" t="s">
        <v>20</v>
      </c>
      <c r="C98" s="9" t="s">
        <v>206</v>
      </c>
      <c r="D98" s="63" t="s">
        <v>207</v>
      </c>
      <c r="E98" s="6" t="s">
        <v>884</v>
      </c>
      <c r="F98" s="9">
        <v>3</v>
      </c>
      <c r="G98" s="56">
        <v>43752</v>
      </c>
      <c r="H98" s="7">
        <f ca="1">IF(currentDeviceTable[[#This Row],[ShipDate]]&lt;&gt;"",(TODAY()-currentDeviceTable[[#This Row],[ShipDate]])/365,"")</f>
        <v>3.7315068493150685</v>
      </c>
      <c r="I98" s="10">
        <f ca="1">_xlfn.FLOOR.MATH(currentDeviceTable[[#This Row],[Age]])</f>
        <v>3</v>
      </c>
      <c r="J98" s="7" t="s">
        <v>957</v>
      </c>
      <c r="K98" s="29">
        <f>IFERROR(INDEX(costTable[AveragePrice],MATCH(currentDeviceTable[[#This Row],[CompId]],costTable[id],0)),0)</f>
        <v>1000</v>
      </c>
      <c r="L98" s="9" t="s">
        <v>442</v>
      </c>
      <c r="M98" s="20">
        <v>1</v>
      </c>
      <c r="N98" s="6" t="s">
        <v>462</v>
      </c>
      <c r="O98" s="10">
        <v>0</v>
      </c>
      <c r="P98" s="6">
        <f ca="1">IF(currentDeviceTable[[#This Row],[ShipDate]]&lt;&gt;"",IF(DATE(YEAR(TODAY())-5,MONTH(TODAY()),DAY(TODAY()))&gt;currentDeviceTable[[#This Row],[ShipDate]],1,0),"")</f>
        <v>0</v>
      </c>
      <c r="Q98" s="38" t="str">
        <f>IF(ISNUMBER(currentDeviceTable[[#This Row],[ChassisTypesRaw]]),TEXT(currentDeviceTable[[#This Row],[ChassisTypesRaw]],"@"),currentDeviceTable[[#This Row],[ChassisTypesRaw]])</f>
        <v>3</v>
      </c>
      <c r="R98" s="18" t="str">
        <f>INDEX(chassisTable[ChassisType],MATCH(currentDeviceTable[[#This Row],[ChassisToText]],chassisTable[ChassisTypesRaw],0))</f>
        <v>Desktop</v>
      </c>
      <c r="S98" s="18" t="str">
        <f>INDEX(chassisTable[ChassisSubType],MATCH(currentDeviceTable[[#This Row],[ChassisToText]],chassisTable[ChassisTypesRaw],0))</f>
        <v>Desktop</v>
      </c>
      <c r="T98" s="11"/>
      <c r="U98" s="59">
        <v>45068</v>
      </c>
      <c r="V98" s="18" t="s">
        <v>462</v>
      </c>
      <c r="X98">
        <f t="array" ref="X98">SUM(--(currentDeviceTable[[#This Row],[SerialNumber]]=currentDeviceTable[SerialNumber]))</f>
        <v>1</v>
      </c>
    </row>
    <row r="99" spans="1:24" ht="15" customHeight="1" x14ac:dyDescent="0.25">
      <c r="A99" s="5" t="s">
        <v>227</v>
      </c>
      <c r="B99" s="6" t="s">
        <v>20</v>
      </c>
      <c r="C99" s="9" t="s">
        <v>228</v>
      </c>
      <c r="D99" s="63" t="s">
        <v>43</v>
      </c>
      <c r="E99" s="6" t="s">
        <v>884</v>
      </c>
      <c r="F99" s="9">
        <v>3</v>
      </c>
      <c r="G99" s="56">
        <v>43785</v>
      </c>
      <c r="H99" s="7">
        <f ca="1">IF(currentDeviceTable[[#This Row],[ShipDate]]&lt;&gt;"",(TODAY()-currentDeviceTable[[#This Row],[ShipDate]])/365,"")</f>
        <v>3.6410958904109587</v>
      </c>
      <c r="I99" s="10">
        <f ca="1">_xlfn.FLOOR.MATH(currentDeviceTable[[#This Row],[Age]])</f>
        <v>3</v>
      </c>
      <c r="J99" s="7" t="s">
        <v>957</v>
      </c>
      <c r="K99" s="29">
        <f>IFERROR(INDEX(costTable[AveragePrice],MATCH(currentDeviceTable[[#This Row],[CompId]],costTable[id],0)),0)</f>
        <v>1000</v>
      </c>
      <c r="L99" s="9" t="s">
        <v>442</v>
      </c>
      <c r="M99" s="20">
        <v>1</v>
      </c>
      <c r="N99" s="6" t="s">
        <v>1189</v>
      </c>
      <c r="O99" s="10">
        <v>0</v>
      </c>
      <c r="P99" s="6">
        <f ca="1">IF(currentDeviceTable[[#This Row],[ShipDate]]&lt;&gt;"",IF(DATE(YEAR(TODAY())-5,MONTH(TODAY()),DAY(TODAY()))&gt;currentDeviceTable[[#This Row],[ShipDate]],1,0),"")</f>
        <v>0</v>
      </c>
      <c r="Q99" s="38" t="str">
        <f>IF(ISNUMBER(currentDeviceTable[[#This Row],[ChassisTypesRaw]]),TEXT(currentDeviceTable[[#This Row],[ChassisTypesRaw]],"@"),currentDeviceTable[[#This Row],[ChassisTypesRaw]])</f>
        <v>3</v>
      </c>
      <c r="R99" s="18" t="str">
        <f>INDEX(chassisTable[ChassisType],MATCH(currentDeviceTable[[#This Row],[ChassisToText]],chassisTable[ChassisTypesRaw],0))</f>
        <v>Desktop</v>
      </c>
      <c r="S99" s="18" t="str">
        <f>INDEX(chassisTable[ChassisSubType],MATCH(currentDeviceTable[[#This Row],[ChassisToText]],chassisTable[ChassisTypesRaw],0))</f>
        <v>Desktop</v>
      </c>
      <c r="T99" s="11"/>
      <c r="U99" s="59">
        <v>45068</v>
      </c>
      <c r="V99" s="18" t="s">
        <v>1189</v>
      </c>
      <c r="X99">
        <f t="array" ref="X99">SUM(--(currentDeviceTable[[#This Row],[SerialNumber]]=currentDeviceTable[SerialNumber]))</f>
        <v>1</v>
      </c>
    </row>
    <row r="100" spans="1:24" ht="15" customHeight="1" x14ac:dyDescent="0.25">
      <c r="A100" s="5" t="s">
        <v>229</v>
      </c>
      <c r="B100" s="6" t="s">
        <v>20</v>
      </c>
      <c r="C100" s="9" t="s">
        <v>230</v>
      </c>
      <c r="D100" s="63" t="s">
        <v>43</v>
      </c>
      <c r="E100" s="6" t="s">
        <v>884</v>
      </c>
      <c r="F100" s="9">
        <v>3</v>
      </c>
      <c r="G100" s="56">
        <v>43785</v>
      </c>
      <c r="H100" s="7">
        <f ca="1">IF(currentDeviceTable[[#This Row],[ShipDate]]&lt;&gt;"",(TODAY()-currentDeviceTable[[#This Row],[ShipDate]])/365,"")</f>
        <v>3.6410958904109587</v>
      </c>
      <c r="I100" s="10">
        <f ca="1">_xlfn.FLOOR.MATH(currentDeviceTable[[#This Row],[Age]])</f>
        <v>3</v>
      </c>
      <c r="J100" s="7" t="s">
        <v>957</v>
      </c>
      <c r="K100" s="29">
        <f>IFERROR(INDEX(costTable[AveragePrice],MATCH(currentDeviceTable[[#This Row],[CompId]],costTable[id],0)),0)</f>
        <v>1000</v>
      </c>
      <c r="L100" s="9" t="s">
        <v>442</v>
      </c>
      <c r="M100" s="20">
        <v>1</v>
      </c>
      <c r="N100" s="6" t="s">
        <v>478</v>
      </c>
      <c r="O100" s="10">
        <v>0</v>
      </c>
      <c r="P100" s="6">
        <f ca="1">IF(currentDeviceTable[[#This Row],[ShipDate]]&lt;&gt;"",IF(DATE(YEAR(TODAY())-5,MONTH(TODAY()),DAY(TODAY()))&gt;currentDeviceTable[[#This Row],[ShipDate]],1,0),"")</f>
        <v>0</v>
      </c>
      <c r="Q100" s="38" t="str">
        <f>IF(ISNUMBER(currentDeviceTable[[#This Row],[ChassisTypesRaw]]),TEXT(currentDeviceTable[[#This Row],[ChassisTypesRaw]],"@"),currentDeviceTable[[#This Row],[ChassisTypesRaw]])</f>
        <v>3</v>
      </c>
      <c r="R100" s="18" t="str">
        <f>INDEX(chassisTable[ChassisType],MATCH(currentDeviceTable[[#This Row],[ChassisToText]],chassisTable[ChassisTypesRaw],0))</f>
        <v>Desktop</v>
      </c>
      <c r="S100" s="18" t="str">
        <f>INDEX(chassisTable[ChassisSubType],MATCH(currentDeviceTable[[#This Row],[ChassisToText]],chassisTable[ChassisTypesRaw],0))</f>
        <v>Desktop</v>
      </c>
      <c r="T100" s="11"/>
      <c r="U100" s="59">
        <v>45068</v>
      </c>
      <c r="V100" s="18" t="s">
        <v>478</v>
      </c>
      <c r="X100">
        <f t="array" ref="X100">SUM(--(currentDeviceTable[[#This Row],[SerialNumber]]=currentDeviceTable[SerialNumber]))</f>
        <v>1</v>
      </c>
    </row>
    <row r="101" spans="1:24" ht="15" customHeight="1" x14ac:dyDescent="0.25">
      <c r="A101" s="5" t="s">
        <v>52</v>
      </c>
      <c r="B101" s="6" t="s">
        <v>20</v>
      </c>
      <c r="C101" s="9" t="s">
        <v>53</v>
      </c>
      <c r="D101" s="63" t="s">
        <v>54</v>
      </c>
      <c r="E101" s="6" t="s">
        <v>884</v>
      </c>
      <c r="F101" s="9">
        <v>3</v>
      </c>
      <c r="G101" s="56">
        <v>43821</v>
      </c>
      <c r="H101" s="7">
        <f ca="1">IF(currentDeviceTable[[#This Row],[ShipDate]]&lt;&gt;"",(TODAY()-currentDeviceTable[[#This Row],[ShipDate]])/365,"")</f>
        <v>3.5424657534246577</v>
      </c>
      <c r="I101" s="10">
        <f ca="1">_xlfn.FLOOR.MATH(currentDeviceTable[[#This Row],[Age]])</f>
        <v>3</v>
      </c>
      <c r="J101" s="7" t="s">
        <v>958</v>
      </c>
      <c r="K101" s="29">
        <f>IFERROR(INDEX(costTable[AveragePrice],MATCH(currentDeviceTable[[#This Row],[CompId]],costTable[id],0)),0)</f>
        <v>1250</v>
      </c>
      <c r="L101" s="9" t="s">
        <v>442</v>
      </c>
      <c r="M101" s="20">
        <v>1</v>
      </c>
      <c r="N101" s="6" t="s">
        <v>479</v>
      </c>
      <c r="O101" s="10">
        <v>0</v>
      </c>
      <c r="P101" s="6">
        <f ca="1">IF(currentDeviceTable[[#This Row],[ShipDate]]&lt;&gt;"",IF(DATE(YEAR(TODAY())-5,MONTH(TODAY()),DAY(TODAY()))&gt;currentDeviceTable[[#This Row],[ShipDate]],1,0),"")</f>
        <v>0</v>
      </c>
      <c r="Q101" s="38" t="str">
        <f>IF(ISNUMBER(currentDeviceTable[[#This Row],[ChassisTypesRaw]]),TEXT(currentDeviceTable[[#This Row],[ChassisTypesRaw]],"@"),currentDeviceTable[[#This Row],[ChassisTypesRaw]])</f>
        <v>3</v>
      </c>
      <c r="R101" s="18" t="str">
        <f>INDEX(chassisTable[ChassisType],MATCH(currentDeviceTable[[#This Row],[ChassisToText]],chassisTable[ChassisTypesRaw],0))</f>
        <v>Desktop</v>
      </c>
      <c r="S101" s="18" t="str">
        <f>INDEX(chassisTable[ChassisSubType],MATCH(currentDeviceTable[[#This Row],[ChassisToText]],chassisTable[ChassisTypesRaw],0))</f>
        <v>Desktop</v>
      </c>
      <c r="T101" s="11"/>
      <c r="U101" s="59">
        <v>45068</v>
      </c>
      <c r="V101" s="18" t="s">
        <v>947</v>
      </c>
      <c r="X101">
        <f t="array" ref="X101">SUM(--(currentDeviceTable[[#This Row],[SerialNumber]]=currentDeviceTable[SerialNumber]))</f>
        <v>1</v>
      </c>
    </row>
    <row r="102" spans="1:24" ht="15" customHeight="1" x14ac:dyDescent="0.25">
      <c r="A102" s="5" t="s">
        <v>39</v>
      </c>
      <c r="B102" s="6" t="s">
        <v>20</v>
      </c>
      <c r="C102" s="9" t="s">
        <v>40</v>
      </c>
      <c r="D102" s="63" t="s">
        <v>33</v>
      </c>
      <c r="E102" s="6" t="s">
        <v>884</v>
      </c>
      <c r="F102" s="9">
        <v>3</v>
      </c>
      <c r="G102" s="56">
        <v>43822</v>
      </c>
      <c r="H102" s="7">
        <f ca="1">IF(currentDeviceTable[[#This Row],[ShipDate]]&lt;&gt;"",(TODAY()-currentDeviceTable[[#This Row],[ShipDate]])/365,"")</f>
        <v>3.5397260273972604</v>
      </c>
      <c r="I102" s="10">
        <f ca="1">_xlfn.FLOOR.MATH(currentDeviceTable[[#This Row],[Age]])</f>
        <v>3</v>
      </c>
      <c r="J102" s="7" t="s">
        <v>954</v>
      </c>
      <c r="K102" s="29">
        <f>IFERROR(INDEX(costTable[AveragePrice],MATCH(currentDeviceTable[[#This Row],[CompId]],costTable[id],0)),0)</f>
        <v>800</v>
      </c>
      <c r="L102" s="9" t="s">
        <v>442</v>
      </c>
      <c r="M102" s="20">
        <v>1</v>
      </c>
      <c r="N102" s="6" t="s">
        <v>1190</v>
      </c>
      <c r="O102" s="10">
        <v>0</v>
      </c>
      <c r="P102" s="6">
        <f ca="1">IF(currentDeviceTable[[#This Row],[ShipDate]]&lt;&gt;"",IF(DATE(YEAR(TODAY())-5,MONTH(TODAY()),DAY(TODAY()))&gt;currentDeviceTable[[#This Row],[ShipDate]],1,0),"")</f>
        <v>0</v>
      </c>
      <c r="Q102" s="38" t="str">
        <f>IF(ISNUMBER(currentDeviceTable[[#This Row],[ChassisTypesRaw]]),TEXT(currentDeviceTable[[#This Row],[ChassisTypesRaw]],"@"),currentDeviceTable[[#This Row],[ChassisTypesRaw]])</f>
        <v>3</v>
      </c>
      <c r="R102" s="18" t="str">
        <f>INDEX(chassisTable[ChassisType],MATCH(currentDeviceTable[[#This Row],[ChassisToText]],chassisTable[ChassisTypesRaw],0))</f>
        <v>Desktop</v>
      </c>
      <c r="S102" s="18" t="str">
        <f>INDEX(chassisTable[ChassisSubType],MATCH(currentDeviceTable[[#This Row],[ChassisToText]],chassisTable[ChassisTypesRaw],0))</f>
        <v>Desktop</v>
      </c>
      <c r="T102" s="11"/>
      <c r="U102" s="59">
        <v>45068</v>
      </c>
      <c r="V102" s="18" t="s">
        <v>1190</v>
      </c>
      <c r="X102">
        <f t="array" ref="X102">SUM(--(currentDeviceTable[[#This Row],[SerialNumber]]=currentDeviceTable[SerialNumber]))</f>
        <v>1</v>
      </c>
    </row>
    <row r="103" spans="1:24" ht="15" customHeight="1" x14ac:dyDescent="0.25">
      <c r="A103" s="5" t="s">
        <v>254</v>
      </c>
      <c r="B103" s="6" t="s">
        <v>20</v>
      </c>
      <c r="C103" s="9" t="s">
        <v>255</v>
      </c>
      <c r="D103" s="63" t="s">
        <v>33</v>
      </c>
      <c r="E103" s="6" t="s">
        <v>884</v>
      </c>
      <c r="F103" s="9">
        <v>3</v>
      </c>
      <c r="G103" s="56">
        <v>43822</v>
      </c>
      <c r="H103" s="7">
        <f ca="1">IF(currentDeviceTable[[#This Row],[ShipDate]]&lt;&gt;"",(TODAY()-currentDeviceTable[[#This Row],[ShipDate]])/365,"")</f>
        <v>3.5397260273972604</v>
      </c>
      <c r="I103" s="10">
        <f ca="1">_xlfn.FLOOR.MATH(currentDeviceTable[[#This Row],[Age]])</f>
        <v>3</v>
      </c>
      <c r="J103" s="7" t="s">
        <v>957</v>
      </c>
      <c r="K103" s="29">
        <f>IFERROR(INDEX(costTable[AveragePrice],MATCH(currentDeviceTable[[#This Row],[CompId]],costTable[id],0)),0)</f>
        <v>1000</v>
      </c>
      <c r="L103" s="9" t="s">
        <v>442</v>
      </c>
      <c r="M103" s="20">
        <v>1</v>
      </c>
      <c r="N103" s="6" t="s">
        <v>436</v>
      </c>
      <c r="O103" s="10">
        <v>0</v>
      </c>
      <c r="P103" s="6">
        <f ca="1">IF(currentDeviceTable[[#This Row],[ShipDate]]&lt;&gt;"",IF(DATE(YEAR(TODAY())-5,MONTH(TODAY()),DAY(TODAY()))&gt;currentDeviceTable[[#This Row],[ShipDate]],1,0),"")</f>
        <v>0</v>
      </c>
      <c r="Q103" s="38" t="str">
        <f>IF(ISNUMBER(currentDeviceTable[[#This Row],[ChassisTypesRaw]]),TEXT(currentDeviceTable[[#This Row],[ChassisTypesRaw]],"@"),currentDeviceTable[[#This Row],[ChassisTypesRaw]])</f>
        <v>3</v>
      </c>
      <c r="R103" s="18" t="str">
        <f>INDEX(chassisTable[ChassisType],MATCH(currentDeviceTable[[#This Row],[ChassisToText]],chassisTable[ChassisTypesRaw],0))</f>
        <v>Desktop</v>
      </c>
      <c r="S103" s="18" t="str">
        <f>INDEX(chassisTable[ChassisSubType],MATCH(currentDeviceTable[[#This Row],[ChassisToText]],chassisTable[ChassisTypesRaw],0))</f>
        <v>Desktop</v>
      </c>
      <c r="T103" s="11"/>
      <c r="U103" s="59">
        <v>45068</v>
      </c>
      <c r="V103" s="18" t="s">
        <v>436</v>
      </c>
      <c r="X103">
        <f t="array" ref="X103">SUM(--(currentDeviceTable[[#This Row],[SerialNumber]]=currentDeviceTable[SerialNumber]))</f>
        <v>1</v>
      </c>
    </row>
    <row r="104" spans="1:24" ht="15" customHeight="1" x14ac:dyDescent="0.25">
      <c r="A104" s="5" t="s">
        <v>37</v>
      </c>
      <c r="B104" s="6" t="s">
        <v>20</v>
      </c>
      <c r="C104" s="9" t="s">
        <v>38</v>
      </c>
      <c r="D104" s="63" t="s">
        <v>33</v>
      </c>
      <c r="E104" s="6" t="s">
        <v>34</v>
      </c>
      <c r="F104" s="9">
        <v>3</v>
      </c>
      <c r="G104" s="56">
        <v>43822</v>
      </c>
      <c r="H104" s="7">
        <f ca="1">IF(currentDeviceTable[[#This Row],[ShipDate]]&lt;&gt;"",(TODAY()-currentDeviceTable[[#This Row],[ShipDate]])/365,"")</f>
        <v>3.5397260273972604</v>
      </c>
      <c r="I104" s="10">
        <f ca="1">_xlfn.FLOOR.MATH(currentDeviceTable[[#This Row],[Age]])</f>
        <v>3</v>
      </c>
      <c r="J104" s="7" t="s">
        <v>954</v>
      </c>
      <c r="K104" s="29">
        <f>IFERROR(INDEX(costTable[AveragePrice],MATCH(currentDeviceTable[[#This Row],[CompId]],costTable[id],0)),0)</f>
        <v>800</v>
      </c>
      <c r="L104" s="9" t="s">
        <v>442</v>
      </c>
      <c r="M104" s="20"/>
      <c r="N104" s="6"/>
      <c r="O104" s="10">
        <v>0</v>
      </c>
      <c r="P104" s="6">
        <f ca="1">IF(currentDeviceTable[[#This Row],[ShipDate]]&lt;&gt;"",IF(DATE(YEAR(TODAY())-5,MONTH(TODAY()),DAY(TODAY()))&gt;currentDeviceTable[[#This Row],[ShipDate]],1,0),"")</f>
        <v>0</v>
      </c>
      <c r="Q104" s="38" t="str">
        <f>IF(ISNUMBER(currentDeviceTable[[#This Row],[ChassisTypesRaw]]),TEXT(currentDeviceTable[[#This Row],[ChassisTypesRaw]],"@"),currentDeviceTable[[#This Row],[ChassisTypesRaw]])</f>
        <v>3</v>
      </c>
      <c r="R104" s="18" t="str">
        <f>INDEX(chassisTable[ChassisType],MATCH(currentDeviceTable[[#This Row],[ChassisToText]],chassisTable[ChassisTypesRaw],0))</f>
        <v>Desktop</v>
      </c>
      <c r="S104" s="18" t="str">
        <f>INDEX(chassisTable[ChassisSubType],MATCH(currentDeviceTable[[#This Row],[ChassisToText]],chassisTable[ChassisTypesRaw],0))</f>
        <v>Desktop</v>
      </c>
      <c r="T104" s="11" t="s">
        <v>1191</v>
      </c>
      <c r="U104" s="59" t="s">
        <v>948</v>
      </c>
      <c r="V104" s="18" t="s">
        <v>430</v>
      </c>
      <c r="X104">
        <f t="array" ref="X104">SUM(--(currentDeviceTable[[#This Row],[SerialNumber]]=currentDeviceTable[SerialNumber]))</f>
        <v>1</v>
      </c>
    </row>
    <row r="105" spans="1:24" ht="15" customHeight="1" x14ac:dyDescent="0.25">
      <c r="A105" s="5" t="s">
        <v>252</v>
      </c>
      <c r="B105" s="6" t="s">
        <v>20</v>
      </c>
      <c r="C105" s="9" t="s">
        <v>253</v>
      </c>
      <c r="D105" s="63" t="s">
        <v>33</v>
      </c>
      <c r="E105" s="6" t="s">
        <v>884</v>
      </c>
      <c r="F105" s="9">
        <v>3</v>
      </c>
      <c r="G105" s="56">
        <v>43822</v>
      </c>
      <c r="H105" s="7">
        <f ca="1">IF(currentDeviceTable[[#This Row],[ShipDate]]&lt;&gt;"",(TODAY()-currentDeviceTable[[#This Row],[ShipDate]])/365,"")</f>
        <v>3.5397260273972604</v>
      </c>
      <c r="I105" s="10">
        <f ca="1">_xlfn.FLOOR.MATH(currentDeviceTable[[#This Row],[Age]])</f>
        <v>3</v>
      </c>
      <c r="J105" s="7" t="s">
        <v>957</v>
      </c>
      <c r="K105" s="29">
        <f>IFERROR(INDEX(costTable[AveragePrice],MATCH(currentDeviceTable[[#This Row],[CompId]],costTable[id],0)),0)</f>
        <v>1000</v>
      </c>
      <c r="L105" s="9" t="s">
        <v>442</v>
      </c>
      <c r="M105" s="20">
        <v>1</v>
      </c>
      <c r="N105" s="6" t="s">
        <v>1192</v>
      </c>
      <c r="O105" s="10">
        <v>0</v>
      </c>
      <c r="P105" s="6">
        <f ca="1">IF(currentDeviceTable[[#This Row],[ShipDate]]&lt;&gt;"",IF(DATE(YEAR(TODAY())-5,MONTH(TODAY()),DAY(TODAY()))&gt;currentDeviceTable[[#This Row],[ShipDate]],1,0),"")</f>
        <v>0</v>
      </c>
      <c r="Q105" s="38" t="str">
        <f>IF(ISNUMBER(currentDeviceTable[[#This Row],[ChassisTypesRaw]]),TEXT(currentDeviceTable[[#This Row],[ChassisTypesRaw]],"@"),currentDeviceTable[[#This Row],[ChassisTypesRaw]])</f>
        <v>3</v>
      </c>
      <c r="R105" s="18" t="str">
        <f>INDEX(chassisTable[ChassisType],MATCH(currentDeviceTable[[#This Row],[ChassisToText]],chassisTable[ChassisTypesRaw],0))</f>
        <v>Desktop</v>
      </c>
      <c r="S105" s="18" t="str">
        <f>INDEX(chassisTable[ChassisSubType],MATCH(currentDeviceTable[[#This Row],[ChassisToText]],chassisTable[ChassisTypesRaw],0))</f>
        <v>Desktop</v>
      </c>
      <c r="T105" s="11"/>
      <c r="U105" s="59">
        <v>45029</v>
      </c>
      <c r="V105" s="18" t="s">
        <v>1192</v>
      </c>
      <c r="X105">
        <f t="array" ref="X105">SUM(--(currentDeviceTable[[#This Row],[SerialNumber]]=currentDeviceTable[SerialNumber]))</f>
        <v>1</v>
      </c>
    </row>
    <row r="106" spans="1:24" ht="15" customHeight="1" x14ac:dyDescent="0.25">
      <c r="A106" s="5" t="s">
        <v>256</v>
      </c>
      <c r="B106" s="6" t="s">
        <v>20</v>
      </c>
      <c r="C106" s="9" t="s">
        <v>257</v>
      </c>
      <c r="D106" s="63" t="s">
        <v>33</v>
      </c>
      <c r="E106" s="6" t="s">
        <v>884</v>
      </c>
      <c r="F106" s="9">
        <v>3</v>
      </c>
      <c r="G106" s="56">
        <v>43822</v>
      </c>
      <c r="H106" s="7">
        <f ca="1">IF(currentDeviceTable[[#This Row],[ShipDate]]&lt;&gt;"",(TODAY()-currentDeviceTable[[#This Row],[ShipDate]])/365,"")</f>
        <v>3.5397260273972604</v>
      </c>
      <c r="I106" s="10">
        <f ca="1">_xlfn.FLOOR.MATH(currentDeviceTable[[#This Row],[Age]])</f>
        <v>3</v>
      </c>
      <c r="J106" s="7" t="s">
        <v>957</v>
      </c>
      <c r="K106" s="29">
        <f>IFERROR(INDEX(costTable[AveragePrice],MATCH(currentDeviceTable[[#This Row],[CompId]],costTable[id],0)),0)</f>
        <v>1000</v>
      </c>
      <c r="L106" s="9" t="s">
        <v>442</v>
      </c>
      <c r="M106" s="20">
        <v>1</v>
      </c>
      <c r="N106" s="6" t="s">
        <v>435</v>
      </c>
      <c r="O106" s="10">
        <v>0</v>
      </c>
      <c r="P106" s="6">
        <f ca="1">IF(currentDeviceTable[[#This Row],[ShipDate]]&lt;&gt;"",IF(DATE(YEAR(TODAY())-5,MONTH(TODAY()),DAY(TODAY()))&gt;currentDeviceTable[[#This Row],[ShipDate]],1,0),"")</f>
        <v>0</v>
      </c>
      <c r="Q106" s="38" t="str">
        <f>IF(ISNUMBER(currentDeviceTable[[#This Row],[ChassisTypesRaw]]),TEXT(currentDeviceTable[[#This Row],[ChassisTypesRaw]],"@"),currentDeviceTable[[#This Row],[ChassisTypesRaw]])</f>
        <v>3</v>
      </c>
      <c r="R106" s="18" t="str">
        <f>INDEX(chassisTable[ChassisType],MATCH(currentDeviceTable[[#This Row],[ChassisToText]],chassisTable[ChassisTypesRaw],0))</f>
        <v>Desktop</v>
      </c>
      <c r="S106" s="18" t="str">
        <f>INDEX(chassisTable[ChassisSubType],MATCH(currentDeviceTable[[#This Row],[ChassisToText]],chassisTable[ChassisTypesRaw],0))</f>
        <v>Desktop</v>
      </c>
      <c r="T106" s="11"/>
      <c r="U106" s="59">
        <v>45068</v>
      </c>
      <c r="V106" s="18" t="s">
        <v>435</v>
      </c>
      <c r="X106">
        <f t="array" ref="X106">SUM(--(currentDeviceTable[[#This Row],[SerialNumber]]=currentDeviceTable[SerialNumber]))</f>
        <v>1</v>
      </c>
    </row>
    <row r="107" spans="1:24" ht="15" customHeight="1" x14ac:dyDescent="0.25">
      <c r="A107" s="5" t="s">
        <v>31</v>
      </c>
      <c r="B107" s="6" t="s">
        <v>20</v>
      </c>
      <c r="C107" s="9" t="s">
        <v>32</v>
      </c>
      <c r="D107" s="63" t="s">
        <v>33</v>
      </c>
      <c r="E107" s="6" t="s">
        <v>884</v>
      </c>
      <c r="F107" s="9">
        <v>3</v>
      </c>
      <c r="G107" s="56">
        <v>43822</v>
      </c>
      <c r="H107" s="7">
        <f ca="1">IF(currentDeviceTable[[#This Row],[ShipDate]]&lt;&gt;"",(TODAY()-currentDeviceTable[[#This Row],[ShipDate]])/365,"")</f>
        <v>3.5397260273972604</v>
      </c>
      <c r="I107" s="10">
        <f ca="1">_xlfn.FLOOR.MATH(currentDeviceTable[[#This Row],[Age]])</f>
        <v>3</v>
      </c>
      <c r="J107" s="7" t="s">
        <v>954</v>
      </c>
      <c r="K107" s="29">
        <f>IFERROR(INDEX(costTable[AveragePrice],MATCH(currentDeviceTable[[#This Row],[CompId]],costTable[id],0)),0)</f>
        <v>800</v>
      </c>
      <c r="L107" s="9" t="s">
        <v>442</v>
      </c>
      <c r="M107" s="20">
        <v>1</v>
      </c>
      <c r="N107" s="6" t="s">
        <v>421</v>
      </c>
      <c r="O107" s="10">
        <v>0</v>
      </c>
      <c r="P107" s="6">
        <f ca="1">IF(currentDeviceTable[[#This Row],[ShipDate]]&lt;&gt;"",IF(DATE(YEAR(TODAY())-5,MONTH(TODAY()),DAY(TODAY()))&gt;currentDeviceTable[[#This Row],[ShipDate]],1,0),"")</f>
        <v>0</v>
      </c>
      <c r="Q107" s="38" t="str">
        <f>IF(ISNUMBER(currentDeviceTable[[#This Row],[ChassisTypesRaw]]),TEXT(currentDeviceTable[[#This Row],[ChassisTypesRaw]],"@"),currentDeviceTable[[#This Row],[ChassisTypesRaw]])</f>
        <v>3</v>
      </c>
      <c r="R107" s="18" t="str">
        <f>INDEX(chassisTable[ChassisType],MATCH(currentDeviceTable[[#This Row],[ChassisToText]],chassisTable[ChassisTypesRaw],0))</f>
        <v>Desktop</v>
      </c>
      <c r="S107" s="18" t="str">
        <f>INDEX(chassisTable[ChassisSubType],MATCH(currentDeviceTable[[#This Row],[ChassisToText]],chassisTable[ChassisTypesRaw],0))</f>
        <v>Desktop</v>
      </c>
      <c r="T107" s="11"/>
      <c r="U107" s="59">
        <v>45064</v>
      </c>
      <c r="V107" s="18" t="s">
        <v>421</v>
      </c>
      <c r="X107">
        <f t="array" ref="X107">SUM(--(currentDeviceTable[[#This Row],[SerialNumber]]=currentDeviceTable[SerialNumber]))</f>
        <v>1</v>
      </c>
    </row>
    <row r="108" spans="1:24" ht="15" customHeight="1" x14ac:dyDescent="0.25">
      <c r="A108" s="5" t="s">
        <v>250</v>
      </c>
      <c r="B108" s="6" t="s">
        <v>20</v>
      </c>
      <c r="C108" s="9" t="s">
        <v>251</v>
      </c>
      <c r="D108" s="63" t="s">
        <v>33</v>
      </c>
      <c r="E108" s="6" t="s">
        <v>884</v>
      </c>
      <c r="F108" s="9">
        <v>3</v>
      </c>
      <c r="G108" s="56">
        <v>43822</v>
      </c>
      <c r="H108" s="7">
        <f ca="1">IF(currentDeviceTable[[#This Row],[ShipDate]]&lt;&gt;"",(TODAY()-currentDeviceTable[[#This Row],[ShipDate]])/365,"")</f>
        <v>3.5397260273972604</v>
      </c>
      <c r="I108" s="10">
        <f ca="1">_xlfn.FLOOR.MATH(currentDeviceTable[[#This Row],[Age]])</f>
        <v>3</v>
      </c>
      <c r="J108" s="7" t="s">
        <v>957</v>
      </c>
      <c r="K108" s="29">
        <f>IFERROR(INDEX(costTable[AveragePrice],MATCH(currentDeviceTable[[#This Row],[CompId]],costTable[id],0)),0)</f>
        <v>1000</v>
      </c>
      <c r="L108" s="9" t="s">
        <v>442</v>
      </c>
      <c r="M108" s="20">
        <v>1</v>
      </c>
      <c r="N108" s="6" t="s">
        <v>433</v>
      </c>
      <c r="O108" s="10">
        <v>0</v>
      </c>
      <c r="P108" s="6">
        <f ca="1">IF(currentDeviceTable[[#This Row],[ShipDate]]&lt;&gt;"",IF(DATE(YEAR(TODAY())-5,MONTH(TODAY()),DAY(TODAY()))&gt;currentDeviceTable[[#This Row],[ShipDate]],1,0),"")</f>
        <v>0</v>
      </c>
      <c r="Q108" s="38" t="str">
        <f>IF(ISNUMBER(currentDeviceTable[[#This Row],[ChassisTypesRaw]]),TEXT(currentDeviceTable[[#This Row],[ChassisTypesRaw]],"@"),currentDeviceTable[[#This Row],[ChassisTypesRaw]])</f>
        <v>3</v>
      </c>
      <c r="R108" s="18" t="str">
        <f>INDEX(chassisTable[ChassisType],MATCH(currentDeviceTable[[#This Row],[ChassisToText]],chassisTable[ChassisTypesRaw],0))</f>
        <v>Desktop</v>
      </c>
      <c r="S108" s="18" t="str">
        <f>INDEX(chassisTable[ChassisSubType],MATCH(currentDeviceTable[[#This Row],[ChassisToText]],chassisTable[ChassisTypesRaw],0))</f>
        <v>Desktop</v>
      </c>
      <c r="T108" s="11" t="s">
        <v>557</v>
      </c>
      <c r="U108" s="59">
        <v>45064</v>
      </c>
      <c r="V108" s="18" t="s">
        <v>433</v>
      </c>
      <c r="X108">
        <f t="array" ref="X108">SUM(--(currentDeviceTable[[#This Row],[SerialNumber]]=currentDeviceTable[SerialNumber]))</f>
        <v>1</v>
      </c>
    </row>
    <row r="109" spans="1:24" ht="15" customHeight="1" x14ac:dyDescent="0.25">
      <c r="A109" s="5" t="s">
        <v>35</v>
      </c>
      <c r="B109" s="6" t="s">
        <v>20</v>
      </c>
      <c r="C109" s="9" t="s">
        <v>36</v>
      </c>
      <c r="D109" s="63" t="s">
        <v>33</v>
      </c>
      <c r="E109" s="6" t="s">
        <v>1080</v>
      </c>
      <c r="F109" s="9">
        <v>3</v>
      </c>
      <c r="G109" s="56">
        <v>43822</v>
      </c>
      <c r="H109" s="7">
        <f ca="1">IF(currentDeviceTable[[#This Row],[ShipDate]]&lt;&gt;"",(TODAY()-currentDeviceTable[[#This Row],[ShipDate]])/365,"")</f>
        <v>3.5397260273972604</v>
      </c>
      <c r="I109" s="10">
        <f ca="1">_xlfn.FLOOR.MATH(currentDeviceTable[[#This Row],[Age]])</f>
        <v>3</v>
      </c>
      <c r="J109" s="7" t="s">
        <v>954</v>
      </c>
      <c r="K109" s="29">
        <f>IFERROR(INDEX(costTable[AveragePrice],MATCH(currentDeviceTable[[#This Row],[CompId]],costTable[id],0)),0)</f>
        <v>800</v>
      </c>
      <c r="L109" s="9" t="s">
        <v>442</v>
      </c>
      <c r="M109" s="20">
        <v>1</v>
      </c>
      <c r="N109" s="6" t="s">
        <v>1020</v>
      </c>
      <c r="O109" s="10">
        <v>0</v>
      </c>
      <c r="P109" s="6">
        <f ca="1">IF(currentDeviceTable[[#This Row],[ShipDate]]&lt;&gt;"",IF(DATE(YEAR(TODAY())-5,MONTH(TODAY()),DAY(TODAY()))&gt;currentDeviceTable[[#This Row],[ShipDate]],1,0),"")</f>
        <v>0</v>
      </c>
      <c r="Q109" s="38" t="str">
        <f>IF(ISNUMBER(currentDeviceTable[[#This Row],[ChassisTypesRaw]]),TEXT(currentDeviceTable[[#This Row],[ChassisTypesRaw]],"@"),currentDeviceTable[[#This Row],[ChassisTypesRaw]])</f>
        <v>3</v>
      </c>
      <c r="R109" s="18" t="str">
        <f>INDEX(chassisTable[ChassisType],MATCH(currentDeviceTable[[#This Row],[ChassisToText]],chassisTable[ChassisTypesRaw],0))</f>
        <v>Desktop</v>
      </c>
      <c r="S109" s="18" t="str">
        <f>INDEX(chassisTable[ChassisSubType],MATCH(currentDeviceTable[[#This Row],[ChassisToText]],chassisTable[ChassisTypesRaw],0))</f>
        <v>Desktop</v>
      </c>
      <c r="T109" s="11"/>
      <c r="U109" s="59">
        <v>45068</v>
      </c>
      <c r="V109" s="18" t="s">
        <v>1020</v>
      </c>
      <c r="X109">
        <f t="array" ref="X109">SUM(--(currentDeviceTable[[#This Row],[SerialNumber]]=currentDeviceTable[SerialNumber]))</f>
        <v>1</v>
      </c>
    </row>
    <row r="110" spans="1:24" ht="15" customHeight="1" x14ac:dyDescent="0.25">
      <c r="A110" s="5" t="s">
        <v>147</v>
      </c>
      <c r="B110" s="6" t="s">
        <v>20</v>
      </c>
      <c r="C110" s="9" t="s">
        <v>148</v>
      </c>
      <c r="D110" s="63" t="s">
        <v>33</v>
      </c>
      <c r="E110" s="6" t="s">
        <v>884</v>
      </c>
      <c r="F110" s="9">
        <v>3</v>
      </c>
      <c r="G110" s="56">
        <v>43823</v>
      </c>
      <c r="H110" s="7">
        <f ca="1">IF(currentDeviceTable[[#This Row],[ShipDate]]&lt;&gt;"",(TODAY()-currentDeviceTable[[#This Row],[ShipDate]])/365,"")</f>
        <v>3.536986301369863</v>
      </c>
      <c r="I110" s="10">
        <f ca="1">_xlfn.FLOOR.MATH(currentDeviceTable[[#This Row],[Age]])</f>
        <v>3</v>
      </c>
      <c r="J110" s="7" t="s">
        <v>957</v>
      </c>
      <c r="K110" s="29">
        <f>IFERROR(INDEX(costTable[AveragePrice],MATCH(currentDeviceTable[[#This Row],[CompId]],costTable[id],0)),0)</f>
        <v>1000</v>
      </c>
      <c r="L110" s="9" t="s">
        <v>442</v>
      </c>
      <c r="M110" s="20">
        <v>1</v>
      </c>
      <c r="N110" s="6" t="s">
        <v>431</v>
      </c>
      <c r="O110" s="10">
        <v>0</v>
      </c>
      <c r="P110" s="6">
        <f ca="1">IF(currentDeviceTable[[#This Row],[ShipDate]]&lt;&gt;"",IF(DATE(YEAR(TODAY())-5,MONTH(TODAY()),DAY(TODAY()))&gt;currentDeviceTable[[#This Row],[ShipDate]],1,0),"")</f>
        <v>0</v>
      </c>
      <c r="Q110" s="38" t="str">
        <f>IF(ISNUMBER(currentDeviceTable[[#This Row],[ChassisTypesRaw]]),TEXT(currentDeviceTable[[#This Row],[ChassisTypesRaw]],"@"),currentDeviceTable[[#This Row],[ChassisTypesRaw]])</f>
        <v>3</v>
      </c>
      <c r="R110" s="18" t="str">
        <f>INDEX(chassisTable[ChassisType],MATCH(currentDeviceTable[[#This Row],[ChassisToText]],chassisTable[ChassisTypesRaw],0))</f>
        <v>Desktop</v>
      </c>
      <c r="S110" s="18" t="str">
        <f>INDEX(chassisTable[ChassisSubType],MATCH(currentDeviceTable[[#This Row],[ChassisToText]],chassisTable[ChassisTypesRaw],0))</f>
        <v>Desktop</v>
      </c>
      <c r="T110" s="11"/>
      <c r="U110" s="59">
        <v>45068</v>
      </c>
      <c r="V110" s="18" t="s">
        <v>431</v>
      </c>
      <c r="X110">
        <f t="array" ref="X110">SUM(--(currentDeviceTable[[#This Row],[SerialNumber]]=currentDeviceTable[SerialNumber]))</f>
        <v>1</v>
      </c>
    </row>
    <row r="111" spans="1:24" ht="15" customHeight="1" x14ac:dyDescent="0.25">
      <c r="A111" s="5" t="s">
        <v>143</v>
      </c>
      <c r="B111" s="6" t="s">
        <v>20</v>
      </c>
      <c r="C111" s="9" t="s">
        <v>144</v>
      </c>
      <c r="D111" s="63" t="s">
        <v>33</v>
      </c>
      <c r="E111" s="6" t="s">
        <v>884</v>
      </c>
      <c r="F111" s="9">
        <v>3</v>
      </c>
      <c r="G111" s="56">
        <v>43823</v>
      </c>
      <c r="H111" s="7">
        <f ca="1">IF(currentDeviceTable[[#This Row],[ShipDate]]&lt;&gt;"",(TODAY()-currentDeviceTable[[#This Row],[ShipDate]])/365,"")</f>
        <v>3.536986301369863</v>
      </c>
      <c r="I111" s="10">
        <f ca="1">_xlfn.FLOOR.MATH(currentDeviceTable[[#This Row],[Age]])</f>
        <v>3</v>
      </c>
      <c r="J111" s="7" t="s">
        <v>957</v>
      </c>
      <c r="K111" s="29">
        <f>IFERROR(INDEX(costTable[AveragePrice],MATCH(currentDeviceTable[[#This Row],[CompId]],costTable[id],0)),0)</f>
        <v>1000</v>
      </c>
      <c r="L111" s="9" t="s">
        <v>442</v>
      </c>
      <c r="M111" s="20">
        <v>1</v>
      </c>
      <c r="N111" s="6" t="s">
        <v>420</v>
      </c>
      <c r="O111" s="10">
        <v>0</v>
      </c>
      <c r="P111" s="6">
        <f ca="1">IF(currentDeviceTable[[#This Row],[ShipDate]]&lt;&gt;"",IF(DATE(YEAR(TODAY())-5,MONTH(TODAY()),DAY(TODAY()))&gt;currentDeviceTable[[#This Row],[ShipDate]],1,0),"")</f>
        <v>0</v>
      </c>
      <c r="Q111" s="38" t="str">
        <f>IF(ISNUMBER(currentDeviceTable[[#This Row],[ChassisTypesRaw]]),TEXT(currentDeviceTable[[#This Row],[ChassisTypesRaw]],"@"),currentDeviceTable[[#This Row],[ChassisTypesRaw]])</f>
        <v>3</v>
      </c>
      <c r="R111" s="18" t="str">
        <f>INDEX(chassisTable[ChassisType],MATCH(currentDeviceTable[[#This Row],[ChassisToText]],chassisTable[ChassisTypesRaw],0))</f>
        <v>Desktop</v>
      </c>
      <c r="S111" s="18" t="str">
        <f>INDEX(chassisTable[ChassisSubType],MATCH(currentDeviceTable[[#This Row],[ChassisToText]],chassisTable[ChassisTypesRaw],0))</f>
        <v>Desktop</v>
      </c>
      <c r="T111" s="11"/>
      <c r="U111" s="59">
        <v>45068</v>
      </c>
      <c r="V111" s="18" t="s">
        <v>420</v>
      </c>
      <c r="X111">
        <f t="array" ref="X111">SUM(--(currentDeviceTable[[#This Row],[SerialNumber]]=currentDeviceTable[SerialNumber]))</f>
        <v>1</v>
      </c>
    </row>
    <row r="112" spans="1:24" ht="15" customHeight="1" x14ac:dyDescent="0.25">
      <c r="A112" s="5" t="s">
        <v>141</v>
      </c>
      <c r="B112" s="6" t="s">
        <v>20</v>
      </c>
      <c r="C112" s="9" t="s">
        <v>142</v>
      </c>
      <c r="D112" s="63" t="s">
        <v>33</v>
      </c>
      <c r="E112" s="6" t="s">
        <v>884</v>
      </c>
      <c r="F112" s="9">
        <v>3</v>
      </c>
      <c r="G112" s="56">
        <v>43823</v>
      </c>
      <c r="H112" s="7">
        <f ca="1">IF(currentDeviceTable[[#This Row],[ShipDate]]&lt;&gt;"",(TODAY()-currentDeviceTable[[#This Row],[ShipDate]])/365,"")</f>
        <v>3.536986301369863</v>
      </c>
      <c r="I112" s="10">
        <f ca="1">_xlfn.FLOOR.MATH(currentDeviceTable[[#This Row],[Age]])</f>
        <v>3</v>
      </c>
      <c r="J112" s="7" t="s">
        <v>957</v>
      </c>
      <c r="K112" s="29">
        <f>IFERROR(INDEX(costTable[AveragePrice],MATCH(currentDeviceTable[[#This Row],[CompId]],costTable[id],0)),0)</f>
        <v>1000</v>
      </c>
      <c r="L112" s="9" t="s">
        <v>442</v>
      </c>
      <c r="M112" s="20">
        <v>1</v>
      </c>
      <c r="N112" s="6" t="s">
        <v>432</v>
      </c>
      <c r="O112" s="10">
        <v>0</v>
      </c>
      <c r="P112" s="6">
        <f ca="1">IF(currentDeviceTable[[#This Row],[ShipDate]]&lt;&gt;"",IF(DATE(YEAR(TODAY())-5,MONTH(TODAY()),DAY(TODAY()))&gt;currentDeviceTable[[#This Row],[ShipDate]],1,0),"")</f>
        <v>0</v>
      </c>
      <c r="Q112" s="38" t="str">
        <f>IF(ISNUMBER(currentDeviceTable[[#This Row],[ChassisTypesRaw]]),TEXT(currentDeviceTable[[#This Row],[ChassisTypesRaw]],"@"),currentDeviceTable[[#This Row],[ChassisTypesRaw]])</f>
        <v>3</v>
      </c>
      <c r="R112" s="18" t="str">
        <f>INDEX(chassisTable[ChassisType],MATCH(currentDeviceTable[[#This Row],[ChassisToText]],chassisTable[ChassisTypesRaw],0))</f>
        <v>Desktop</v>
      </c>
      <c r="S112" s="18" t="str">
        <f>INDEX(chassisTable[ChassisSubType],MATCH(currentDeviceTable[[#This Row],[ChassisToText]],chassisTable[ChassisTypesRaw],0))</f>
        <v>Desktop</v>
      </c>
      <c r="T112" s="6"/>
      <c r="U112" s="59">
        <v>45068</v>
      </c>
      <c r="V112" s="18" t="s">
        <v>432</v>
      </c>
      <c r="X112">
        <f t="array" ref="X112">SUM(--(currentDeviceTable[[#This Row],[SerialNumber]]=currentDeviceTable[SerialNumber]))</f>
        <v>1</v>
      </c>
    </row>
    <row r="113" spans="1:24" ht="15" customHeight="1" x14ac:dyDescent="0.25">
      <c r="A113" s="5" t="s">
        <v>145</v>
      </c>
      <c r="B113" s="6" t="s">
        <v>20</v>
      </c>
      <c r="C113" s="9" t="s">
        <v>146</v>
      </c>
      <c r="D113" s="63" t="s">
        <v>33</v>
      </c>
      <c r="E113" s="6" t="s">
        <v>884</v>
      </c>
      <c r="F113" s="9">
        <v>3</v>
      </c>
      <c r="G113" s="56">
        <v>43823</v>
      </c>
      <c r="H113" s="7">
        <f ca="1">IF(currentDeviceTable[[#This Row],[ShipDate]]&lt;&gt;"",(TODAY()-currentDeviceTable[[#This Row],[ShipDate]])/365,"")</f>
        <v>3.536986301369863</v>
      </c>
      <c r="I113" s="10">
        <f ca="1">_xlfn.FLOOR.MATH(currentDeviceTable[[#This Row],[Age]])</f>
        <v>3</v>
      </c>
      <c r="J113" s="7" t="s">
        <v>957</v>
      </c>
      <c r="K113" s="29">
        <f>IFERROR(INDEX(costTable[AveragePrice],MATCH(currentDeviceTable[[#This Row],[CompId]],costTable[id],0)),0)</f>
        <v>1000</v>
      </c>
      <c r="L113" s="9" t="s">
        <v>442</v>
      </c>
      <c r="M113" s="20">
        <v>1</v>
      </c>
      <c r="N113" s="6" t="s">
        <v>425</v>
      </c>
      <c r="O113" s="10">
        <v>0</v>
      </c>
      <c r="P113" s="6">
        <f ca="1">IF(currentDeviceTable[[#This Row],[ShipDate]]&lt;&gt;"",IF(DATE(YEAR(TODAY())-5,MONTH(TODAY()),DAY(TODAY()))&gt;currentDeviceTable[[#This Row],[ShipDate]],1,0),"")</f>
        <v>0</v>
      </c>
      <c r="Q113" s="38" t="str">
        <f>IF(ISNUMBER(currentDeviceTable[[#This Row],[ChassisTypesRaw]]),TEXT(currentDeviceTable[[#This Row],[ChassisTypesRaw]],"@"),currentDeviceTable[[#This Row],[ChassisTypesRaw]])</f>
        <v>3</v>
      </c>
      <c r="R113" s="18" t="str">
        <f>INDEX(chassisTable[ChassisType],MATCH(currentDeviceTable[[#This Row],[ChassisToText]],chassisTable[ChassisTypesRaw],0))</f>
        <v>Desktop</v>
      </c>
      <c r="S113" s="18" t="str">
        <f>INDEX(chassisTable[ChassisSubType],MATCH(currentDeviceTable[[#This Row],[ChassisToText]],chassisTable[ChassisTypesRaw],0))</f>
        <v>Desktop</v>
      </c>
      <c r="T113" s="11"/>
      <c r="U113" s="59">
        <v>45068</v>
      </c>
      <c r="V113" s="18" t="s">
        <v>425</v>
      </c>
      <c r="X113">
        <f t="array" ref="X113">SUM(--(currentDeviceTable[[#This Row],[SerialNumber]]=currentDeviceTable[SerialNumber]))</f>
        <v>1</v>
      </c>
    </row>
    <row r="114" spans="1:24" ht="15" customHeight="1" x14ac:dyDescent="0.25">
      <c r="A114" s="5" t="s">
        <v>191</v>
      </c>
      <c r="B114" s="6" t="s">
        <v>20</v>
      </c>
      <c r="C114" s="9" t="s">
        <v>192</v>
      </c>
      <c r="D114" s="63" t="s">
        <v>193</v>
      </c>
      <c r="E114" s="6" t="s">
        <v>884</v>
      </c>
      <c r="F114" s="9">
        <v>31</v>
      </c>
      <c r="G114" s="56">
        <v>43830</v>
      </c>
      <c r="H114" s="7">
        <f ca="1">IF(currentDeviceTable[[#This Row],[ShipDate]]&lt;&gt;"",(TODAY()-currentDeviceTable[[#This Row],[ShipDate]])/365,"")</f>
        <v>3.5178082191780824</v>
      </c>
      <c r="I114" s="10">
        <f ca="1">_xlfn.FLOOR.MATH(currentDeviceTable[[#This Row],[Age]])</f>
        <v>3</v>
      </c>
      <c r="J114" s="7" t="s">
        <v>963</v>
      </c>
      <c r="K114" s="29">
        <f>IFERROR(INDEX(costTable[AveragePrice],MATCH(currentDeviceTable[[#This Row],[CompId]],costTable[id],0)),0)</f>
        <v>1050</v>
      </c>
      <c r="L114" s="9" t="s">
        <v>442</v>
      </c>
      <c r="M114" s="20">
        <v>1</v>
      </c>
      <c r="N114" s="6" t="s">
        <v>482</v>
      </c>
      <c r="O114" s="10">
        <v>0</v>
      </c>
      <c r="P114" s="6">
        <f ca="1">IF(currentDeviceTable[[#This Row],[ShipDate]]&lt;&gt;"",IF(DATE(YEAR(TODAY())-5,MONTH(TODAY()),DAY(TODAY()))&gt;currentDeviceTable[[#This Row],[ShipDate]],1,0),"")</f>
        <v>0</v>
      </c>
      <c r="Q114" s="38" t="str">
        <f>IF(ISNUMBER(currentDeviceTable[[#This Row],[ChassisTypesRaw]]),TEXT(currentDeviceTable[[#This Row],[ChassisTypesRaw]],"@"),currentDeviceTable[[#This Row],[ChassisTypesRaw]])</f>
        <v>31</v>
      </c>
      <c r="R114" s="18" t="str">
        <f>INDEX(chassisTable[ChassisType],MATCH(currentDeviceTable[[#This Row],[ChassisToText]],chassisTable[ChassisTypesRaw],0))</f>
        <v>Laptop</v>
      </c>
      <c r="S114" s="18" t="str">
        <f>INDEX(chassisTable[ChassisSubType],MATCH(currentDeviceTable[[#This Row],[ChassisToText]],chassisTable[ChassisTypesRaw],0))</f>
        <v>Convertible</v>
      </c>
      <c r="T114" s="11"/>
      <c r="U114" s="59">
        <v>45068</v>
      </c>
      <c r="V114" s="18" t="s">
        <v>482</v>
      </c>
      <c r="X114">
        <f t="array" ref="X114">SUM(--(currentDeviceTable[[#This Row],[SerialNumber]]=currentDeviceTable[SerialNumber]))</f>
        <v>1</v>
      </c>
    </row>
    <row r="115" spans="1:24" ht="15" customHeight="1" x14ac:dyDescent="0.25">
      <c r="A115" s="5" t="s">
        <v>173</v>
      </c>
      <c r="B115" s="6" t="s">
        <v>20</v>
      </c>
      <c r="C115" s="9" t="s">
        <v>174</v>
      </c>
      <c r="D115" s="63" t="s">
        <v>76</v>
      </c>
      <c r="E115" s="6" t="s">
        <v>884</v>
      </c>
      <c r="F115" s="9">
        <v>31</v>
      </c>
      <c r="G115" s="56">
        <v>43844</v>
      </c>
      <c r="H115" s="7">
        <f ca="1">IF(currentDeviceTable[[#This Row],[ShipDate]]&lt;&gt;"",(TODAY()-currentDeviceTable[[#This Row],[ShipDate]])/365,"")</f>
        <v>3.4794520547945207</v>
      </c>
      <c r="I115" s="10">
        <f ca="1">_xlfn.FLOOR.MATH(currentDeviceTable[[#This Row],[Age]])</f>
        <v>3</v>
      </c>
      <c r="J115" s="7" t="s">
        <v>961</v>
      </c>
      <c r="K115" s="29">
        <f>IFERROR(INDEX(costTable[AveragePrice],MATCH(currentDeviceTable[[#This Row],[CompId]],costTable[id],0)),0)</f>
        <v>900</v>
      </c>
      <c r="L115" s="9" t="s">
        <v>442</v>
      </c>
      <c r="M115" s="20">
        <v>1</v>
      </c>
      <c r="N115" s="42" t="s">
        <v>483</v>
      </c>
      <c r="O115" s="10">
        <v>0</v>
      </c>
      <c r="P115" s="6">
        <f ca="1">IF(currentDeviceTable[[#This Row],[ShipDate]]&lt;&gt;"",IF(DATE(YEAR(TODAY())-5,MONTH(TODAY()),DAY(TODAY()))&gt;currentDeviceTable[[#This Row],[ShipDate]],1,0),"")</f>
        <v>0</v>
      </c>
      <c r="Q115" s="38" t="str">
        <f>IF(ISNUMBER(currentDeviceTable[[#This Row],[ChassisTypesRaw]]),TEXT(currentDeviceTable[[#This Row],[ChassisTypesRaw]],"@"),currentDeviceTable[[#This Row],[ChassisTypesRaw]])</f>
        <v>31</v>
      </c>
      <c r="R115" s="18" t="str">
        <f>INDEX(chassisTable[ChassisType],MATCH(currentDeviceTable[[#This Row],[ChassisToText]],chassisTable[ChassisTypesRaw],0))</f>
        <v>Laptop</v>
      </c>
      <c r="S115" s="18" t="str">
        <f>INDEX(chassisTable[ChassisSubType],MATCH(currentDeviceTable[[#This Row],[ChassisToText]],chassisTable[ChassisTypesRaw],0))</f>
        <v>Convertible</v>
      </c>
      <c r="T115" s="11"/>
      <c r="U115" s="59">
        <v>45068</v>
      </c>
      <c r="V115" s="18" t="s">
        <v>483</v>
      </c>
      <c r="X115">
        <f t="array" ref="X115">SUM(--(currentDeviceTable[[#This Row],[SerialNumber]]=currentDeviceTable[SerialNumber]))</f>
        <v>1</v>
      </c>
    </row>
    <row r="116" spans="1:24" ht="15" customHeight="1" x14ac:dyDescent="0.25">
      <c r="A116" s="5" t="s">
        <v>265</v>
      </c>
      <c r="B116" s="6" t="s">
        <v>20</v>
      </c>
      <c r="C116" s="9" t="s">
        <v>266</v>
      </c>
      <c r="D116" s="63" t="s">
        <v>193</v>
      </c>
      <c r="E116" s="6" t="s">
        <v>884</v>
      </c>
      <c r="F116" s="9">
        <v>31</v>
      </c>
      <c r="G116" s="56">
        <v>43844</v>
      </c>
      <c r="H116" s="7">
        <f ca="1">IF(currentDeviceTable[[#This Row],[ShipDate]]&lt;&gt;"",(TODAY()-currentDeviceTable[[#This Row],[ShipDate]])/365,"")</f>
        <v>3.4794520547945207</v>
      </c>
      <c r="I116" s="10">
        <f ca="1">_xlfn.FLOOR.MATH(currentDeviceTable[[#This Row],[Age]])</f>
        <v>3</v>
      </c>
      <c r="J116" s="7" t="s">
        <v>963</v>
      </c>
      <c r="K116" s="29">
        <f>IFERROR(INDEX(costTable[AveragePrice],MATCH(currentDeviceTable[[#This Row],[CompId]],costTable[id],0)),0)</f>
        <v>1050</v>
      </c>
      <c r="L116" s="9" t="s">
        <v>442</v>
      </c>
      <c r="M116" s="20">
        <v>1</v>
      </c>
      <c r="N116" s="6" t="s">
        <v>409</v>
      </c>
      <c r="O116" s="10">
        <v>0</v>
      </c>
      <c r="P116" s="6">
        <f ca="1">IF(currentDeviceTable[[#This Row],[ShipDate]]&lt;&gt;"",IF(DATE(YEAR(TODAY())-5,MONTH(TODAY()),DAY(TODAY()))&gt;currentDeviceTable[[#This Row],[ShipDate]],1,0),"")</f>
        <v>0</v>
      </c>
      <c r="Q116" s="38" t="str">
        <f>IF(ISNUMBER(currentDeviceTable[[#This Row],[ChassisTypesRaw]]),TEXT(currentDeviceTable[[#This Row],[ChassisTypesRaw]],"@"),currentDeviceTable[[#This Row],[ChassisTypesRaw]])</f>
        <v>31</v>
      </c>
      <c r="R116" s="18" t="str">
        <f>INDEX(chassisTable[ChassisType],MATCH(currentDeviceTable[[#This Row],[ChassisToText]],chassisTable[ChassisTypesRaw],0))</f>
        <v>Laptop</v>
      </c>
      <c r="S116" s="18" t="str">
        <f>INDEX(chassisTable[ChassisSubType],MATCH(currentDeviceTable[[#This Row],[ChassisToText]],chassisTable[ChassisTypesRaw],0))</f>
        <v>Convertible</v>
      </c>
      <c r="T116" s="11" t="s">
        <v>446</v>
      </c>
      <c r="U116" s="59">
        <v>45068</v>
      </c>
      <c r="V116" s="18" t="s">
        <v>409</v>
      </c>
      <c r="X116">
        <f t="array" ref="X116">SUM(--(currentDeviceTable[[#This Row],[SerialNumber]]=currentDeviceTable[SerialNumber]))</f>
        <v>1</v>
      </c>
    </row>
    <row r="117" spans="1:24" ht="15" customHeight="1" x14ac:dyDescent="0.25">
      <c r="A117" s="5" t="s">
        <v>123</v>
      </c>
      <c r="B117" s="6" t="s">
        <v>20</v>
      </c>
      <c r="C117" s="9" t="s">
        <v>124</v>
      </c>
      <c r="D117" s="63" t="s">
        <v>54</v>
      </c>
      <c r="E117" s="6" t="s">
        <v>1080</v>
      </c>
      <c r="F117" s="9">
        <v>3</v>
      </c>
      <c r="G117" s="56">
        <v>43905</v>
      </c>
      <c r="H117" s="7">
        <f ca="1">IF(currentDeviceTable[[#This Row],[ShipDate]]&lt;&gt;"",(TODAY()-currentDeviceTable[[#This Row],[ShipDate]])/365,"")</f>
        <v>3.3123287671232875</v>
      </c>
      <c r="I117" s="10">
        <f ca="1">_xlfn.FLOOR.MATH(currentDeviceTable[[#This Row],[Age]])</f>
        <v>3</v>
      </c>
      <c r="J117" s="7" t="s">
        <v>958</v>
      </c>
      <c r="K117" s="29">
        <f>IFERROR(INDEX(costTable[AveragePrice],MATCH(currentDeviceTable[[#This Row],[CompId]],costTable[id],0)),0)</f>
        <v>1250</v>
      </c>
      <c r="L117" s="9" t="s">
        <v>442</v>
      </c>
      <c r="M117" s="20">
        <v>1</v>
      </c>
      <c r="N117" s="6" t="s">
        <v>862</v>
      </c>
      <c r="O117" s="10">
        <v>0</v>
      </c>
      <c r="P117" s="6">
        <f ca="1">IF(currentDeviceTable[[#This Row],[ShipDate]]&lt;&gt;"",IF(DATE(YEAR(TODAY())-5,MONTH(TODAY()),DAY(TODAY()))&gt;currentDeviceTable[[#This Row],[ShipDate]],1,0),"")</f>
        <v>0</v>
      </c>
      <c r="Q117" s="38" t="str">
        <f>IF(ISNUMBER(currentDeviceTable[[#This Row],[ChassisTypesRaw]]),TEXT(currentDeviceTable[[#This Row],[ChassisTypesRaw]],"@"),currentDeviceTable[[#This Row],[ChassisTypesRaw]])</f>
        <v>3</v>
      </c>
      <c r="R117" s="18" t="str">
        <f>INDEX(chassisTable[ChassisType],MATCH(currentDeviceTable[[#This Row],[ChassisToText]],chassisTable[ChassisTypesRaw],0))</f>
        <v>Desktop</v>
      </c>
      <c r="S117" s="18" t="str">
        <f>INDEX(chassisTable[ChassisSubType],MATCH(currentDeviceTable[[#This Row],[ChassisToText]],chassisTable[ChassisTypesRaw],0))</f>
        <v>Desktop</v>
      </c>
      <c r="T117" s="11"/>
      <c r="U117" s="59">
        <v>45068</v>
      </c>
      <c r="V117" s="18" t="s">
        <v>862</v>
      </c>
      <c r="X117">
        <f t="array" ref="X117">SUM(--(currentDeviceTable[[#This Row],[SerialNumber]]=currentDeviceTable[SerialNumber]))</f>
        <v>1</v>
      </c>
    </row>
    <row r="118" spans="1:24" ht="15" customHeight="1" x14ac:dyDescent="0.25">
      <c r="A118" s="5" t="s">
        <v>106</v>
      </c>
      <c r="B118" s="6" t="s">
        <v>20</v>
      </c>
      <c r="C118" s="9" t="s">
        <v>107</v>
      </c>
      <c r="D118" s="63" t="s">
        <v>54</v>
      </c>
      <c r="E118" s="6" t="s">
        <v>884</v>
      </c>
      <c r="F118" s="9">
        <v>3</v>
      </c>
      <c r="G118" s="56">
        <v>43905</v>
      </c>
      <c r="H118" s="7">
        <f ca="1">IF(currentDeviceTable[[#This Row],[ShipDate]]&lt;&gt;"",(TODAY()-currentDeviceTable[[#This Row],[ShipDate]])/365,"")</f>
        <v>3.3123287671232875</v>
      </c>
      <c r="I118" s="10">
        <f ca="1">_xlfn.FLOOR.MATH(currentDeviceTable[[#This Row],[Age]])</f>
        <v>3</v>
      </c>
      <c r="J118" s="7" t="s">
        <v>958</v>
      </c>
      <c r="K118" s="29">
        <f>IFERROR(INDEX(costTable[AveragePrice],MATCH(currentDeviceTable[[#This Row],[CompId]],costTable[id],0)),0)</f>
        <v>1250</v>
      </c>
      <c r="L118" s="9" t="s">
        <v>442</v>
      </c>
      <c r="M118" s="20">
        <v>1</v>
      </c>
      <c r="N118" s="6" t="s">
        <v>484</v>
      </c>
      <c r="O118" s="10">
        <v>0</v>
      </c>
      <c r="P118" s="6">
        <f ca="1">IF(currentDeviceTable[[#This Row],[ShipDate]]&lt;&gt;"",IF(DATE(YEAR(TODAY())-5,MONTH(TODAY()),DAY(TODAY()))&gt;currentDeviceTable[[#This Row],[ShipDate]],1,0),"")</f>
        <v>0</v>
      </c>
      <c r="Q118" s="38" t="str">
        <f>IF(ISNUMBER(currentDeviceTable[[#This Row],[ChassisTypesRaw]]),TEXT(currentDeviceTable[[#This Row],[ChassisTypesRaw]],"@"),currentDeviceTable[[#This Row],[ChassisTypesRaw]])</f>
        <v>3</v>
      </c>
      <c r="R118" s="18" t="str">
        <f>INDEX(chassisTable[ChassisType],MATCH(currentDeviceTable[[#This Row],[ChassisToText]],chassisTable[ChassisTypesRaw],0))</f>
        <v>Desktop</v>
      </c>
      <c r="S118" s="18" t="str">
        <f>INDEX(chassisTable[ChassisSubType],MATCH(currentDeviceTable[[#This Row],[ChassisToText]],chassisTable[ChassisTypesRaw],0))</f>
        <v>Desktop</v>
      </c>
      <c r="T118" s="11"/>
      <c r="U118" s="59">
        <v>45068</v>
      </c>
      <c r="V118" s="18" t="s">
        <v>484</v>
      </c>
      <c r="X118">
        <f t="array" ref="X118">SUM(--(currentDeviceTable[[#This Row],[SerialNumber]]=currentDeviceTable[SerialNumber]))</f>
        <v>1</v>
      </c>
    </row>
    <row r="119" spans="1:24" ht="15" customHeight="1" x14ac:dyDescent="0.25">
      <c r="A119" s="5" t="s">
        <v>1045</v>
      </c>
      <c r="B119" s="6" t="s">
        <v>20</v>
      </c>
      <c r="C119" s="9" t="s">
        <v>75</v>
      </c>
      <c r="D119" s="63" t="s">
        <v>76</v>
      </c>
      <c r="E119" s="6" t="s">
        <v>884</v>
      </c>
      <c r="F119" s="9">
        <v>31</v>
      </c>
      <c r="G119" s="56">
        <v>43966</v>
      </c>
      <c r="H119" s="7">
        <f ca="1">IF(currentDeviceTable[[#This Row],[ShipDate]]&lt;&gt;"",(TODAY()-currentDeviceTable[[#This Row],[ShipDate]])/365,"")</f>
        <v>3.1452054794520548</v>
      </c>
      <c r="I119" s="10">
        <f ca="1">_xlfn.FLOOR.MATH(currentDeviceTable[[#This Row],[Age]])</f>
        <v>3</v>
      </c>
      <c r="J119" s="7" t="s">
        <v>963</v>
      </c>
      <c r="K119" s="29">
        <f>IFERROR(INDEX(costTable[AveragePrice],MATCH(currentDeviceTable[[#This Row],[CompId]],costTable[id],0)),0)</f>
        <v>1050</v>
      </c>
      <c r="L119" s="9" t="s">
        <v>442</v>
      </c>
      <c r="M119" s="20">
        <v>1</v>
      </c>
      <c r="N119" s="6" t="s">
        <v>1193</v>
      </c>
      <c r="O119" s="10">
        <v>0</v>
      </c>
      <c r="P119" s="6">
        <f ca="1">IF(currentDeviceTable[[#This Row],[ShipDate]]&lt;&gt;"",IF(DATE(YEAR(TODAY())-5,MONTH(TODAY()),DAY(TODAY()))&gt;currentDeviceTable[[#This Row],[ShipDate]],1,0),"")</f>
        <v>0</v>
      </c>
      <c r="Q119" s="38" t="str">
        <f>IF(ISNUMBER(currentDeviceTable[[#This Row],[ChassisTypesRaw]]),TEXT(currentDeviceTable[[#This Row],[ChassisTypesRaw]],"@"),currentDeviceTable[[#This Row],[ChassisTypesRaw]])</f>
        <v>31</v>
      </c>
      <c r="R119" s="18" t="str">
        <f>INDEX(chassisTable[ChassisType],MATCH(currentDeviceTable[[#This Row],[ChassisToText]],chassisTable[ChassisTypesRaw],0))</f>
        <v>Laptop</v>
      </c>
      <c r="S119" s="18" t="str">
        <f>INDEX(chassisTable[ChassisSubType],MATCH(currentDeviceTable[[#This Row],[ChassisToText]],chassisTable[ChassisTypesRaw],0))</f>
        <v>Convertible</v>
      </c>
      <c r="T119" s="11" t="s">
        <v>1044</v>
      </c>
      <c r="U119" s="59">
        <v>45068</v>
      </c>
      <c r="V119" s="18" t="s">
        <v>1193</v>
      </c>
      <c r="X119">
        <f t="array" ref="X119">SUM(--(currentDeviceTable[[#This Row],[SerialNumber]]=currentDeviceTable[SerialNumber]))</f>
        <v>1</v>
      </c>
    </row>
    <row r="120" spans="1:24" ht="15" customHeight="1" x14ac:dyDescent="0.25">
      <c r="A120" s="5" t="s">
        <v>96</v>
      </c>
      <c r="B120" s="6" t="s">
        <v>20</v>
      </c>
      <c r="C120" s="9" t="s">
        <v>97</v>
      </c>
      <c r="D120" s="63" t="s">
        <v>76</v>
      </c>
      <c r="E120" s="6" t="s">
        <v>884</v>
      </c>
      <c r="F120" s="9">
        <v>31</v>
      </c>
      <c r="G120" s="56">
        <v>43966</v>
      </c>
      <c r="H120" s="7">
        <f ca="1">IF(currentDeviceTable[[#This Row],[ShipDate]]&lt;&gt;"",(TODAY()-currentDeviceTable[[#This Row],[ShipDate]])/365,"")</f>
        <v>3.1452054794520548</v>
      </c>
      <c r="I120" s="10">
        <f ca="1">_xlfn.FLOOR.MATH(currentDeviceTable[[#This Row],[Age]])</f>
        <v>3</v>
      </c>
      <c r="J120" s="7" t="s">
        <v>961</v>
      </c>
      <c r="K120" s="29">
        <f>IFERROR(INDEX(costTable[AveragePrice],MATCH(currentDeviceTable[[#This Row],[CompId]],costTable[id],0)),0)</f>
        <v>900</v>
      </c>
      <c r="L120" s="9" t="s">
        <v>442</v>
      </c>
      <c r="M120" s="20">
        <v>1</v>
      </c>
      <c r="N120" s="6" t="s">
        <v>487</v>
      </c>
      <c r="O120" s="10">
        <v>0</v>
      </c>
      <c r="P120" s="6">
        <f ca="1">IF(currentDeviceTable[[#This Row],[ShipDate]]&lt;&gt;"",IF(DATE(YEAR(TODAY())-5,MONTH(TODAY()),DAY(TODAY()))&gt;currentDeviceTable[[#This Row],[ShipDate]],1,0),"")</f>
        <v>0</v>
      </c>
      <c r="Q120" s="38" t="str">
        <f>IF(ISNUMBER(currentDeviceTable[[#This Row],[ChassisTypesRaw]]),TEXT(currentDeviceTable[[#This Row],[ChassisTypesRaw]],"@"),currentDeviceTable[[#This Row],[ChassisTypesRaw]])</f>
        <v>31</v>
      </c>
      <c r="R120" s="18" t="str">
        <f>INDEX(chassisTable[ChassisType],MATCH(currentDeviceTable[[#This Row],[ChassisToText]],chassisTable[ChassisTypesRaw],0))</f>
        <v>Laptop</v>
      </c>
      <c r="S120" s="18" t="str">
        <f>INDEX(chassisTable[ChassisSubType],MATCH(currentDeviceTable[[#This Row],[ChassisToText]],chassisTable[ChassisTypesRaw],0))</f>
        <v>Convertible</v>
      </c>
      <c r="T120" s="11"/>
      <c r="U120" s="59">
        <v>45068</v>
      </c>
      <c r="V120" s="18" t="s">
        <v>487</v>
      </c>
      <c r="X120">
        <f t="array" ref="X120">SUM(--(currentDeviceTable[[#This Row],[SerialNumber]]=currentDeviceTable[SerialNumber]))</f>
        <v>1</v>
      </c>
    </row>
    <row r="121" spans="1:24" ht="15" customHeight="1" x14ac:dyDescent="0.25">
      <c r="A121" s="5" t="s">
        <v>262</v>
      </c>
      <c r="B121" s="6" t="s">
        <v>20</v>
      </c>
      <c r="C121" s="9" t="s">
        <v>263</v>
      </c>
      <c r="D121" s="63" t="s">
        <v>264</v>
      </c>
      <c r="E121" s="6" t="s">
        <v>884</v>
      </c>
      <c r="F121" s="9">
        <v>31</v>
      </c>
      <c r="G121" s="56">
        <v>43984</v>
      </c>
      <c r="H121" s="7">
        <f ca="1">IF(currentDeviceTable[[#This Row],[ShipDate]]&lt;&gt;"",(TODAY()-currentDeviceTable[[#This Row],[ShipDate]])/365,"")</f>
        <v>3.095890410958904</v>
      </c>
      <c r="I121" s="10">
        <f ca="1">_xlfn.FLOOR.MATH(currentDeviceTable[[#This Row],[Age]])</f>
        <v>3</v>
      </c>
      <c r="J121" s="7" t="s">
        <v>963</v>
      </c>
      <c r="K121" s="29">
        <f>IFERROR(INDEX(costTable[AveragePrice],MATCH(currentDeviceTable[[#This Row],[CompId]],costTable[id],0)),0)</f>
        <v>1050</v>
      </c>
      <c r="L121" s="9" t="s">
        <v>442</v>
      </c>
      <c r="M121" s="20">
        <v>1</v>
      </c>
      <c r="N121" s="6" t="s">
        <v>488</v>
      </c>
      <c r="O121" s="10">
        <v>0</v>
      </c>
      <c r="P121" s="6">
        <f ca="1">IF(currentDeviceTable[[#This Row],[ShipDate]]&lt;&gt;"",IF(DATE(YEAR(TODAY())-5,MONTH(TODAY()),DAY(TODAY()))&gt;currentDeviceTable[[#This Row],[ShipDate]],1,0),"")</f>
        <v>0</v>
      </c>
      <c r="Q121" s="38" t="str">
        <f>IF(ISNUMBER(currentDeviceTable[[#This Row],[ChassisTypesRaw]]),TEXT(currentDeviceTable[[#This Row],[ChassisTypesRaw]],"@"),currentDeviceTable[[#This Row],[ChassisTypesRaw]])</f>
        <v>31</v>
      </c>
      <c r="R121" s="18" t="str">
        <f>INDEX(chassisTable[ChassisType],MATCH(currentDeviceTable[[#This Row],[ChassisToText]],chassisTable[ChassisTypesRaw],0))</f>
        <v>Laptop</v>
      </c>
      <c r="S121" s="18" t="str">
        <f>INDEX(chassisTable[ChassisSubType],MATCH(currentDeviceTable[[#This Row],[ChassisToText]],chassisTable[ChassisTypesRaw],0))</f>
        <v>Convertible</v>
      </c>
      <c r="T121" s="11"/>
      <c r="U121" s="59">
        <v>45068</v>
      </c>
      <c r="V121" s="18" t="s">
        <v>488</v>
      </c>
      <c r="X121">
        <f t="array" ref="X121">SUM(--(currentDeviceTable[[#This Row],[SerialNumber]]=currentDeviceTable[SerialNumber]))</f>
        <v>1</v>
      </c>
    </row>
    <row r="122" spans="1:24" ht="15" customHeight="1" x14ac:dyDescent="0.25">
      <c r="A122" s="5" t="s">
        <v>868</v>
      </c>
      <c r="B122" s="6" t="s">
        <v>20</v>
      </c>
      <c r="C122" s="6" t="s">
        <v>887</v>
      </c>
      <c r="D122" s="63" t="s">
        <v>888</v>
      </c>
      <c r="E122" s="6" t="s">
        <v>884</v>
      </c>
      <c r="F122" s="9">
        <v>10</v>
      </c>
      <c r="G122" s="56">
        <v>44136</v>
      </c>
      <c r="H122" s="7">
        <f ca="1">IF(currentDeviceTable[[#This Row],[ShipDate]]&lt;&gt;"",(TODAY()-currentDeviceTable[[#This Row],[ShipDate]])/365,"")</f>
        <v>2.6794520547945204</v>
      </c>
      <c r="I122" s="10">
        <f ca="1">_xlfn.FLOOR.MATH(currentDeviceTable[[#This Row],[Age]])</f>
        <v>2</v>
      </c>
      <c r="J122" s="7" t="s">
        <v>963</v>
      </c>
      <c r="K122" s="29">
        <f>IFERROR(INDEX(costTable[AveragePrice],MATCH(currentDeviceTable[[#This Row],[CompId]],costTable[id],0)),0)</f>
        <v>1050</v>
      </c>
      <c r="L122" s="6" t="s">
        <v>442</v>
      </c>
      <c r="M122" s="20">
        <v>1</v>
      </c>
      <c r="N122" s="6" t="s">
        <v>401</v>
      </c>
      <c r="O122" s="10">
        <v>0</v>
      </c>
      <c r="P122" s="20">
        <f ca="1">IF(currentDeviceTable[[#This Row],[ShipDate]]&lt;&gt;"",IF(DATE(YEAR(TODAY())-5,MONTH(TODAY()),DAY(TODAY()))&gt;currentDeviceTable[[#This Row],[ShipDate]],1,0),"")</f>
        <v>0</v>
      </c>
      <c r="Q122" s="38" t="str">
        <f>IF(ISNUMBER(currentDeviceTable[[#This Row],[ChassisTypesRaw]]),TEXT(currentDeviceTable[[#This Row],[ChassisTypesRaw]],"@"),currentDeviceTable[[#This Row],[ChassisTypesRaw]])</f>
        <v>10</v>
      </c>
      <c r="R122" s="18" t="str">
        <f>INDEX(chassisTable[ChassisType],MATCH(currentDeviceTable[[#This Row],[ChassisToText]],chassisTable[ChassisTypesRaw],0))</f>
        <v>Laptop</v>
      </c>
      <c r="S122" s="18" t="str">
        <f>INDEX(chassisTable[ChassisSubType],MATCH(currentDeviceTable[[#This Row],[ChassisToText]],chassisTable[ChassisTypesRaw],0))</f>
        <v>Notebook</v>
      </c>
      <c r="T122" s="11" t="s">
        <v>1194</v>
      </c>
      <c r="U122" s="59">
        <v>45056</v>
      </c>
      <c r="V122" s="18" t="s">
        <v>401</v>
      </c>
      <c r="X122">
        <f t="array" ref="X122">SUM(--(currentDeviceTable[[#This Row],[SerialNumber]]=currentDeviceTable[SerialNumber]))</f>
        <v>1</v>
      </c>
    </row>
    <row r="123" spans="1:24" ht="15" customHeight="1" x14ac:dyDescent="0.25">
      <c r="A123" s="5" t="s">
        <v>375</v>
      </c>
      <c r="B123" s="6" t="s">
        <v>20</v>
      </c>
      <c r="C123" s="9" t="s">
        <v>239</v>
      </c>
      <c r="D123" s="63" t="s">
        <v>122</v>
      </c>
      <c r="E123" s="6" t="s">
        <v>1080</v>
      </c>
      <c r="F123" s="9">
        <v>3</v>
      </c>
      <c r="G123" s="56">
        <v>44153</v>
      </c>
      <c r="H123" s="7">
        <f ca="1">IF(currentDeviceTable[[#This Row],[ShipDate]]&lt;&gt;"",(TODAY()-currentDeviceTable[[#This Row],[ShipDate]])/365,"")</f>
        <v>2.6328767123287671</v>
      </c>
      <c r="I123" s="10">
        <f ca="1">_xlfn.FLOOR.MATH(currentDeviceTable[[#This Row],[Age]])</f>
        <v>2</v>
      </c>
      <c r="J123" s="7" t="s">
        <v>966</v>
      </c>
      <c r="K123" s="29">
        <f>IFERROR(INDEX(costTable[AveragePrice],MATCH(currentDeviceTable[[#This Row],[CompId]],costTable[id],0)),0)</f>
        <v>950</v>
      </c>
      <c r="L123" s="9" t="s">
        <v>443</v>
      </c>
      <c r="M123" s="20">
        <v>1</v>
      </c>
      <c r="N123" s="6" t="s">
        <v>922</v>
      </c>
      <c r="O123" s="10">
        <v>0</v>
      </c>
      <c r="P123" s="6">
        <f ca="1">IF(currentDeviceTable[[#This Row],[ShipDate]]&lt;&gt;"",IF(DATE(YEAR(TODAY())-5,MONTH(TODAY()),DAY(TODAY()))&gt;currentDeviceTable[[#This Row],[ShipDate]],1,0),"")</f>
        <v>0</v>
      </c>
      <c r="Q123" s="38" t="str">
        <f>IF(ISNUMBER(currentDeviceTable[[#This Row],[ChassisTypesRaw]]),TEXT(currentDeviceTable[[#This Row],[ChassisTypesRaw]],"@"),currentDeviceTable[[#This Row],[ChassisTypesRaw]])</f>
        <v>3</v>
      </c>
      <c r="R123" s="18" t="str">
        <f>INDEX(chassisTable[ChassisType],MATCH(currentDeviceTable[[#This Row],[ChassisToText]],chassisTable[ChassisTypesRaw],0))</f>
        <v>Desktop</v>
      </c>
      <c r="S123" s="18" t="str">
        <f>INDEX(chassisTable[ChassisSubType],MATCH(currentDeviceTable[[#This Row],[ChassisToText]],chassisTable[ChassisTypesRaw],0))</f>
        <v>Desktop</v>
      </c>
      <c r="T123" s="11"/>
      <c r="U123" s="59">
        <v>45068</v>
      </c>
      <c r="V123" s="18" t="s">
        <v>1195</v>
      </c>
      <c r="X123">
        <f t="array" ref="X123">SUM(--(currentDeviceTable[[#This Row],[SerialNumber]]=currentDeviceTable[SerialNumber]))</f>
        <v>1</v>
      </c>
    </row>
    <row r="124" spans="1:24" ht="15" customHeight="1" x14ac:dyDescent="0.25">
      <c r="A124" s="5" t="s">
        <v>157</v>
      </c>
      <c r="B124" s="6" t="s">
        <v>20</v>
      </c>
      <c r="C124" s="9" t="s">
        <v>158</v>
      </c>
      <c r="D124" s="63" t="s">
        <v>74</v>
      </c>
      <c r="E124" s="6" t="s">
        <v>884</v>
      </c>
      <c r="F124" s="9">
        <v>31</v>
      </c>
      <c r="G124" s="56">
        <v>44168</v>
      </c>
      <c r="H124" s="7">
        <f ca="1">IF(currentDeviceTable[[#This Row],[ShipDate]]&lt;&gt;"",(TODAY()-currentDeviceTable[[#This Row],[ShipDate]])/365,"")</f>
        <v>2.591780821917808</v>
      </c>
      <c r="I124" s="10">
        <f ca="1">_xlfn.FLOOR.MATH(currentDeviceTable[[#This Row],[Age]])</f>
        <v>2</v>
      </c>
      <c r="J124" s="7" t="s">
        <v>961</v>
      </c>
      <c r="K124" s="29">
        <f>IFERROR(INDEX(costTable[AveragePrice],MATCH(currentDeviceTable[[#This Row],[CompId]],costTable[id],0)),0)</f>
        <v>900</v>
      </c>
      <c r="L124" s="9" t="s">
        <v>442</v>
      </c>
      <c r="M124" s="20">
        <v>1</v>
      </c>
      <c r="N124" s="6" t="s">
        <v>1196</v>
      </c>
      <c r="O124" s="10">
        <v>0</v>
      </c>
      <c r="P124" s="6">
        <f ca="1">IF(currentDeviceTable[[#This Row],[ShipDate]]&lt;&gt;"",IF(DATE(YEAR(TODAY())-5,MONTH(TODAY()),DAY(TODAY()))&gt;currentDeviceTable[[#This Row],[ShipDate]],1,0),"")</f>
        <v>0</v>
      </c>
      <c r="Q124" s="38" t="str">
        <f>IF(ISNUMBER(currentDeviceTable[[#This Row],[ChassisTypesRaw]]),TEXT(currentDeviceTable[[#This Row],[ChassisTypesRaw]],"@"),currentDeviceTable[[#This Row],[ChassisTypesRaw]])</f>
        <v>31</v>
      </c>
      <c r="R124" s="18" t="str">
        <f>INDEX(chassisTable[ChassisType],MATCH(currentDeviceTable[[#This Row],[ChassisToText]],chassisTable[ChassisTypesRaw],0))</f>
        <v>Laptop</v>
      </c>
      <c r="S124" s="18" t="str">
        <f>INDEX(chassisTable[ChassisSubType],MATCH(currentDeviceTable[[#This Row],[ChassisToText]],chassisTable[ChassisTypesRaw],0))</f>
        <v>Convertible</v>
      </c>
      <c r="T124" s="11"/>
      <c r="U124" s="59">
        <v>45068</v>
      </c>
      <c r="V124" s="18" t="s">
        <v>1196</v>
      </c>
      <c r="X124">
        <f t="array" ref="X124">SUM(--(currentDeviceTable[[#This Row],[SerialNumber]]=currentDeviceTable[SerialNumber]))</f>
        <v>1</v>
      </c>
    </row>
    <row r="125" spans="1:24" ht="15" customHeight="1" x14ac:dyDescent="0.25">
      <c r="A125" s="12" t="s">
        <v>72</v>
      </c>
      <c r="B125" s="13" t="s">
        <v>20</v>
      </c>
      <c r="C125" s="21" t="s">
        <v>73</v>
      </c>
      <c r="D125" s="65" t="s">
        <v>74</v>
      </c>
      <c r="E125" s="13" t="s">
        <v>1080</v>
      </c>
      <c r="F125" s="21">
        <v>31</v>
      </c>
      <c r="G125" s="57">
        <v>44168</v>
      </c>
      <c r="H125" s="14">
        <f ca="1">IF(currentDeviceTable[[#This Row],[ShipDate]]&lt;&gt;"",(TODAY()-currentDeviceTable[[#This Row],[ShipDate]])/365,"")</f>
        <v>2.591780821917808</v>
      </c>
      <c r="I125" s="16">
        <f ca="1">_xlfn.FLOOR.MATH(currentDeviceTable[[#This Row],[Age]])</f>
        <v>2</v>
      </c>
      <c r="J125" s="14" t="s">
        <v>961</v>
      </c>
      <c r="K125" s="30">
        <f>IFERROR(INDEX(costTable[AveragePrice],MATCH(currentDeviceTable[[#This Row],[CompId]],costTable[id],0)),0)</f>
        <v>900</v>
      </c>
      <c r="L125" s="9" t="s">
        <v>442</v>
      </c>
      <c r="M125" s="45">
        <v>1</v>
      </c>
      <c r="N125" s="13" t="s">
        <v>553</v>
      </c>
      <c r="O125" s="16">
        <v>0</v>
      </c>
      <c r="P125" s="13">
        <f ca="1">IF(currentDeviceTable[[#This Row],[ShipDate]]&lt;&gt;"",IF(DATE(YEAR(TODAY())-5,MONTH(TODAY()),DAY(TODAY()))&gt;currentDeviceTable[[#This Row],[ShipDate]],1,0),"")</f>
        <v>0</v>
      </c>
      <c r="Q125" s="39" t="str">
        <f>IF(ISNUMBER(currentDeviceTable[[#This Row],[ChassisTypesRaw]]),TEXT(currentDeviceTable[[#This Row],[ChassisTypesRaw]],"@"),currentDeviceTable[[#This Row],[ChassisTypesRaw]])</f>
        <v>31</v>
      </c>
      <c r="R125" s="18" t="str">
        <f>INDEX(chassisTable[ChassisType],MATCH(currentDeviceTable[[#This Row],[ChassisToText]],chassisTable[ChassisTypesRaw],0))</f>
        <v>Laptop</v>
      </c>
      <c r="S125" s="18" t="str">
        <f>INDEX(chassisTable[ChassisSubType],MATCH(currentDeviceTable[[#This Row],[ChassisToText]],chassisTable[ChassisTypesRaw],0))</f>
        <v>Convertible</v>
      </c>
      <c r="T125" s="17"/>
      <c r="U125" s="61">
        <v>45068</v>
      </c>
      <c r="V125" s="19" t="s">
        <v>714</v>
      </c>
      <c r="X125">
        <f t="array" ref="X125">SUM(--(currentDeviceTable[[#This Row],[SerialNumber]]=currentDeviceTable[SerialNumber]))</f>
        <v>1</v>
      </c>
    </row>
    <row r="126" spans="1:24" ht="15" customHeight="1" x14ac:dyDescent="0.25">
      <c r="A126" s="5" t="s">
        <v>242</v>
      </c>
      <c r="B126" s="6" t="s">
        <v>20</v>
      </c>
      <c r="C126" s="9" t="s">
        <v>243</v>
      </c>
      <c r="D126" s="63" t="s">
        <v>102</v>
      </c>
      <c r="E126" s="6" t="s">
        <v>884</v>
      </c>
      <c r="F126" s="9">
        <v>3</v>
      </c>
      <c r="G126" s="56">
        <v>44211</v>
      </c>
      <c r="H126" s="7">
        <f ca="1">IF(currentDeviceTable[[#This Row],[ShipDate]]&lt;&gt;"",(TODAY()-currentDeviceTable[[#This Row],[ShipDate]])/365,"")</f>
        <v>2.473972602739726</v>
      </c>
      <c r="I126" s="10">
        <f ca="1">_xlfn.FLOOR.MATH(currentDeviceTable[[#This Row],[Age]])</f>
        <v>2</v>
      </c>
      <c r="J126" s="7" t="s">
        <v>957</v>
      </c>
      <c r="K126" s="29">
        <f>IFERROR(INDEX(costTable[AveragePrice],MATCH(currentDeviceTable[[#This Row],[CompId]],costTable[id],0)),0)</f>
        <v>1000</v>
      </c>
      <c r="L126" s="9" t="s">
        <v>442</v>
      </c>
      <c r="M126" s="20">
        <v>1</v>
      </c>
      <c r="N126" s="6" t="s">
        <v>491</v>
      </c>
      <c r="O126" s="10">
        <v>0</v>
      </c>
      <c r="P126" s="6">
        <f ca="1">IF(currentDeviceTable[[#This Row],[ShipDate]]&lt;&gt;"",IF(DATE(YEAR(TODAY())-5,MONTH(TODAY()),DAY(TODAY()))&gt;currentDeviceTable[[#This Row],[ShipDate]],1,0),"")</f>
        <v>0</v>
      </c>
      <c r="Q126" s="38" t="str">
        <f>IF(ISNUMBER(currentDeviceTable[[#This Row],[ChassisTypesRaw]]),TEXT(currentDeviceTable[[#This Row],[ChassisTypesRaw]],"@"),currentDeviceTable[[#This Row],[ChassisTypesRaw]])</f>
        <v>3</v>
      </c>
      <c r="R126" s="18" t="str">
        <f>INDEX(chassisTable[ChassisType],MATCH(currentDeviceTable[[#This Row],[ChassisToText]],chassisTable[ChassisTypesRaw],0))</f>
        <v>Desktop</v>
      </c>
      <c r="S126" s="18" t="str">
        <f>INDEX(chassisTable[ChassisSubType],MATCH(currentDeviceTable[[#This Row],[ChassisToText]],chassisTable[ChassisTypesRaw],0))</f>
        <v>Desktop</v>
      </c>
      <c r="T126" s="11"/>
      <c r="U126" s="59">
        <v>45065</v>
      </c>
      <c r="V126" s="18" t="s">
        <v>491</v>
      </c>
      <c r="X126">
        <f t="array" ref="X126">SUM(--(currentDeviceTable[[#This Row],[SerialNumber]]=currentDeviceTable[SerialNumber]))</f>
        <v>1</v>
      </c>
    </row>
    <row r="127" spans="1:24" ht="15" customHeight="1" x14ac:dyDescent="0.25">
      <c r="A127" s="5" t="s">
        <v>244</v>
      </c>
      <c r="B127" s="6" t="s">
        <v>20</v>
      </c>
      <c r="C127" s="9" t="s">
        <v>245</v>
      </c>
      <c r="D127" s="63" t="s">
        <v>102</v>
      </c>
      <c r="E127" s="6" t="s">
        <v>34</v>
      </c>
      <c r="F127" s="9">
        <v>3</v>
      </c>
      <c r="G127" s="56">
        <v>44211</v>
      </c>
      <c r="H127" s="7">
        <f ca="1">IF(currentDeviceTable[[#This Row],[ShipDate]]&lt;&gt;"",(TODAY()-currentDeviceTable[[#This Row],[ShipDate]])/365,"")</f>
        <v>2.473972602739726</v>
      </c>
      <c r="I127" s="10">
        <f ca="1">_xlfn.FLOOR.MATH(currentDeviceTable[[#This Row],[Age]])</f>
        <v>2</v>
      </c>
      <c r="J127" s="7" t="s">
        <v>957</v>
      </c>
      <c r="K127" s="29">
        <f>IFERROR(INDEX(costTable[AveragePrice],MATCH(currentDeviceTable[[#This Row],[CompId]],costTable[id],0)),0)</f>
        <v>1000</v>
      </c>
      <c r="L127" s="9" t="s">
        <v>442</v>
      </c>
      <c r="M127" s="20">
        <v>1</v>
      </c>
      <c r="N127" s="6" t="s">
        <v>418</v>
      </c>
      <c r="O127" s="10">
        <v>0</v>
      </c>
      <c r="P127" s="6">
        <f ca="1">IF(currentDeviceTable[[#This Row],[ShipDate]]&lt;&gt;"",IF(DATE(YEAR(TODAY())-5,MONTH(TODAY()),DAY(TODAY()))&gt;currentDeviceTable[[#This Row],[ShipDate]],1,0),"")</f>
        <v>0</v>
      </c>
      <c r="Q127" s="38" t="str">
        <f>IF(ISNUMBER(currentDeviceTable[[#This Row],[ChassisTypesRaw]]),TEXT(currentDeviceTable[[#This Row],[ChassisTypesRaw]],"@"),currentDeviceTable[[#This Row],[ChassisTypesRaw]])</f>
        <v>3</v>
      </c>
      <c r="R127" s="18" t="str">
        <f>INDEX(chassisTable[ChassisType],MATCH(currentDeviceTable[[#This Row],[ChassisToText]],chassisTable[ChassisTypesRaw],0))</f>
        <v>Desktop</v>
      </c>
      <c r="S127" s="18" t="str">
        <f>INDEX(chassisTable[ChassisSubType],MATCH(currentDeviceTable[[#This Row],[ChassisToText]],chassisTable[ChassisTypesRaw],0))</f>
        <v>Desktop</v>
      </c>
      <c r="T127" s="11" t="s">
        <v>1152</v>
      </c>
      <c r="U127" s="59">
        <v>45068</v>
      </c>
      <c r="V127" s="18" t="s">
        <v>418</v>
      </c>
      <c r="X127">
        <f t="array" ref="X127">SUM(--(currentDeviceTable[[#This Row],[SerialNumber]]=currentDeviceTable[SerialNumber]))</f>
        <v>1</v>
      </c>
    </row>
    <row r="128" spans="1:24" ht="15" customHeight="1" x14ac:dyDescent="0.25">
      <c r="A128" s="12" t="s">
        <v>240</v>
      </c>
      <c r="B128" s="13" t="s">
        <v>20</v>
      </c>
      <c r="C128" s="21" t="s">
        <v>241</v>
      </c>
      <c r="D128" s="65" t="s">
        <v>102</v>
      </c>
      <c r="E128" s="13" t="s">
        <v>884</v>
      </c>
      <c r="F128" s="21">
        <v>3</v>
      </c>
      <c r="G128" s="57">
        <v>44211</v>
      </c>
      <c r="H128" s="14">
        <f ca="1">IF(currentDeviceTable[[#This Row],[ShipDate]]&lt;&gt;"",(TODAY()-currentDeviceTable[[#This Row],[ShipDate]])/365,"")</f>
        <v>2.473972602739726</v>
      </c>
      <c r="I128" s="16">
        <f ca="1">_xlfn.FLOOR.MATH(currentDeviceTable[[#This Row],[Age]])</f>
        <v>2</v>
      </c>
      <c r="J128" s="14" t="s">
        <v>957</v>
      </c>
      <c r="K128" s="30">
        <f>IFERROR(INDEX(costTable[AveragePrice],MATCH(currentDeviceTable[[#This Row],[CompId]],costTable[id],0)),0)</f>
        <v>1000</v>
      </c>
      <c r="L128" s="9" t="s">
        <v>442</v>
      </c>
      <c r="M128" s="45">
        <v>1</v>
      </c>
      <c r="N128" s="13" t="s">
        <v>490</v>
      </c>
      <c r="O128" s="16">
        <v>0</v>
      </c>
      <c r="P128" s="13">
        <f ca="1">IF(currentDeviceTable[[#This Row],[ShipDate]]&lt;&gt;"",IF(DATE(YEAR(TODAY())-5,MONTH(TODAY()),DAY(TODAY()))&gt;currentDeviceTable[[#This Row],[ShipDate]],1,0),"")</f>
        <v>0</v>
      </c>
      <c r="Q128" s="39" t="str">
        <f>IF(ISNUMBER(currentDeviceTable[[#This Row],[ChassisTypesRaw]]),TEXT(currentDeviceTable[[#This Row],[ChassisTypesRaw]],"@"),currentDeviceTable[[#This Row],[ChassisTypesRaw]])</f>
        <v>3</v>
      </c>
      <c r="R128" s="18" t="str">
        <f>INDEX(chassisTable[ChassisType],MATCH(currentDeviceTable[[#This Row],[ChassisToText]],chassisTable[ChassisTypesRaw],0))</f>
        <v>Desktop</v>
      </c>
      <c r="S128" s="18" t="str">
        <f>INDEX(chassisTable[ChassisSubType],MATCH(currentDeviceTable[[#This Row],[ChassisToText]],chassisTable[ChassisTypesRaw],0))</f>
        <v>Desktop</v>
      </c>
      <c r="T128" s="17"/>
      <c r="U128" s="61">
        <v>45068</v>
      </c>
      <c r="V128" s="19" t="s">
        <v>490</v>
      </c>
      <c r="X128">
        <f t="array" ref="X128">SUM(--(currentDeviceTable[[#This Row],[SerialNumber]]=currentDeviceTable[SerialNumber]))</f>
        <v>1</v>
      </c>
    </row>
    <row r="129" spans="1:24" ht="15" customHeight="1" x14ac:dyDescent="0.25">
      <c r="A129" s="12" t="s">
        <v>231</v>
      </c>
      <c r="B129" s="13" t="s">
        <v>20</v>
      </c>
      <c r="C129" s="21" t="s">
        <v>232</v>
      </c>
      <c r="D129" s="65" t="s">
        <v>233</v>
      </c>
      <c r="E129" s="13" t="s">
        <v>884</v>
      </c>
      <c r="F129" s="21">
        <v>3</v>
      </c>
      <c r="G129" s="57">
        <v>44265</v>
      </c>
      <c r="H129" s="14">
        <f ca="1">IF(currentDeviceTable[[#This Row],[ShipDate]]&lt;&gt;"",(TODAY()-currentDeviceTable[[#This Row],[ShipDate]])/365,"")</f>
        <v>2.3260273972602739</v>
      </c>
      <c r="I129" s="16">
        <f ca="1">_xlfn.FLOOR.MATH(currentDeviceTable[[#This Row],[Age]])</f>
        <v>2</v>
      </c>
      <c r="J129" s="14" t="s">
        <v>954</v>
      </c>
      <c r="K129" s="30">
        <f>IFERROR(INDEX(costTable[AveragePrice],MATCH(currentDeviceTable[[#This Row],[CompId]],costTable[id],0)),0)</f>
        <v>800</v>
      </c>
      <c r="L129" s="21" t="s">
        <v>442</v>
      </c>
      <c r="M129" s="45">
        <v>1</v>
      </c>
      <c r="N129" s="13" t="s">
        <v>492</v>
      </c>
      <c r="O129" s="16">
        <v>0</v>
      </c>
      <c r="P129" s="13">
        <f ca="1">IF(currentDeviceTable[[#This Row],[ShipDate]]&lt;&gt;"",IF(DATE(YEAR(TODAY())-5,MONTH(TODAY()),DAY(TODAY()))&gt;currentDeviceTable[[#This Row],[ShipDate]],1,0),"")</f>
        <v>0</v>
      </c>
      <c r="Q129" s="39" t="str">
        <f>IF(ISNUMBER(currentDeviceTable[[#This Row],[ChassisTypesRaw]]),TEXT(currentDeviceTable[[#This Row],[ChassisTypesRaw]],"@"),currentDeviceTable[[#This Row],[ChassisTypesRaw]])</f>
        <v>3</v>
      </c>
      <c r="R129" s="18" t="str">
        <f>INDEX(chassisTable[ChassisType],MATCH(currentDeviceTable[[#This Row],[ChassisToText]],chassisTable[ChassisTypesRaw],0))</f>
        <v>Desktop</v>
      </c>
      <c r="S129" s="18" t="str">
        <f>INDEX(chassisTable[ChassisSubType],MATCH(currentDeviceTable[[#This Row],[ChassisToText]],chassisTable[ChassisTypesRaw],0))</f>
        <v>Desktop</v>
      </c>
      <c r="T129" s="17"/>
      <c r="U129" s="61">
        <v>45068</v>
      </c>
      <c r="V129" s="19" t="s">
        <v>492</v>
      </c>
      <c r="X129">
        <f t="array" ref="X129">SUM(--(currentDeviceTable[[#This Row],[SerialNumber]]=currentDeviceTable[SerialNumber]))</f>
        <v>1</v>
      </c>
    </row>
    <row r="130" spans="1:24" ht="15" customHeight="1" x14ac:dyDescent="0.25">
      <c r="A130" s="12" t="s">
        <v>371</v>
      </c>
      <c r="B130" s="13" t="s">
        <v>347</v>
      </c>
      <c r="C130" s="21" t="s">
        <v>903</v>
      </c>
      <c r="D130" s="65" t="s">
        <v>372</v>
      </c>
      <c r="E130" s="13" t="s">
        <v>884</v>
      </c>
      <c r="F130" s="21">
        <v>9</v>
      </c>
      <c r="G130" s="57">
        <v>44266</v>
      </c>
      <c r="H130" s="14">
        <f ca="1">IF(currentDeviceTable[[#This Row],[ShipDate]]&lt;&gt;"",(TODAY()-currentDeviceTable[[#This Row],[ShipDate]])/365,"")</f>
        <v>2.3232876712328765</v>
      </c>
      <c r="I130" s="16">
        <f ca="1">_xlfn.FLOOR.MATH(currentDeviceTable[[#This Row],[Age]])</f>
        <v>2</v>
      </c>
      <c r="J130" s="14" t="s">
        <v>961</v>
      </c>
      <c r="K130" s="30">
        <f>IFERROR(INDEX(costTable[AveragePrice],MATCH(currentDeviceTable[[#This Row],[CompId]],costTable[id],0)),0)</f>
        <v>900</v>
      </c>
      <c r="L130" s="21" t="s">
        <v>442</v>
      </c>
      <c r="M130" s="45">
        <v>1</v>
      </c>
      <c r="N130" s="13" t="s">
        <v>493</v>
      </c>
      <c r="O130" s="16">
        <v>0</v>
      </c>
      <c r="P130" s="13">
        <f ca="1">IF(currentDeviceTable[[#This Row],[ShipDate]]&lt;&gt;"",IF(DATE(YEAR(TODAY())-5,MONTH(TODAY()),DAY(TODAY()))&gt;currentDeviceTable[[#This Row],[ShipDate]],1,0),"")</f>
        <v>0</v>
      </c>
      <c r="Q130" s="39" t="str">
        <f>IF(ISNUMBER(currentDeviceTable[[#This Row],[ChassisTypesRaw]]),TEXT(currentDeviceTable[[#This Row],[ChassisTypesRaw]],"@"),currentDeviceTable[[#This Row],[ChassisTypesRaw]])</f>
        <v>9</v>
      </c>
      <c r="R130" s="18" t="str">
        <f>INDEX(chassisTable[ChassisType],MATCH(currentDeviceTable[[#This Row],[ChassisToText]],chassisTable[ChassisTypesRaw],0))</f>
        <v>Laptop</v>
      </c>
      <c r="S130" s="18" t="str">
        <f>INDEX(chassisTable[ChassisSubType],MATCH(currentDeviceTable[[#This Row],[ChassisToText]],chassisTable[ChassisTypesRaw],0))</f>
        <v>Laptop</v>
      </c>
      <c r="T130" s="17"/>
      <c r="U130" s="61">
        <v>45068</v>
      </c>
      <c r="V130" s="19" t="s">
        <v>493</v>
      </c>
      <c r="X130">
        <f t="array" ref="X130">SUM(--(currentDeviceTable[[#This Row],[SerialNumber]]=currentDeviceTable[SerialNumber]))</f>
        <v>1</v>
      </c>
    </row>
    <row r="131" spans="1:24" ht="15" customHeight="1" x14ac:dyDescent="0.25">
      <c r="A131" s="5" t="s">
        <v>236</v>
      </c>
      <c r="B131" s="6" t="s">
        <v>20</v>
      </c>
      <c r="C131" s="9" t="s">
        <v>237</v>
      </c>
      <c r="D131" s="63" t="s">
        <v>122</v>
      </c>
      <c r="E131" s="6" t="s">
        <v>884</v>
      </c>
      <c r="F131" s="9">
        <v>3</v>
      </c>
      <c r="G131" s="56">
        <v>44274</v>
      </c>
      <c r="H131" s="7">
        <f ca="1">IF(currentDeviceTable[[#This Row],[ShipDate]]&lt;&gt;"",(TODAY()-currentDeviceTable[[#This Row],[ShipDate]])/365,"")</f>
        <v>2.3013698630136985</v>
      </c>
      <c r="I131" s="10">
        <f ca="1">_xlfn.FLOOR.MATH(currentDeviceTable[[#This Row],[Age]])</f>
        <v>2</v>
      </c>
      <c r="J131" s="7" t="s">
        <v>954</v>
      </c>
      <c r="K131" s="29">
        <f>IFERROR(INDEX(costTable[AveragePrice],MATCH(currentDeviceTable[[#This Row],[CompId]],costTable[id],0)),0)</f>
        <v>800</v>
      </c>
      <c r="L131" s="9" t="s">
        <v>442</v>
      </c>
      <c r="M131" s="20">
        <v>1</v>
      </c>
      <c r="N131" s="6" t="s">
        <v>494</v>
      </c>
      <c r="O131" s="10">
        <v>0</v>
      </c>
      <c r="P131" s="6">
        <f ca="1">IF(currentDeviceTable[[#This Row],[ShipDate]]&lt;&gt;"",IF(DATE(YEAR(TODAY())-5,MONTH(TODAY()),DAY(TODAY()))&gt;currentDeviceTable[[#This Row],[ShipDate]],1,0),"")</f>
        <v>0</v>
      </c>
      <c r="Q131" s="38" t="str">
        <f>IF(ISNUMBER(currentDeviceTable[[#This Row],[ChassisTypesRaw]]),TEXT(currentDeviceTable[[#This Row],[ChassisTypesRaw]],"@"),currentDeviceTable[[#This Row],[ChassisTypesRaw]])</f>
        <v>3</v>
      </c>
      <c r="R131" s="18" t="str">
        <f>INDEX(chassisTable[ChassisType],MATCH(currentDeviceTable[[#This Row],[ChassisToText]],chassisTable[ChassisTypesRaw],0))</f>
        <v>Desktop</v>
      </c>
      <c r="S131" s="18" t="str">
        <f>INDEX(chassisTable[ChassisSubType],MATCH(currentDeviceTable[[#This Row],[ChassisToText]],chassisTable[ChassisTypesRaw],0))</f>
        <v>Desktop</v>
      </c>
      <c r="T131" s="11"/>
      <c r="U131" s="59">
        <v>45041</v>
      </c>
      <c r="V131" s="18" t="s">
        <v>494</v>
      </c>
      <c r="X131">
        <f t="array" ref="X131">SUM(--(currentDeviceTable[[#This Row],[SerialNumber]]=currentDeviceTable[SerialNumber]))</f>
        <v>1</v>
      </c>
    </row>
    <row r="132" spans="1:24" ht="15" customHeight="1" x14ac:dyDescent="0.25">
      <c r="A132" s="12" t="s">
        <v>234</v>
      </c>
      <c r="B132" s="13" t="s">
        <v>20</v>
      </c>
      <c r="C132" s="21" t="s">
        <v>235</v>
      </c>
      <c r="D132" s="65" t="s">
        <v>122</v>
      </c>
      <c r="E132" s="13" t="s">
        <v>884</v>
      </c>
      <c r="F132" s="21">
        <v>3</v>
      </c>
      <c r="G132" s="56">
        <v>44274</v>
      </c>
      <c r="H132" s="14">
        <f ca="1">IF(currentDeviceTable[[#This Row],[ShipDate]]&lt;&gt;"",(TODAY()-currentDeviceTable[[#This Row],[ShipDate]])/365,"")</f>
        <v>2.3013698630136985</v>
      </c>
      <c r="I132" s="16">
        <f ca="1">_xlfn.FLOOR.MATH(currentDeviceTable[[#This Row],[Age]])</f>
        <v>2</v>
      </c>
      <c r="J132" s="14" t="s">
        <v>954</v>
      </c>
      <c r="K132" s="30">
        <f>IFERROR(INDEX(costTable[AveragePrice],MATCH(currentDeviceTable[[#This Row],[CompId]],costTable[id],0)),0)</f>
        <v>800</v>
      </c>
      <c r="L132" s="9" t="s">
        <v>442</v>
      </c>
      <c r="M132" s="45">
        <v>1</v>
      </c>
      <c r="N132" s="13" t="s">
        <v>551</v>
      </c>
      <c r="O132" s="16">
        <v>0</v>
      </c>
      <c r="P132" s="13">
        <f ca="1">IF(currentDeviceTable[[#This Row],[ShipDate]]&lt;&gt;"",IF(DATE(YEAR(TODAY())-5,MONTH(TODAY()),DAY(TODAY()))&gt;currentDeviceTable[[#This Row],[ShipDate]],1,0),"")</f>
        <v>0</v>
      </c>
      <c r="Q132" s="39" t="str">
        <f>IF(ISNUMBER(currentDeviceTable[[#This Row],[ChassisTypesRaw]]),TEXT(currentDeviceTable[[#This Row],[ChassisTypesRaw]],"@"),currentDeviceTable[[#This Row],[ChassisTypesRaw]])</f>
        <v>3</v>
      </c>
      <c r="R132" s="18" t="str">
        <f>INDEX(chassisTable[ChassisType],MATCH(currentDeviceTable[[#This Row],[ChassisToText]],chassisTable[ChassisTypesRaw],0))</f>
        <v>Desktop</v>
      </c>
      <c r="S132" s="18" t="str">
        <f>INDEX(chassisTable[ChassisSubType],MATCH(currentDeviceTable[[#This Row],[ChassisToText]],chassisTable[ChassisTypesRaw],0))</f>
        <v>Desktop</v>
      </c>
      <c r="T132" s="17"/>
      <c r="U132" s="61">
        <v>45068</v>
      </c>
      <c r="V132" s="19" t="s">
        <v>551</v>
      </c>
      <c r="X132">
        <f t="array" ref="X132">SUM(--(currentDeviceTable[[#This Row],[SerialNumber]]=currentDeviceTable[SerialNumber]))</f>
        <v>1</v>
      </c>
    </row>
    <row r="133" spans="1:24" ht="15" customHeight="1" x14ac:dyDescent="0.25">
      <c r="A133" s="12" t="s">
        <v>159</v>
      </c>
      <c r="B133" s="13" t="s">
        <v>20</v>
      </c>
      <c r="C133" s="21" t="s">
        <v>160</v>
      </c>
      <c r="D133" s="65" t="s">
        <v>74</v>
      </c>
      <c r="E133" s="13" t="s">
        <v>64</v>
      </c>
      <c r="F133" s="21">
        <v>31</v>
      </c>
      <c r="G133" s="57">
        <v>44277</v>
      </c>
      <c r="H133" s="14">
        <f ca="1">IF(currentDeviceTable[[#This Row],[ShipDate]]&lt;&gt;"",(TODAY()-currentDeviceTable[[#This Row],[ShipDate]])/365,"")</f>
        <v>2.2931506849315069</v>
      </c>
      <c r="I133" s="16">
        <f ca="1">_xlfn.FLOOR.MATH(currentDeviceTable[[#This Row],[Age]])</f>
        <v>2</v>
      </c>
      <c r="J133" s="14" t="s">
        <v>961</v>
      </c>
      <c r="K133" s="30">
        <f>IFERROR(INDEX(costTable[AveragePrice],MATCH(currentDeviceTable[[#This Row],[CompId]],costTable[id],0)),0)</f>
        <v>900</v>
      </c>
      <c r="L133" s="21" t="s">
        <v>442</v>
      </c>
      <c r="M133" s="45"/>
      <c r="N133" s="66"/>
      <c r="O133" s="16">
        <v>0</v>
      </c>
      <c r="P133" s="13">
        <f ca="1">IF(currentDeviceTable[[#This Row],[ShipDate]]&lt;&gt;"",IF(DATE(YEAR(TODAY())-5,MONTH(TODAY()),DAY(TODAY()))&gt;currentDeviceTable[[#This Row],[ShipDate]],1,0),"")</f>
        <v>0</v>
      </c>
      <c r="Q133" s="39" t="str">
        <f>IF(ISNUMBER(currentDeviceTable[[#This Row],[ChassisTypesRaw]]),TEXT(currentDeviceTable[[#This Row],[ChassisTypesRaw]],"@"),currentDeviceTable[[#This Row],[ChassisTypesRaw]])</f>
        <v>31</v>
      </c>
      <c r="R133" s="18" t="str">
        <f>INDEX(chassisTable[ChassisType],MATCH(currentDeviceTable[[#This Row],[ChassisToText]],chassisTable[ChassisTypesRaw],0))</f>
        <v>Laptop</v>
      </c>
      <c r="S133" s="18" t="str">
        <f>INDEX(chassisTable[ChassisSubType],MATCH(currentDeviceTable[[#This Row],[ChassisToText]],chassisTable[ChassisTypesRaw],0))</f>
        <v>Convertible</v>
      </c>
      <c r="T133" s="17" t="s">
        <v>1197</v>
      </c>
      <c r="U133" s="61">
        <v>44600</v>
      </c>
      <c r="V133" s="19" t="s">
        <v>1198</v>
      </c>
      <c r="X133">
        <f t="array" ref="X133">SUM(--(currentDeviceTable[[#This Row],[SerialNumber]]=currentDeviceTable[SerialNumber]))</f>
        <v>1</v>
      </c>
    </row>
    <row r="134" spans="1:24" ht="15" customHeight="1" x14ac:dyDescent="0.25">
      <c r="A134" s="12" t="s">
        <v>163</v>
      </c>
      <c r="B134" s="13" t="s">
        <v>20</v>
      </c>
      <c r="C134" s="21" t="s">
        <v>164</v>
      </c>
      <c r="D134" s="65" t="s">
        <v>165</v>
      </c>
      <c r="E134" s="13" t="s">
        <v>884</v>
      </c>
      <c r="F134" s="21">
        <v>31</v>
      </c>
      <c r="G134" s="57">
        <v>44277</v>
      </c>
      <c r="H134" s="14">
        <f ca="1">IF(currentDeviceTable[[#This Row],[ShipDate]]&lt;&gt;"",(TODAY()-currentDeviceTable[[#This Row],[ShipDate]])/365,"")</f>
        <v>2.2931506849315069</v>
      </c>
      <c r="I134" s="16">
        <f ca="1">_xlfn.FLOOR.MATH(currentDeviceTable[[#This Row],[Age]])</f>
        <v>2</v>
      </c>
      <c r="J134" s="14" t="s">
        <v>963</v>
      </c>
      <c r="K134" s="30">
        <f>IFERROR(INDEX(costTable[AveragePrice],MATCH(currentDeviceTable[[#This Row],[CompId]],costTable[id],0)),0)</f>
        <v>1050</v>
      </c>
      <c r="L134" s="21" t="s">
        <v>442</v>
      </c>
      <c r="M134" s="45">
        <v>1</v>
      </c>
      <c r="N134" s="13" t="s">
        <v>495</v>
      </c>
      <c r="O134" s="16">
        <v>0</v>
      </c>
      <c r="P134" s="13">
        <f ca="1">IF(currentDeviceTable[[#This Row],[ShipDate]]&lt;&gt;"",IF(DATE(YEAR(TODAY())-5,MONTH(TODAY()),DAY(TODAY()))&gt;currentDeviceTable[[#This Row],[ShipDate]],1,0),"")</f>
        <v>0</v>
      </c>
      <c r="Q134" s="39" t="str">
        <f>IF(ISNUMBER(currentDeviceTable[[#This Row],[ChassisTypesRaw]]),TEXT(currentDeviceTable[[#This Row],[ChassisTypesRaw]],"@"),currentDeviceTable[[#This Row],[ChassisTypesRaw]])</f>
        <v>31</v>
      </c>
      <c r="R134" s="18" t="str">
        <f>INDEX(chassisTable[ChassisType],MATCH(currentDeviceTable[[#This Row],[ChassisToText]],chassisTable[ChassisTypesRaw],0))</f>
        <v>Laptop</v>
      </c>
      <c r="S134" s="18" t="str">
        <f>INDEX(chassisTable[ChassisSubType],MATCH(currentDeviceTable[[#This Row],[ChassisToText]],chassisTable[ChassisTypesRaw],0))</f>
        <v>Convertible</v>
      </c>
      <c r="T134" s="17"/>
      <c r="U134" s="61">
        <v>45068</v>
      </c>
      <c r="V134" s="19" t="s">
        <v>495</v>
      </c>
      <c r="X134">
        <f t="array" ref="X134">SUM(--(currentDeviceTable[[#This Row],[SerialNumber]]=currentDeviceTable[SerialNumber]))</f>
        <v>1</v>
      </c>
    </row>
    <row r="135" spans="1:24" ht="15" customHeight="1" x14ac:dyDescent="0.25">
      <c r="A135" s="12" t="s">
        <v>161</v>
      </c>
      <c r="B135" s="13" t="s">
        <v>20</v>
      </c>
      <c r="C135" s="21" t="s">
        <v>162</v>
      </c>
      <c r="D135" s="65" t="s">
        <v>74</v>
      </c>
      <c r="E135" s="13" t="s">
        <v>884</v>
      </c>
      <c r="F135" s="21">
        <v>31</v>
      </c>
      <c r="G135" s="57">
        <v>44306</v>
      </c>
      <c r="H135" s="14">
        <f ca="1">IF(currentDeviceTable[[#This Row],[ShipDate]]&lt;&gt;"",(TODAY()-currentDeviceTable[[#This Row],[ShipDate]])/365,"")</f>
        <v>2.2136986301369861</v>
      </c>
      <c r="I135" s="16">
        <f ca="1">_xlfn.FLOOR.MATH(currentDeviceTable[[#This Row],[Age]])</f>
        <v>2</v>
      </c>
      <c r="J135" s="14" t="s">
        <v>963</v>
      </c>
      <c r="K135" s="30">
        <f>IFERROR(INDEX(costTable[AveragePrice],MATCH(currentDeviceTable[[#This Row],[CompId]],costTable[id],0)),0)</f>
        <v>1050</v>
      </c>
      <c r="L135" s="21" t="s">
        <v>442</v>
      </c>
      <c r="M135" s="45">
        <v>1</v>
      </c>
      <c r="N135" s="13" t="s">
        <v>494</v>
      </c>
      <c r="O135" s="16">
        <v>0</v>
      </c>
      <c r="P135" s="13">
        <f ca="1">IF(currentDeviceTable[[#This Row],[ShipDate]]&lt;&gt;"",IF(DATE(YEAR(TODAY())-5,MONTH(TODAY()),DAY(TODAY()))&gt;currentDeviceTable[[#This Row],[ShipDate]],1,0),"")</f>
        <v>0</v>
      </c>
      <c r="Q135" s="39" t="str">
        <f>IF(ISNUMBER(currentDeviceTable[[#This Row],[ChassisTypesRaw]]),TEXT(currentDeviceTable[[#This Row],[ChassisTypesRaw]],"@"),currentDeviceTable[[#This Row],[ChassisTypesRaw]])</f>
        <v>31</v>
      </c>
      <c r="R135" s="18" t="str">
        <f>INDEX(chassisTable[ChassisType],MATCH(currentDeviceTable[[#This Row],[ChassisToText]],chassisTable[ChassisTypesRaw],0))</f>
        <v>Laptop</v>
      </c>
      <c r="S135" s="18" t="str">
        <f>INDEX(chassisTable[ChassisSubType],MATCH(currentDeviceTable[[#This Row],[ChassisToText]],chassisTable[ChassisTypesRaw],0))</f>
        <v>Convertible</v>
      </c>
      <c r="T135" s="17" t="s">
        <v>1199</v>
      </c>
      <c r="U135" s="61">
        <v>45068</v>
      </c>
      <c r="V135" s="19" t="s">
        <v>496</v>
      </c>
      <c r="X135">
        <f t="array" ref="X135">SUM(--(currentDeviceTable[[#This Row],[SerialNumber]]=currentDeviceTable[SerialNumber]))</f>
        <v>1</v>
      </c>
    </row>
    <row r="136" spans="1:24" ht="15" customHeight="1" x14ac:dyDescent="0.25">
      <c r="A136" s="12" t="s">
        <v>238</v>
      </c>
      <c r="B136" s="13" t="s">
        <v>20</v>
      </c>
      <c r="C136" s="21" t="s">
        <v>121</v>
      </c>
      <c r="D136" s="65" t="s">
        <v>122</v>
      </c>
      <c r="E136" s="13" t="s">
        <v>884</v>
      </c>
      <c r="F136" s="21">
        <v>3</v>
      </c>
      <c r="G136" s="57">
        <v>44314</v>
      </c>
      <c r="H136" s="14">
        <f ca="1">IF(currentDeviceTable[[#This Row],[ShipDate]]&lt;&gt;"",(TODAY()-currentDeviceTable[[#This Row],[ShipDate]])/365,"")</f>
        <v>2.1917808219178081</v>
      </c>
      <c r="I136" s="16">
        <f ca="1">_xlfn.FLOOR.MATH(currentDeviceTable[[#This Row],[Age]])</f>
        <v>2</v>
      </c>
      <c r="J136" s="14" t="s">
        <v>957</v>
      </c>
      <c r="K136" s="30">
        <f>IFERROR(INDEX(costTable[AveragePrice],MATCH(currentDeviceTable[[#This Row],[CompId]],costTable[id],0)),0)</f>
        <v>1000</v>
      </c>
      <c r="L136" s="21" t="s">
        <v>442</v>
      </c>
      <c r="M136" s="45">
        <v>1</v>
      </c>
      <c r="N136" s="13" t="s">
        <v>688</v>
      </c>
      <c r="O136" s="16">
        <v>0</v>
      </c>
      <c r="P136" s="13">
        <f ca="1">IF(currentDeviceTable[[#This Row],[ShipDate]]&lt;&gt;"",IF(DATE(YEAR(TODAY())-5,MONTH(TODAY()),DAY(TODAY()))&gt;currentDeviceTable[[#This Row],[ShipDate]],1,0),"")</f>
        <v>0</v>
      </c>
      <c r="Q136" s="39" t="str">
        <f>IF(ISNUMBER(currentDeviceTable[[#This Row],[ChassisTypesRaw]]),TEXT(currentDeviceTable[[#This Row],[ChassisTypesRaw]],"@"),currentDeviceTable[[#This Row],[ChassisTypesRaw]])</f>
        <v>3</v>
      </c>
      <c r="R136" s="18" t="str">
        <f>INDEX(chassisTable[ChassisType],MATCH(currentDeviceTable[[#This Row],[ChassisToText]],chassisTable[ChassisTypesRaw],0))</f>
        <v>Desktop</v>
      </c>
      <c r="S136" s="18" t="str">
        <f>INDEX(chassisTable[ChassisSubType],MATCH(currentDeviceTable[[#This Row],[ChassisToText]],chassisTable[ChassisTypesRaw],0))</f>
        <v>Desktop</v>
      </c>
      <c r="T136" s="17"/>
      <c r="U136" s="61">
        <v>45068</v>
      </c>
      <c r="V136" s="19" t="s">
        <v>688</v>
      </c>
      <c r="X136">
        <f t="array" ref="X136">SUM(--(currentDeviceTable[[#This Row],[SerialNumber]]=currentDeviceTable[SerialNumber]))</f>
        <v>1</v>
      </c>
    </row>
    <row r="137" spans="1:24" ht="15" customHeight="1" x14ac:dyDescent="0.25">
      <c r="A137" s="12" t="s">
        <v>534</v>
      </c>
      <c r="B137" s="13" t="s">
        <v>20</v>
      </c>
      <c r="C137" s="13" t="s">
        <v>544</v>
      </c>
      <c r="D137" s="65" t="s">
        <v>122</v>
      </c>
      <c r="E137" s="13" t="s">
        <v>884</v>
      </c>
      <c r="F137" s="21">
        <v>3</v>
      </c>
      <c r="G137" s="57">
        <v>44320</v>
      </c>
      <c r="H137" s="14">
        <f ca="1">IF(currentDeviceTable[[#This Row],[ShipDate]]&lt;&gt;"",(TODAY()-currentDeviceTable[[#This Row],[ShipDate]])/365,"")</f>
        <v>2.1753424657534248</v>
      </c>
      <c r="I137" s="16">
        <f ca="1">_xlfn.FLOOR.MATH(currentDeviceTable[[#This Row],[Age]])</f>
        <v>2</v>
      </c>
      <c r="J137" s="14" t="s">
        <v>957</v>
      </c>
      <c r="K137" s="30">
        <f>IFERROR(INDEX(costTable[AveragePrice],MATCH(currentDeviceTable[[#This Row],[CompId]],costTable[id],0)),0)</f>
        <v>1000</v>
      </c>
      <c r="L137" s="13" t="s">
        <v>442</v>
      </c>
      <c r="M137" s="45">
        <v>1</v>
      </c>
      <c r="N137" s="13" t="s">
        <v>668</v>
      </c>
      <c r="O137" s="16">
        <v>0</v>
      </c>
      <c r="P137" s="45">
        <f ca="1">IF(currentDeviceTable[[#This Row],[ShipDate]]&lt;&gt;"",IF(DATE(YEAR(TODAY())-5,MONTH(TODAY()),DAY(TODAY()))&gt;currentDeviceTable[[#This Row],[ShipDate]],1,0),"")</f>
        <v>0</v>
      </c>
      <c r="Q137" s="39" t="str">
        <f>IF(ISNUMBER(currentDeviceTable[[#This Row],[ChassisTypesRaw]]),TEXT(currentDeviceTable[[#This Row],[ChassisTypesRaw]],"@"),currentDeviceTable[[#This Row],[ChassisTypesRaw]])</f>
        <v>3</v>
      </c>
      <c r="R137" s="18" t="str">
        <f>INDEX(chassisTable[ChassisType],MATCH(currentDeviceTable[[#This Row],[ChassisToText]],chassisTable[ChassisTypesRaw],0))</f>
        <v>Desktop</v>
      </c>
      <c r="S137" s="18" t="str">
        <f>INDEX(chassisTable[ChassisSubType],MATCH(currentDeviceTable[[#This Row],[ChassisToText]],chassisTable[ChassisTypesRaw],0))</f>
        <v>Desktop</v>
      </c>
      <c r="T137" s="17" t="s">
        <v>1200</v>
      </c>
      <c r="U137" s="61">
        <v>45027</v>
      </c>
      <c r="V137" s="19" t="s">
        <v>1201</v>
      </c>
      <c r="X137">
        <f t="array" ref="X137">SUM(--(currentDeviceTable[[#This Row],[SerialNumber]]=currentDeviceTable[SerialNumber]))</f>
        <v>1</v>
      </c>
    </row>
    <row r="138" spans="1:24" ht="15" customHeight="1" x14ac:dyDescent="0.25">
      <c r="A138" s="5" t="s">
        <v>533</v>
      </c>
      <c r="B138" s="13" t="s">
        <v>20</v>
      </c>
      <c r="C138" s="13" t="s">
        <v>543</v>
      </c>
      <c r="D138" s="65" t="s">
        <v>122</v>
      </c>
      <c r="E138" s="13" t="s">
        <v>1080</v>
      </c>
      <c r="F138" s="40">
        <v>3</v>
      </c>
      <c r="G138" s="57">
        <v>44320</v>
      </c>
      <c r="H138" s="14">
        <f ca="1">IF(currentDeviceTable[[#This Row],[ShipDate]]&lt;&gt;"",(TODAY()-currentDeviceTable[[#This Row],[ShipDate]])/365,"")</f>
        <v>2.1753424657534248</v>
      </c>
      <c r="I138" s="32">
        <f ca="1">_xlfn.FLOOR.MATH(currentDeviceTable[[#This Row],[Age]])</f>
        <v>2</v>
      </c>
      <c r="J138" s="28" t="s">
        <v>957</v>
      </c>
      <c r="K138" s="31">
        <f>IFERROR(INDEX(costTable[AveragePrice],MATCH(currentDeviceTable[[#This Row],[CompId]],costTable[id],0)),0)</f>
        <v>1000</v>
      </c>
      <c r="L138" s="26" t="s">
        <v>442</v>
      </c>
      <c r="M138" s="67">
        <v>1</v>
      </c>
      <c r="N138" s="6" t="s">
        <v>548</v>
      </c>
      <c r="O138" s="10">
        <v>0</v>
      </c>
      <c r="P138" s="20">
        <f ca="1">IF(currentDeviceTable[[#This Row],[ShipDate]]&lt;&gt;"",IF(DATE(YEAR(TODAY())-5,MONTH(TODAY()),DAY(TODAY()))&gt;currentDeviceTable[[#This Row],[ShipDate]],1,0),"")</f>
        <v>0</v>
      </c>
      <c r="Q138" s="38" t="str">
        <f>IF(ISNUMBER(currentDeviceTable[[#This Row],[ChassisTypesRaw]]),TEXT(currentDeviceTable[[#This Row],[ChassisTypesRaw]],"@"),currentDeviceTable[[#This Row],[ChassisTypesRaw]])</f>
        <v>3</v>
      </c>
      <c r="R138" s="18" t="str">
        <f>INDEX(chassisTable[ChassisType],MATCH(currentDeviceTable[[#This Row],[ChassisToText]],chassisTable[ChassisTypesRaw],0))</f>
        <v>Desktop</v>
      </c>
      <c r="S138" s="18" t="str">
        <f>INDEX(chassisTable[ChassisSubType],MATCH(currentDeviceTable[[#This Row],[ChassisToText]],chassisTable[ChassisTypesRaw],0))</f>
        <v>Desktop</v>
      </c>
      <c r="T138" s="11"/>
      <c r="U138" s="62">
        <v>45065</v>
      </c>
      <c r="V138" s="18" t="s">
        <v>548</v>
      </c>
      <c r="X138">
        <f t="array" ref="X138">SUM(--(currentDeviceTable[[#This Row],[SerialNumber]]=currentDeviceTable[SerialNumber]))</f>
        <v>1</v>
      </c>
    </row>
    <row r="139" spans="1:24" ht="15" customHeight="1" x14ac:dyDescent="0.25">
      <c r="A139" s="5" t="s">
        <v>246</v>
      </c>
      <c r="B139" s="13" t="s">
        <v>20</v>
      </c>
      <c r="C139" s="21" t="s">
        <v>247</v>
      </c>
      <c r="D139" s="65" t="s">
        <v>102</v>
      </c>
      <c r="E139" s="13" t="s">
        <v>1080</v>
      </c>
      <c r="F139" s="40">
        <v>3</v>
      </c>
      <c r="G139" s="57">
        <v>44330</v>
      </c>
      <c r="H139" s="14">
        <f ca="1">IF(currentDeviceTable[[#This Row],[ShipDate]]&lt;&gt;"",(TODAY()-currentDeviceTable[[#This Row],[ShipDate]])/365,"")</f>
        <v>2.1479452054794521</v>
      </c>
      <c r="I139" s="32">
        <f ca="1">_xlfn.FLOOR.MATH(currentDeviceTable[[#This Row],[Age]])</f>
        <v>2</v>
      </c>
      <c r="J139" s="28" t="s">
        <v>958</v>
      </c>
      <c r="K139" s="31">
        <f>IFERROR(INDEX(costTable[AveragePrice],MATCH(currentDeviceTable[[#This Row],[CompId]],costTable[id],0)),0)</f>
        <v>1250</v>
      </c>
      <c r="L139" s="41" t="s">
        <v>442</v>
      </c>
      <c r="M139" s="67">
        <v>1</v>
      </c>
      <c r="N139" s="6" t="s">
        <v>474</v>
      </c>
      <c r="O139" s="10">
        <v>0</v>
      </c>
      <c r="P139" s="6">
        <f ca="1">IF(currentDeviceTable[[#This Row],[ShipDate]]&lt;&gt;"",IF(DATE(YEAR(TODAY())-5,MONTH(TODAY()),DAY(TODAY()))&gt;currentDeviceTable[[#This Row],[ShipDate]],1,0),"")</f>
        <v>0</v>
      </c>
      <c r="Q139" s="38" t="str">
        <f>IF(ISNUMBER(currentDeviceTable[[#This Row],[ChassisTypesRaw]]),TEXT(currentDeviceTable[[#This Row],[ChassisTypesRaw]],"@"),currentDeviceTable[[#This Row],[ChassisTypesRaw]])</f>
        <v>3</v>
      </c>
      <c r="R139" s="18" t="str">
        <f>INDEX(chassisTable[ChassisType],MATCH(currentDeviceTable[[#This Row],[ChassisToText]],chassisTable[ChassisTypesRaw],0))</f>
        <v>Desktop</v>
      </c>
      <c r="S139" s="18" t="str">
        <f>INDEX(chassisTable[ChassisSubType],MATCH(currentDeviceTable[[#This Row],[ChassisToText]],chassisTable[ChassisTypesRaw],0))</f>
        <v>Desktop</v>
      </c>
      <c r="T139" s="11"/>
      <c r="U139" s="62">
        <v>45068</v>
      </c>
      <c r="V139" s="18" t="s">
        <v>474</v>
      </c>
      <c r="X139">
        <f t="array" ref="X139">SUM(--(currentDeviceTable[[#This Row],[SerialNumber]]=currentDeviceTable[SerialNumber]))</f>
        <v>1</v>
      </c>
    </row>
    <row r="140" spans="1:24" ht="15" customHeight="1" x14ac:dyDescent="0.25">
      <c r="A140" s="5" t="s">
        <v>248</v>
      </c>
      <c r="B140" s="13" t="s">
        <v>20</v>
      </c>
      <c r="C140" s="21" t="s">
        <v>101</v>
      </c>
      <c r="D140" s="65" t="s">
        <v>102</v>
      </c>
      <c r="E140" s="13" t="s">
        <v>1100</v>
      </c>
      <c r="F140" s="40">
        <v>3</v>
      </c>
      <c r="G140" s="57">
        <v>44330</v>
      </c>
      <c r="H140" s="14">
        <f ca="1">IF(currentDeviceTable[[#This Row],[ShipDate]]&lt;&gt;"",(TODAY()-currentDeviceTable[[#This Row],[ShipDate]])/365,"")</f>
        <v>2.1479452054794521</v>
      </c>
      <c r="I140" s="32">
        <f ca="1">_xlfn.FLOOR.MATH(currentDeviceTable[[#This Row],[Age]])</f>
        <v>2</v>
      </c>
      <c r="J140" s="28" t="s">
        <v>958</v>
      </c>
      <c r="K140" s="31">
        <f>IFERROR(INDEX(costTable[AveragePrice],MATCH(currentDeviceTable[[#This Row],[CompId]],costTable[id],0)),0)</f>
        <v>1250</v>
      </c>
      <c r="L140" s="41" t="s">
        <v>442</v>
      </c>
      <c r="M140" s="67">
        <v>1</v>
      </c>
      <c r="N140" s="6" t="s">
        <v>552</v>
      </c>
      <c r="O140" s="10">
        <v>0</v>
      </c>
      <c r="P140" s="6">
        <f ca="1">IF(currentDeviceTable[[#This Row],[ShipDate]]&lt;&gt;"",IF(DATE(YEAR(TODAY())-5,MONTH(TODAY()),DAY(TODAY()))&gt;currentDeviceTable[[#This Row],[ShipDate]],1,0),"")</f>
        <v>0</v>
      </c>
      <c r="Q140" s="38" t="str">
        <f>IF(ISNUMBER(currentDeviceTable[[#This Row],[ChassisTypesRaw]]),TEXT(currentDeviceTable[[#This Row],[ChassisTypesRaw]],"@"),currentDeviceTable[[#This Row],[ChassisTypesRaw]])</f>
        <v>3</v>
      </c>
      <c r="R140" s="18" t="str">
        <f>INDEX(chassisTable[ChassisType],MATCH(currentDeviceTable[[#This Row],[ChassisToText]],chassisTable[ChassisTypesRaw],0))</f>
        <v>Desktop</v>
      </c>
      <c r="S140" s="18" t="str">
        <f>INDEX(chassisTable[ChassisSubType],MATCH(currentDeviceTable[[#This Row],[ChassisToText]],chassisTable[ChassisTypesRaw],0))</f>
        <v>Desktop</v>
      </c>
      <c r="T140" s="11"/>
      <c r="U140" s="62">
        <v>45068</v>
      </c>
      <c r="V140" s="18" t="s">
        <v>552</v>
      </c>
      <c r="X140">
        <f t="array" ref="X140">SUM(--(currentDeviceTable[[#This Row],[SerialNumber]]=currentDeviceTable[SerialNumber]))</f>
        <v>1</v>
      </c>
    </row>
    <row r="141" spans="1:24" ht="15" customHeight="1" x14ac:dyDescent="0.25">
      <c r="A141" s="5" t="s">
        <v>528</v>
      </c>
      <c r="B141" s="13" t="s">
        <v>20</v>
      </c>
      <c r="C141" s="13" t="s">
        <v>538</v>
      </c>
      <c r="D141" s="65" t="s">
        <v>546</v>
      </c>
      <c r="E141" s="13" t="s">
        <v>1080</v>
      </c>
      <c r="F141" s="40">
        <v>10</v>
      </c>
      <c r="G141" s="57">
        <v>44391</v>
      </c>
      <c r="H141" s="14">
        <f ca="1">IF(currentDeviceTable[[#This Row],[ShipDate]]&lt;&gt;"",(TODAY()-currentDeviceTable[[#This Row],[ShipDate]])/365,"")</f>
        <v>1.9808219178082191</v>
      </c>
      <c r="I141" s="32">
        <f ca="1">_xlfn.FLOOR.MATH(currentDeviceTable[[#This Row],[Age]])</f>
        <v>1</v>
      </c>
      <c r="J141" s="28" t="s">
        <v>963</v>
      </c>
      <c r="K141" s="31">
        <f>IFERROR(INDEX(costTable[AveragePrice],MATCH(currentDeviceTable[[#This Row],[CompId]],costTable[id],0)),0)</f>
        <v>1050</v>
      </c>
      <c r="L141" s="26" t="s">
        <v>442</v>
      </c>
      <c r="M141" s="67">
        <v>1</v>
      </c>
      <c r="N141" s="6" t="s">
        <v>551</v>
      </c>
      <c r="O141" s="10">
        <v>0</v>
      </c>
      <c r="P141" s="20">
        <f ca="1">IF(currentDeviceTable[[#This Row],[ShipDate]]&lt;&gt;"",IF(DATE(YEAR(TODAY())-5,MONTH(TODAY()),DAY(TODAY()))&gt;currentDeviceTable[[#This Row],[ShipDate]],1,0),"")</f>
        <v>0</v>
      </c>
      <c r="Q141" s="38" t="str">
        <f>IF(ISNUMBER(currentDeviceTable[[#This Row],[ChassisTypesRaw]]),TEXT(currentDeviceTable[[#This Row],[ChassisTypesRaw]],"@"),currentDeviceTable[[#This Row],[ChassisTypesRaw]])</f>
        <v>10</v>
      </c>
      <c r="R141" s="18" t="str">
        <f>INDEX(chassisTable[ChassisType],MATCH(currentDeviceTable[[#This Row],[ChassisToText]],chassisTable[ChassisTypesRaw],0))</f>
        <v>Laptop</v>
      </c>
      <c r="S141" s="18" t="str">
        <f>INDEX(chassisTable[ChassisSubType],MATCH(currentDeviceTable[[#This Row],[ChassisToText]],chassisTable[ChassisTypesRaw],0))</f>
        <v>Notebook</v>
      </c>
      <c r="T141" s="11" t="s">
        <v>446</v>
      </c>
      <c r="U141" s="62">
        <v>45068</v>
      </c>
      <c r="V141" s="18" t="s">
        <v>551</v>
      </c>
      <c r="X141">
        <f t="array" ref="X141">SUM(--(currentDeviceTable[[#This Row],[SerialNumber]]=currentDeviceTable[SerialNumber]))</f>
        <v>1</v>
      </c>
    </row>
    <row r="142" spans="1:24" ht="15" customHeight="1" x14ac:dyDescent="0.25">
      <c r="A142" s="5" t="s">
        <v>532</v>
      </c>
      <c r="B142" s="13" t="s">
        <v>20</v>
      </c>
      <c r="C142" s="13" t="s">
        <v>542</v>
      </c>
      <c r="D142" s="65" t="s">
        <v>233</v>
      </c>
      <c r="E142" s="13" t="s">
        <v>884</v>
      </c>
      <c r="F142" s="40">
        <v>3</v>
      </c>
      <c r="G142" s="57">
        <v>44419</v>
      </c>
      <c r="H142" s="14">
        <f ca="1">IF(currentDeviceTable[[#This Row],[ShipDate]]&lt;&gt;"",(TODAY()-currentDeviceTable[[#This Row],[ShipDate]])/365,"")</f>
        <v>1.904109589041096</v>
      </c>
      <c r="I142" s="32">
        <f ca="1">_xlfn.FLOOR.MATH(currentDeviceTable[[#This Row],[Age]])</f>
        <v>1</v>
      </c>
      <c r="J142" s="28" t="s">
        <v>966</v>
      </c>
      <c r="K142" s="31">
        <f>IFERROR(INDEX(costTable[AveragePrice],MATCH(currentDeviceTable[[#This Row],[CompId]],costTable[id],0)),0)</f>
        <v>950</v>
      </c>
      <c r="L142" s="26" t="s">
        <v>443</v>
      </c>
      <c r="M142" s="67">
        <v>1</v>
      </c>
      <c r="N142" s="6" t="s">
        <v>920</v>
      </c>
      <c r="O142" s="10">
        <v>0</v>
      </c>
      <c r="P142" s="20">
        <f ca="1">IF(currentDeviceTable[[#This Row],[ShipDate]]&lt;&gt;"",IF(DATE(YEAR(TODAY())-5,MONTH(TODAY()),DAY(TODAY()))&gt;currentDeviceTable[[#This Row],[ShipDate]],1,0),"")</f>
        <v>0</v>
      </c>
      <c r="Q142" s="38" t="str">
        <f>IF(ISNUMBER(currentDeviceTable[[#This Row],[ChassisTypesRaw]]),TEXT(currentDeviceTable[[#This Row],[ChassisTypesRaw]],"@"),currentDeviceTable[[#This Row],[ChassisTypesRaw]])</f>
        <v>3</v>
      </c>
      <c r="R142" s="18" t="str">
        <f>INDEX(chassisTable[ChassisType],MATCH(currentDeviceTable[[#This Row],[ChassisToText]],chassisTable[ChassisTypesRaw],0))</f>
        <v>Desktop</v>
      </c>
      <c r="S142" s="18" t="str">
        <f>INDEX(chassisTable[ChassisSubType],MATCH(currentDeviceTable[[#This Row],[ChassisToText]],chassisTable[ChassisTypesRaw],0))</f>
        <v>Desktop</v>
      </c>
      <c r="T142" s="11"/>
      <c r="U142" s="62">
        <v>45065</v>
      </c>
      <c r="V142" s="18" t="s">
        <v>1202</v>
      </c>
      <c r="X142">
        <f t="array" ref="X142">SUM(--(currentDeviceTable[[#This Row],[SerialNumber]]=currentDeviceTable[SerialNumber]))</f>
        <v>1</v>
      </c>
    </row>
    <row r="143" spans="1:24" ht="15" customHeight="1" x14ac:dyDescent="0.25">
      <c r="A143" s="5" t="s">
        <v>531</v>
      </c>
      <c r="B143" s="13" t="s">
        <v>20</v>
      </c>
      <c r="C143" s="13" t="s">
        <v>541</v>
      </c>
      <c r="D143" s="65" t="s">
        <v>233</v>
      </c>
      <c r="E143" s="13" t="s">
        <v>1080</v>
      </c>
      <c r="F143" s="40">
        <v>3</v>
      </c>
      <c r="G143" s="57">
        <v>44419</v>
      </c>
      <c r="H143" s="14">
        <f ca="1">IF(currentDeviceTable[[#This Row],[ShipDate]]&lt;&gt;"",(TODAY()-currentDeviceTable[[#This Row],[ShipDate]])/365,"")</f>
        <v>1.904109589041096</v>
      </c>
      <c r="I143" s="32">
        <f ca="1">_xlfn.FLOOR.MATH(currentDeviceTable[[#This Row],[Age]])</f>
        <v>1</v>
      </c>
      <c r="J143" s="28" t="s">
        <v>966</v>
      </c>
      <c r="K143" s="31">
        <f>IFERROR(INDEX(costTable[AveragePrice],MATCH(currentDeviceTable[[#This Row],[CompId]],costTable[id],0)),0)</f>
        <v>950</v>
      </c>
      <c r="L143" s="26" t="s">
        <v>443</v>
      </c>
      <c r="M143" s="67">
        <v>1</v>
      </c>
      <c r="N143" s="6" t="s">
        <v>919</v>
      </c>
      <c r="O143" s="10">
        <v>0</v>
      </c>
      <c r="P143" s="20">
        <f ca="1">IF(currentDeviceTable[[#This Row],[ShipDate]]&lt;&gt;"",IF(DATE(YEAR(TODAY())-5,MONTH(TODAY()),DAY(TODAY()))&gt;currentDeviceTable[[#This Row],[ShipDate]],1,0),"")</f>
        <v>0</v>
      </c>
      <c r="Q143" s="38" t="str">
        <f>IF(ISNUMBER(currentDeviceTable[[#This Row],[ChassisTypesRaw]]),TEXT(currentDeviceTable[[#This Row],[ChassisTypesRaw]],"@"),currentDeviceTable[[#This Row],[ChassisTypesRaw]])</f>
        <v>3</v>
      </c>
      <c r="R143" s="18" t="str">
        <f>INDEX(chassisTable[ChassisType],MATCH(currentDeviceTable[[#This Row],[ChassisToText]],chassisTable[ChassisTypesRaw],0))</f>
        <v>Desktop</v>
      </c>
      <c r="S143" s="18" t="str">
        <f>INDEX(chassisTable[ChassisSubType],MATCH(currentDeviceTable[[#This Row],[ChassisToText]],chassisTable[ChassisTypesRaw],0))</f>
        <v>Desktop</v>
      </c>
      <c r="T143" s="11"/>
      <c r="U143" s="62">
        <v>45068</v>
      </c>
      <c r="V143" s="18" t="s">
        <v>1203</v>
      </c>
      <c r="X143">
        <f t="array" ref="X143">SUM(--(currentDeviceTable[[#This Row],[SerialNumber]]=currentDeviceTable[SerialNumber]))</f>
        <v>1</v>
      </c>
    </row>
    <row r="144" spans="1:24" ht="15" customHeight="1" x14ac:dyDescent="0.25">
      <c r="A144" s="5" t="s">
        <v>1089</v>
      </c>
      <c r="B144" s="13" t="s">
        <v>20</v>
      </c>
      <c r="C144" s="13" t="s">
        <v>545</v>
      </c>
      <c r="D144" s="65" t="s">
        <v>547</v>
      </c>
      <c r="E144" s="13" t="s">
        <v>1080</v>
      </c>
      <c r="F144" s="40">
        <v>31</v>
      </c>
      <c r="G144" s="57">
        <v>44442</v>
      </c>
      <c r="H144" s="14">
        <f ca="1">IF(currentDeviceTable[[#This Row],[ShipDate]]&lt;&gt;"",(TODAY()-currentDeviceTable[[#This Row],[ShipDate]])/365,"")</f>
        <v>1.8410958904109589</v>
      </c>
      <c r="I144" s="32">
        <f ca="1">_xlfn.FLOOR.MATH(currentDeviceTable[[#This Row],[Age]])</f>
        <v>1</v>
      </c>
      <c r="J144" s="28" t="s">
        <v>963</v>
      </c>
      <c r="K144" s="31">
        <f>IFERROR(INDEX(costTable[AveragePrice],MATCH(currentDeviceTable[[#This Row],[CompId]],costTable[id],0)),0)</f>
        <v>1050</v>
      </c>
      <c r="L144" s="24" t="s">
        <v>442</v>
      </c>
      <c r="M144" s="67">
        <v>1</v>
      </c>
      <c r="N144" s="6" t="s">
        <v>476</v>
      </c>
      <c r="O144" s="10"/>
      <c r="P144" s="20">
        <f ca="1">IF(currentDeviceTable[[#This Row],[ShipDate]]&lt;&gt;"",IF(DATE(YEAR(TODAY())-5,MONTH(TODAY()),DAY(TODAY()))&gt;currentDeviceTable[[#This Row],[ShipDate]],1,0),"")</f>
        <v>0</v>
      </c>
      <c r="Q144" s="38" t="str">
        <f>IF(ISNUMBER(currentDeviceTable[[#This Row],[ChassisTypesRaw]]),TEXT(currentDeviceTable[[#This Row],[ChassisTypesRaw]],"@"),currentDeviceTable[[#This Row],[ChassisTypesRaw]])</f>
        <v>31</v>
      </c>
      <c r="R144" s="18" t="str">
        <f>INDEX(chassisTable[ChassisType],MATCH(currentDeviceTable[[#This Row],[ChassisToText]],chassisTable[ChassisTypesRaw],0))</f>
        <v>Laptop</v>
      </c>
      <c r="S144" s="18" t="str">
        <f>INDEX(chassisTable[ChassisSubType],MATCH(currentDeviceTable[[#This Row],[ChassisToText]],chassisTable[ChassisTypesRaw],0))</f>
        <v>Convertible</v>
      </c>
      <c r="T144" s="11"/>
      <c r="U144" s="62">
        <v>45068</v>
      </c>
      <c r="V144" s="18" t="s">
        <v>476</v>
      </c>
      <c r="X144">
        <f t="array" ref="X144">SUM(--(currentDeviceTable[[#This Row],[SerialNumber]]=currentDeviceTable[SerialNumber]))</f>
        <v>2</v>
      </c>
    </row>
    <row r="145" spans="1:24" ht="15" customHeight="1" x14ac:dyDescent="0.25">
      <c r="A145" s="5" t="s">
        <v>536</v>
      </c>
      <c r="B145" s="13" t="s">
        <v>20</v>
      </c>
      <c r="C145" s="13" t="s">
        <v>545</v>
      </c>
      <c r="D145" s="65" t="s">
        <v>547</v>
      </c>
      <c r="E145" s="13" t="s">
        <v>884</v>
      </c>
      <c r="F145" s="40">
        <v>31</v>
      </c>
      <c r="G145" s="57">
        <v>44442</v>
      </c>
      <c r="H145" s="14">
        <f ca="1">IF(currentDeviceTable[[#This Row],[ShipDate]]&lt;&gt;"",(TODAY()-currentDeviceTable[[#This Row],[ShipDate]])/365,"")</f>
        <v>1.8410958904109589</v>
      </c>
      <c r="I145" s="32">
        <f ca="1">_xlfn.FLOOR.MATH(currentDeviceTable[[#This Row],[Age]])</f>
        <v>1</v>
      </c>
      <c r="J145" s="28" t="s">
        <v>963</v>
      </c>
      <c r="K145" s="31">
        <f>IFERROR(INDEX(costTable[AveragePrice],MATCH(currentDeviceTable[[#This Row],[CompId]],costTable[id],0)),0)</f>
        <v>1050</v>
      </c>
      <c r="L145" s="13" t="s">
        <v>442</v>
      </c>
      <c r="M145" s="45">
        <v>1</v>
      </c>
      <c r="N145" s="6"/>
      <c r="O145" s="10">
        <v>0</v>
      </c>
      <c r="P145" s="20">
        <f ca="1">IF(currentDeviceTable[[#This Row],[ShipDate]]&lt;&gt;"",IF(DATE(YEAR(TODAY())-5,MONTH(TODAY()),DAY(TODAY()))&gt;currentDeviceTable[[#This Row],[ShipDate]],1,0),"")</f>
        <v>0</v>
      </c>
      <c r="Q145" s="38" t="str">
        <f>IF(ISNUMBER(currentDeviceTable[[#This Row],[ChassisTypesRaw]]),TEXT(currentDeviceTable[[#This Row],[ChassisTypesRaw]],"@"),currentDeviceTable[[#This Row],[ChassisTypesRaw]])</f>
        <v>31</v>
      </c>
      <c r="R145" s="18" t="str">
        <f>INDEX(chassisTable[ChassisType],MATCH(currentDeviceTable[[#This Row],[ChassisToText]],chassisTable[ChassisTypesRaw],0))</f>
        <v>Laptop</v>
      </c>
      <c r="S145" s="18" t="str">
        <f>INDEX(chassisTable[ChassisSubType],MATCH(currentDeviceTable[[#This Row],[ChassisToText]],chassisTable[ChassisTypesRaw],0))</f>
        <v>Convertible</v>
      </c>
      <c r="T145" s="11" t="s">
        <v>1204</v>
      </c>
      <c r="U145" s="61">
        <v>44945</v>
      </c>
      <c r="V145" s="18" t="s">
        <v>1205</v>
      </c>
      <c r="X145">
        <f t="array" ref="X145">SUM(--(currentDeviceTable[[#This Row],[SerialNumber]]=currentDeviceTable[SerialNumber]))</f>
        <v>2</v>
      </c>
    </row>
    <row r="146" spans="1:24" ht="15" customHeight="1" x14ac:dyDescent="0.25">
      <c r="A146" s="5" t="s">
        <v>530</v>
      </c>
      <c r="B146" s="13" t="s">
        <v>20</v>
      </c>
      <c r="C146" s="13" t="s">
        <v>540</v>
      </c>
      <c r="D146" s="65" t="s">
        <v>546</v>
      </c>
      <c r="E146" s="13" t="s">
        <v>1080</v>
      </c>
      <c r="F146" s="21">
        <v>10</v>
      </c>
      <c r="G146" s="57">
        <v>44498</v>
      </c>
      <c r="H146" s="14">
        <f ca="1">IF(currentDeviceTable[[#This Row],[ShipDate]]&lt;&gt;"",(TODAY()-currentDeviceTable[[#This Row],[ShipDate]])/365,"")</f>
        <v>1.6876712328767123</v>
      </c>
      <c r="I146" s="32">
        <f ca="1">_xlfn.FLOOR.MATH(currentDeviceTable[[#This Row],[Age]])</f>
        <v>1</v>
      </c>
      <c r="J146" s="28" t="s">
        <v>961</v>
      </c>
      <c r="K146" s="31">
        <f>IFERROR(INDEX(costTable[AveragePrice],MATCH(currentDeviceTable[[#This Row],[CompId]],costTable[id],0)),0)</f>
        <v>900</v>
      </c>
      <c r="L146" s="13" t="s">
        <v>442</v>
      </c>
      <c r="M146" s="45">
        <v>1</v>
      </c>
      <c r="N146" s="6" t="s">
        <v>402</v>
      </c>
      <c r="O146" s="10">
        <v>0</v>
      </c>
      <c r="P146" s="20">
        <f ca="1">IF(currentDeviceTable[[#This Row],[ShipDate]]&lt;&gt;"",IF(DATE(YEAR(TODAY())-5,MONTH(TODAY()),DAY(TODAY()))&gt;currentDeviceTable[[#This Row],[ShipDate]],1,0),"")</f>
        <v>0</v>
      </c>
      <c r="Q146" s="38" t="str">
        <f>IF(ISNUMBER(currentDeviceTable[[#This Row],[ChassisTypesRaw]]),TEXT(currentDeviceTable[[#This Row],[ChassisTypesRaw]],"@"),currentDeviceTable[[#This Row],[ChassisTypesRaw]])</f>
        <v>10</v>
      </c>
      <c r="R146" s="18" t="str">
        <f>INDEX(chassisTable[ChassisType],MATCH(currentDeviceTable[[#This Row],[ChassisToText]],chassisTable[ChassisTypesRaw],0))</f>
        <v>Laptop</v>
      </c>
      <c r="S146" s="18" t="str">
        <f>INDEX(chassisTable[ChassisSubType],MATCH(currentDeviceTable[[#This Row],[ChassisToText]],chassisTable[ChassisTypesRaw],0))</f>
        <v>Notebook</v>
      </c>
      <c r="T146" s="11"/>
      <c r="U146" s="61">
        <v>45064</v>
      </c>
      <c r="V146" s="18" t="s">
        <v>402</v>
      </c>
      <c r="X146">
        <f t="array" ref="X146">SUM(--(currentDeviceTable[[#This Row],[SerialNumber]]=currentDeviceTable[SerialNumber]))</f>
        <v>1</v>
      </c>
    </row>
    <row r="147" spans="1:24" ht="15" customHeight="1" x14ac:dyDescent="0.25">
      <c r="A147" s="5" t="s">
        <v>529</v>
      </c>
      <c r="B147" s="13" t="s">
        <v>20</v>
      </c>
      <c r="C147" s="13" t="s">
        <v>539</v>
      </c>
      <c r="D147" s="65" t="s">
        <v>546</v>
      </c>
      <c r="E147" s="13" t="s">
        <v>1080</v>
      </c>
      <c r="F147" s="41">
        <v>10</v>
      </c>
      <c r="G147" s="57">
        <v>44498</v>
      </c>
      <c r="H147" s="14">
        <f ca="1">IF(currentDeviceTable[[#This Row],[ShipDate]]&lt;&gt;"",(TODAY()-currentDeviceTable[[#This Row],[ShipDate]])/365,"")</f>
        <v>1.6876712328767123</v>
      </c>
      <c r="I147" s="32">
        <f ca="1">_xlfn.FLOOR.MATH(currentDeviceTable[[#This Row],[Age]])</f>
        <v>1</v>
      </c>
      <c r="J147" s="28" t="s">
        <v>963</v>
      </c>
      <c r="K147" s="31">
        <f>IFERROR(INDEX(costTable[AveragePrice],MATCH(currentDeviceTable[[#This Row],[CompId]],costTable[id],0)),0)</f>
        <v>1050</v>
      </c>
      <c r="L147" s="26" t="s">
        <v>442</v>
      </c>
      <c r="M147" s="67">
        <v>1</v>
      </c>
      <c r="N147" s="6" t="s">
        <v>404</v>
      </c>
      <c r="O147" s="10">
        <v>0</v>
      </c>
      <c r="P147" s="20">
        <f ca="1">IF(currentDeviceTable[[#This Row],[ShipDate]]&lt;&gt;"",IF(DATE(YEAR(TODAY())-5,MONTH(TODAY()),DAY(TODAY()))&gt;currentDeviceTable[[#This Row],[ShipDate]],1,0),"")</f>
        <v>0</v>
      </c>
      <c r="Q147" s="38" t="str">
        <f>IF(ISNUMBER(currentDeviceTable[[#This Row],[ChassisTypesRaw]]),TEXT(currentDeviceTable[[#This Row],[ChassisTypesRaw]],"@"),currentDeviceTable[[#This Row],[ChassisTypesRaw]])</f>
        <v>10</v>
      </c>
      <c r="R147" s="18" t="str">
        <f>INDEX(chassisTable[ChassisType],MATCH(currentDeviceTable[[#This Row],[ChassisToText]],chassisTable[ChassisTypesRaw],0))</f>
        <v>Laptop</v>
      </c>
      <c r="S147" s="18" t="str">
        <f>INDEX(chassisTable[ChassisSubType],MATCH(currentDeviceTable[[#This Row],[ChassisToText]],chassisTable[ChassisTypesRaw],0))</f>
        <v>Notebook</v>
      </c>
      <c r="T147" s="11"/>
      <c r="U147" s="62">
        <v>45068</v>
      </c>
      <c r="V147" s="18" t="s">
        <v>404</v>
      </c>
      <c r="X147">
        <f t="array" ref="X147">SUM(--(currentDeviceTable[[#This Row],[SerialNumber]]=currentDeviceTable[SerialNumber]))</f>
        <v>1</v>
      </c>
    </row>
    <row r="148" spans="1:24" x14ac:dyDescent="0.25">
      <c r="A148" s="5" t="s">
        <v>869</v>
      </c>
      <c r="B148" s="13" t="s">
        <v>20</v>
      </c>
      <c r="C148" s="13" t="s">
        <v>892</v>
      </c>
      <c r="D148" s="65" t="s">
        <v>893</v>
      </c>
      <c r="E148" s="13" t="s">
        <v>884</v>
      </c>
      <c r="F148" s="21">
        <v>10</v>
      </c>
      <c r="G148" s="57">
        <v>44502</v>
      </c>
      <c r="H148" s="14">
        <f ca="1">IF(currentDeviceTable[[#This Row],[ShipDate]]&lt;&gt;"",(TODAY()-currentDeviceTable[[#This Row],[ShipDate]])/365,"")</f>
        <v>1.6767123287671233</v>
      </c>
      <c r="I148" s="32">
        <f ca="1">_xlfn.FLOOR.MATH(currentDeviceTable[[#This Row],[Age]])</f>
        <v>1</v>
      </c>
      <c r="J148" s="28" t="s">
        <v>961</v>
      </c>
      <c r="K148" s="31">
        <f>IFERROR(INDEX(costTable[AveragePrice],MATCH(currentDeviceTable[[#This Row],[CompId]],costTable[id],0)),0)</f>
        <v>900</v>
      </c>
      <c r="L148" s="13" t="s">
        <v>442</v>
      </c>
      <c r="M148" s="45">
        <v>1</v>
      </c>
      <c r="N148" s="6" t="s">
        <v>483</v>
      </c>
      <c r="O148" s="10">
        <v>0</v>
      </c>
      <c r="P148" s="20">
        <f ca="1">IF(currentDeviceTable[[#This Row],[ShipDate]]&lt;&gt;"",IF(DATE(YEAR(TODAY())-5,MONTH(TODAY()),DAY(TODAY()))&gt;currentDeviceTable[[#This Row],[ShipDate]],1,0),"")</f>
        <v>0</v>
      </c>
      <c r="Q148" s="38" t="str">
        <f>IF(ISNUMBER(currentDeviceTable[[#This Row],[ChassisTypesRaw]]),TEXT(currentDeviceTable[[#This Row],[ChassisTypesRaw]],"@"),currentDeviceTable[[#This Row],[ChassisTypesRaw]])</f>
        <v>10</v>
      </c>
      <c r="R148" s="18" t="str">
        <f>INDEX(chassisTable[ChassisType],MATCH(currentDeviceTable[[#This Row],[ChassisToText]],chassisTable[ChassisTypesRaw],0))</f>
        <v>Laptop</v>
      </c>
      <c r="S148" s="18" t="str">
        <f>INDEX(chassisTable[ChassisSubType],MATCH(currentDeviceTable[[#This Row],[ChassisToText]],chassisTable[ChassisTypesRaw],0))</f>
        <v>Notebook</v>
      </c>
      <c r="T148" s="11" t="s">
        <v>1152</v>
      </c>
      <c r="U148" s="61">
        <v>45067</v>
      </c>
      <c r="V148" s="18" t="s">
        <v>483</v>
      </c>
      <c r="X148">
        <f t="array" ref="X148">SUM(--(currentDeviceTable[[#This Row],[SerialNumber]]=currentDeviceTable[SerialNumber]))</f>
        <v>1</v>
      </c>
    </row>
    <row r="149" spans="1:24" x14ac:dyDescent="0.25">
      <c r="A149" s="5" t="s">
        <v>872</v>
      </c>
      <c r="B149" s="13" t="s">
        <v>20</v>
      </c>
      <c r="C149" s="13" t="s">
        <v>885</v>
      </c>
      <c r="D149" s="65" t="s">
        <v>886</v>
      </c>
      <c r="E149" s="13" t="s">
        <v>884</v>
      </c>
      <c r="F149" s="41">
        <v>10</v>
      </c>
      <c r="G149" s="57">
        <v>44560</v>
      </c>
      <c r="H149" s="14">
        <f ca="1">IF(currentDeviceTable[[#This Row],[ShipDate]]&lt;&gt;"",(TODAY()-currentDeviceTable[[#This Row],[ShipDate]])/365,"")</f>
        <v>1.5178082191780822</v>
      </c>
      <c r="I149" s="32">
        <f ca="1">_xlfn.FLOOR.MATH(currentDeviceTable[[#This Row],[Age]])</f>
        <v>1</v>
      </c>
      <c r="J149" s="28" t="s">
        <v>965</v>
      </c>
      <c r="K149" s="31">
        <f>IFERROR(INDEX(costTable[AveragePrice],MATCH(currentDeviceTable[[#This Row],[CompId]],costTable[id],0)),0)</f>
        <v>1550</v>
      </c>
      <c r="L149" s="26" t="s">
        <v>442</v>
      </c>
      <c r="M149" s="67">
        <v>1</v>
      </c>
      <c r="N149" s="6" t="s">
        <v>469</v>
      </c>
      <c r="O149" s="10">
        <v>0</v>
      </c>
      <c r="P149" s="20">
        <f ca="1">IF(currentDeviceTable[[#This Row],[ShipDate]]&lt;&gt;"",IF(DATE(YEAR(TODAY())-5,MONTH(TODAY()),DAY(TODAY()))&gt;currentDeviceTable[[#This Row],[ShipDate]],1,0),"")</f>
        <v>0</v>
      </c>
      <c r="Q149" s="38" t="str">
        <f>IF(ISNUMBER(currentDeviceTable[[#This Row],[ChassisTypesRaw]]),TEXT(currentDeviceTable[[#This Row],[ChassisTypesRaw]],"@"),currentDeviceTable[[#This Row],[ChassisTypesRaw]])</f>
        <v>10</v>
      </c>
      <c r="R149" s="18" t="str">
        <f>INDEX(chassisTable[ChassisType],MATCH(currentDeviceTable[[#This Row],[ChassisToText]],chassisTable[ChassisTypesRaw],0))</f>
        <v>Laptop</v>
      </c>
      <c r="S149" s="18" t="str">
        <f>INDEX(chassisTable[ChassisSubType],MATCH(currentDeviceTable[[#This Row],[ChassisToText]],chassisTable[ChassisTypesRaw],0))</f>
        <v>Notebook</v>
      </c>
      <c r="T149" s="11"/>
      <c r="U149" s="62">
        <v>45068</v>
      </c>
      <c r="V149" s="18" t="s">
        <v>469</v>
      </c>
      <c r="X149">
        <f t="array" ref="X149">SUM(--(currentDeviceTable[[#This Row],[SerialNumber]]=currentDeviceTable[SerialNumber]))</f>
        <v>1</v>
      </c>
    </row>
    <row r="150" spans="1:24" x14ac:dyDescent="0.25">
      <c r="A150" s="5" t="s">
        <v>870</v>
      </c>
      <c r="B150" s="13" t="s">
        <v>20</v>
      </c>
      <c r="C150" s="13" t="s">
        <v>896</v>
      </c>
      <c r="D150" s="65" t="s">
        <v>895</v>
      </c>
      <c r="E150" s="13" t="s">
        <v>884</v>
      </c>
      <c r="F150" s="41">
        <v>3</v>
      </c>
      <c r="G150" s="57">
        <v>44566</v>
      </c>
      <c r="H150" s="14">
        <f ca="1">IF(currentDeviceTable[[#This Row],[ShipDate]]&lt;&gt;"",(TODAY()-currentDeviceTable[[#This Row],[ShipDate]])/365,"")</f>
        <v>1.5013698630136987</v>
      </c>
      <c r="I150" s="32">
        <f ca="1">_xlfn.FLOOR.MATH(currentDeviceTable[[#This Row],[Age]])</f>
        <v>1</v>
      </c>
      <c r="J150" s="28" t="s">
        <v>954</v>
      </c>
      <c r="K150" s="31">
        <f>IFERROR(INDEX(costTable[AveragePrice],MATCH(currentDeviceTable[[#This Row],[CompId]],costTable[id],0)),0)</f>
        <v>800</v>
      </c>
      <c r="L150" s="26" t="s">
        <v>442</v>
      </c>
      <c r="M150" s="67">
        <v>1</v>
      </c>
      <c r="N150" s="6" t="s">
        <v>1206</v>
      </c>
      <c r="O150" s="10">
        <v>0</v>
      </c>
      <c r="P150" s="20">
        <f ca="1">IF(currentDeviceTable[[#This Row],[ShipDate]]&lt;&gt;"",IF(DATE(YEAR(TODAY())-5,MONTH(TODAY()),DAY(TODAY()))&gt;currentDeviceTable[[#This Row],[ShipDate]],1,0),"")</f>
        <v>0</v>
      </c>
      <c r="Q150" s="38" t="str">
        <f>IF(ISNUMBER(currentDeviceTable[[#This Row],[ChassisTypesRaw]]),TEXT(currentDeviceTable[[#This Row],[ChassisTypesRaw]],"@"),currentDeviceTable[[#This Row],[ChassisTypesRaw]])</f>
        <v>3</v>
      </c>
      <c r="R150" s="18" t="str">
        <f>INDEX(chassisTable[ChassisType],MATCH(currentDeviceTable[[#This Row],[ChassisToText]],chassisTable[ChassisTypesRaw],0))</f>
        <v>Desktop</v>
      </c>
      <c r="S150" s="18" t="str">
        <f>INDEX(chassisTable[ChassisSubType],MATCH(currentDeviceTable[[#This Row],[ChassisToText]],chassisTable[ChassisTypesRaw],0))</f>
        <v>Desktop</v>
      </c>
      <c r="T150" s="11"/>
      <c r="U150" s="62">
        <v>45068</v>
      </c>
      <c r="V150" s="18" t="s">
        <v>1206</v>
      </c>
      <c r="X150">
        <f t="array" ref="X150">SUM(--(currentDeviceTable[[#This Row],[SerialNumber]]=currentDeviceTable[SerialNumber]))</f>
        <v>1</v>
      </c>
    </row>
    <row r="151" spans="1:24" x14ac:dyDescent="0.25">
      <c r="A151" s="5" t="s">
        <v>871</v>
      </c>
      <c r="B151" s="13" t="s">
        <v>20</v>
      </c>
      <c r="C151" s="13" t="s">
        <v>894</v>
      </c>
      <c r="D151" s="65" t="s">
        <v>895</v>
      </c>
      <c r="E151" s="13" t="s">
        <v>884</v>
      </c>
      <c r="F151" s="41">
        <v>3</v>
      </c>
      <c r="G151" s="57">
        <v>44566</v>
      </c>
      <c r="H151" s="14">
        <f ca="1">IF(currentDeviceTable[[#This Row],[ShipDate]]&lt;&gt;"",(TODAY()-currentDeviceTable[[#This Row],[ShipDate]])/365,"")</f>
        <v>1.5013698630136987</v>
      </c>
      <c r="I151" s="32">
        <f ca="1">_xlfn.FLOOR.MATH(currentDeviceTable[[#This Row],[Age]])</f>
        <v>1</v>
      </c>
      <c r="J151" s="28" t="s">
        <v>954</v>
      </c>
      <c r="K151" s="31">
        <f>IFERROR(INDEX(costTable[AveragePrice],MATCH(currentDeviceTable[[#This Row],[CompId]],costTable[id],0)),0)</f>
        <v>800</v>
      </c>
      <c r="L151" s="26" t="s">
        <v>442</v>
      </c>
      <c r="M151" s="67">
        <v>1</v>
      </c>
      <c r="N151" s="6" t="s">
        <v>410</v>
      </c>
      <c r="O151" s="10">
        <v>0</v>
      </c>
      <c r="P151" s="20">
        <f ca="1">IF(currentDeviceTable[[#This Row],[ShipDate]]&lt;&gt;"",IF(DATE(YEAR(TODAY())-5,MONTH(TODAY()),DAY(TODAY()))&gt;currentDeviceTable[[#This Row],[ShipDate]],1,0),"")</f>
        <v>0</v>
      </c>
      <c r="Q151" s="38" t="str">
        <f>IF(ISNUMBER(currentDeviceTable[[#This Row],[ChassisTypesRaw]]),TEXT(currentDeviceTable[[#This Row],[ChassisTypesRaw]],"@"),currentDeviceTable[[#This Row],[ChassisTypesRaw]])</f>
        <v>3</v>
      </c>
      <c r="R151" s="18" t="str">
        <f>INDEX(chassisTable[ChassisType],MATCH(currentDeviceTable[[#This Row],[ChassisToText]],chassisTable[ChassisTypesRaw],0))</f>
        <v>Desktop</v>
      </c>
      <c r="S151" s="18" t="str">
        <f>INDEX(chassisTable[ChassisSubType],MATCH(currentDeviceTable[[#This Row],[ChassisToText]],chassisTable[ChassisTypesRaw],0))</f>
        <v>Desktop</v>
      </c>
      <c r="T151" s="11"/>
      <c r="U151" s="62">
        <v>45068</v>
      </c>
      <c r="V151" s="18" t="s">
        <v>410</v>
      </c>
      <c r="X151">
        <f t="array" ref="X151">SUM(--(currentDeviceTable[[#This Row],[SerialNumber]]=currentDeviceTable[SerialNumber]))</f>
        <v>1</v>
      </c>
    </row>
    <row r="152" spans="1:24" x14ac:dyDescent="0.25">
      <c r="A152" s="5" t="s">
        <v>889</v>
      </c>
      <c r="B152" s="13" t="s">
        <v>20</v>
      </c>
      <c r="C152" s="13" t="s">
        <v>890</v>
      </c>
      <c r="D152" s="65" t="s">
        <v>891</v>
      </c>
      <c r="E152" s="13" t="s">
        <v>884</v>
      </c>
      <c r="F152" s="41">
        <v>10</v>
      </c>
      <c r="G152" s="57">
        <v>44568</v>
      </c>
      <c r="H152" s="14">
        <f ca="1">IF(currentDeviceTable[[#This Row],[ShipDate]]&lt;&gt;"",(TODAY()-currentDeviceTable[[#This Row],[ShipDate]])/365,"")</f>
        <v>1.4958904109589042</v>
      </c>
      <c r="I152" s="32">
        <f ca="1">_xlfn.FLOOR.MATH(currentDeviceTable[[#This Row],[Age]])</f>
        <v>1</v>
      </c>
      <c r="J152" s="28" t="s">
        <v>961</v>
      </c>
      <c r="K152" s="31">
        <f>IFERROR(INDEX(costTable[AveragePrice],MATCH(currentDeviceTable[[#This Row],[CompId]],costTable[id],0)),0)</f>
        <v>900</v>
      </c>
      <c r="L152" s="24" t="s">
        <v>442</v>
      </c>
      <c r="M152" s="67">
        <v>1</v>
      </c>
      <c r="N152" s="6" t="s">
        <v>1207</v>
      </c>
      <c r="O152" s="10">
        <v>0</v>
      </c>
      <c r="P152" s="20">
        <f ca="1">IF(currentDeviceTable[[#This Row],[ShipDate]]&lt;&gt;"",IF(DATE(YEAR(TODAY())-5,MONTH(TODAY()),DAY(TODAY()))&gt;currentDeviceTable[[#This Row],[ShipDate]],1,0),"")</f>
        <v>0</v>
      </c>
      <c r="Q152" s="38" t="str">
        <f>IF(ISNUMBER(currentDeviceTable[[#This Row],[ChassisTypesRaw]]),TEXT(currentDeviceTable[[#This Row],[ChassisTypesRaw]],"@"),currentDeviceTable[[#This Row],[ChassisTypesRaw]])</f>
        <v>10</v>
      </c>
      <c r="R152" s="18" t="str">
        <f>INDEX(chassisTable[ChassisType],MATCH(currentDeviceTable[[#This Row],[ChassisToText]],chassisTable[ChassisTypesRaw],0))</f>
        <v>Laptop</v>
      </c>
      <c r="S152" s="18" t="str">
        <f>INDEX(chassisTable[ChassisSubType],MATCH(currentDeviceTable[[#This Row],[ChassisToText]],chassisTable[ChassisTypesRaw],0))</f>
        <v>Notebook</v>
      </c>
      <c r="T152" s="11"/>
      <c r="U152" s="62">
        <v>45068</v>
      </c>
      <c r="V152" s="18" t="s">
        <v>1207</v>
      </c>
      <c r="X152">
        <f t="array" ref="X152">SUM(--(currentDeviceTable[[#This Row],[SerialNumber]]=currentDeviceTable[SerialNumber]))</f>
        <v>1</v>
      </c>
    </row>
    <row r="153" spans="1:24" x14ac:dyDescent="0.25">
      <c r="A153" s="5" t="s">
        <v>1000</v>
      </c>
      <c r="B153" s="13" t="s">
        <v>20</v>
      </c>
      <c r="C153" s="13" t="s">
        <v>1001</v>
      </c>
      <c r="D153" s="65" t="s">
        <v>1002</v>
      </c>
      <c r="E153" s="13" t="s">
        <v>1080</v>
      </c>
      <c r="F153" s="41">
        <v>3</v>
      </c>
      <c r="G153" s="57">
        <v>44583</v>
      </c>
      <c r="H153" s="14">
        <f ca="1">IF(currentDeviceTable[[#This Row],[ShipDate]]&lt;&gt;"",(TODAY()-currentDeviceTable[[#This Row],[ShipDate]])/365,"")</f>
        <v>1.4547945205479451</v>
      </c>
      <c r="I153" s="32">
        <f ca="1">_xlfn.FLOOR.MATH(currentDeviceTable[[#This Row],[Age]])</f>
        <v>1</v>
      </c>
      <c r="J153" s="28" t="s">
        <v>958</v>
      </c>
      <c r="K153" s="31">
        <f>IFERROR(INDEX(costTable[AveragePrice],MATCH(currentDeviceTable[[#This Row],[CompId]],costTable[id],0)),0)</f>
        <v>1250</v>
      </c>
      <c r="L153" s="24" t="s">
        <v>442</v>
      </c>
      <c r="M153" s="67">
        <v>1</v>
      </c>
      <c r="N153" s="6" t="s">
        <v>399</v>
      </c>
      <c r="O153" s="10">
        <v>0</v>
      </c>
      <c r="P153" s="20">
        <f ca="1">IF(currentDeviceTable[[#This Row],[ShipDate]]&lt;&gt;"",IF(DATE(YEAR(TODAY())-5,MONTH(TODAY()),DAY(TODAY()))&gt;currentDeviceTable[[#This Row],[ShipDate]],1,0),"")</f>
        <v>0</v>
      </c>
      <c r="Q153" s="38" t="str">
        <f>IF(ISNUMBER(currentDeviceTable[[#This Row],[ChassisTypesRaw]]),TEXT(currentDeviceTable[[#This Row],[ChassisTypesRaw]],"@"),currentDeviceTable[[#This Row],[ChassisTypesRaw]])</f>
        <v>3</v>
      </c>
      <c r="R153" s="18" t="str">
        <f>INDEX(chassisTable[ChassisType],MATCH(currentDeviceTable[[#This Row],[ChassisToText]],chassisTable[ChassisTypesRaw],0))</f>
        <v>Desktop</v>
      </c>
      <c r="S153" s="18" t="str">
        <f>INDEX(chassisTable[ChassisSubType],MATCH(currentDeviceTable[[#This Row],[ChassisToText]],chassisTable[ChassisTypesRaw],0))</f>
        <v>Desktop</v>
      </c>
      <c r="T153" s="11"/>
      <c r="U153" s="62">
        <v>45068</v>
      </c>
      <c r="V153" s="18" t="s">
        <v>399</v>
      </c>
      <c r="X153">
        <f t="array" ref="X153">SUM(--(currentDeviceTable[[#This Row],[SerialNumber]]=currentDeviceTable[SerialNumber]))</f>
        <v>1</v>
      </c>
    </row>
    <row r="154" spans="1:24" x14ac:dyDescent="0.25">
      <c r="A154" s="5" t="s">
        <v>1018</v>
      </c>
      <c r="B154" s="13" t="s">
        <v>20</v>
      </c>
      <c r="C154" s="13" t="s">
        <v>1019</v>
      </c>
      <c r="D154" s="65" t="s">
        <v>1002</v>
      </c>
      <c r="E154" s="13" t="s">
        <v>884</v>
      </c>
      <c r="F154" s="41">
        <v>3</v>
      </c>
      <c r="G154" s="57">
        <v>44586</v>
      </c>
      <c r="H154" s="14">
        <f ca="1">IF(currentDeviceTable[[#This Row],[ShipDate]]&lt;&gt;"",(TODAY()-currentDeviceTable[[#This Row],[ShipDate]])/365,"")</f>
        <v>1.4465753424657535</v>
      </c>
      <c r="I154" s="32">
        <f ca="1">_xlfn.FLOOR.MATH(currentDeviceTable[[#This Row],[Age]])</f>
        <v>1</v>
      </c>
      <c r="J154" s="28" t="s">
        <v>958</v>
      </c>
      <c r="K154" s="31">
        <f>IFERROR(INDEX(costTable[AveragePrice],MATCH(currentDeviceTable[[#This Row],[CompId]],costTable[id],0)),0)</f>
        <v>1250</v>
      </c>
      <c r="L154" s="24" t="s">
        <v>442</v>
      </c>
      <c r="M154" s="67">
        <v>1</v>
      </c>
      <c r="N154" s="6" t="s">
        <v>412</v>
      </c>
      <c r="O154" s="10">
        <v>0</v>
      </c>
      <c r="P154" s="20">
        <f ca="1">IF(currentDeviceTable[[#This Row],[ShipDate]]&lt;&gt;"",IF(DATE(YEAR(TODAY())-5,MONTH(TODAY()),DAY(TODAY()))&gt;currentDeviceTable[[#This Row],[ShipDate]],1,0),"")</f>
        <v>0</v>
      </c>
      <c r="Q154" s="38" t="str">
        <f>IF(ISNUMBER(currentDeviceTable[[#This Row],[ChassisTypesRaw]]),TEXT(currentDeviceTable[[#This Row],[ChassisTypesRaw]],"@"),currentDeviceTable[[#This Row],[ChassisTypesRaw]])</f>
        <v>3</v>
      </c>
      <c r="R154" s="18" t="str">
        <f>INDEX(chassisTable[ChassisType],MATCH(currentDeviceTable[[#This Row],[ChassisToText]],chassisTable[ChassisTypesRaw],0))</f>
        <v>Desktop</v>
      </c>
      <c r="S154" s="18" t="str">
        <f>INDEX(chassisTable[ChassisSubType],MATCH(currentDeviceTable[[#This Row],[ChassisToText]],chassisTable[ChassisTypesRaw],0))</f>
        <v>Desktop</v>
      </c>
      <c r="T154" s="11"/>
      <c r="U154" s="62">
        <v>45068</v>
      </c>
      <c r="V154" s="18" t="s">
        <v>412</v>
      </c>
      <c r="X154">
        <f t="array" ref="X154">SUM(--(currentDeviceTable[[#This Row],[SerialNumber]]=currentDeviceTable[SerialNumber]))</f>
        <v>1</v>
      </c>
    </row>
    <row r="155" spans="1:24" x14ac:dyDescent="0.25">
      <c r="A155" s="5" t="s">
        <v>1017</v>
      </c>
      <c r="B155" s="13" t="s">
        <v>20</v>
      </c>
      <c r="C155" s="13" t="s">
        <v>1101</v>
      </c>
      <c r="D155" s="65" t="s">
        <v>1002</v>
      </c>
      <c r="E155" s="13" t="s">
        <v>884</v>
      </c>
      <c r="F155" s="21" t="s">
        <v>905</v>
      </c>
      <c r="G155" s="57">
        <v>44586</v>
      </c>
      <c r="H155" s="14">
        <f ca="1">IF(currentDeviceTable[[#This Row],[ShipDate]]&lt;&gt;"",(TODAY()-currentDeviceTable[[#This Row],[ShipDate]])/365,"")</f>
        <v>1.4465753424657535</v>
      </c>
      <c r="I155" s="32">
        <f ca="1">_xlfn.FLOOR.MATH(currentDeviceTable[[#This Row],[Age]])</f>
        <v>1</v>
      </c>
      <c r="J155" s="28" t="s">
        <v>958</v>
      </c>
      <c r="K155" s="31">
        <f>IFERROR(INDEX(costTable[AveragePrice],MATCH(currentDeviceTable[[#This Row],[CompId]],costTable[id],0)),0)</f>
        <v>1250</v>
      </c>
      <c r="L155" s="15" t="s">
        <v>442</v>
      </c>
      <c r="M155" s="45">
        <v>1</v>
      </c>
      <c r="N155" s="6" t="s">
        <v>1208</v>
      </c>
      <c r="O155" s="10">
        <v>0</v>
      </c>
      <c r="P155" s="20">
        <f ca="1">IF(currentDeviceTable[[#This Row],[ShipDate]]&lt;&gt;"",IF(DATE(YEAR(TODAY())-5,MONTH(TODAY()),DAY(TODAY()))&gt;currentDeviceTable[[#This Row],[ShipDate]],1,0),"")</f>
        <v>0</v>
      </c>
      <c r="Q155" s="38" t="str">
        <f>IF(ISNUMBER(currentDeviceTable[[#This Row],[ChassisTypesRaw]]),TEXT(currentDeviceTable[[#This Row],[ChassisTypesRaw]],"@"),currentDeviceTable[[#This Row],[ChassisTypesRaw]])</f>
        <v>3</v>
      </c>
      <c r="R155" s="18" t="str">
        <f>INDEX(chassisTable[ChassisType],MATCH(currentDeviceTable[[#This Row],[ChassisToText]],chassisTable[ChassisTypesRaw],0))</f>
        <v>Desktop</v>
      </c>
      <c r="S155" s="18" t="str">
        <f>INDEX(chassisTable[ChassisSubType],MATCH(currentDeviceTable[[#This Row],[ChassisToText]],chassisTable[ChassisTypesRaw],0))</f>
        <v>Desktop</v>
      </c>
      <c r="T155" s="11"/>
      <c r="U155" s="61">
        <v>45068</v>
      </c>
      <c r="V155" s="18" t="s">
        <v>1208</v>
      </c>
      <c r="X155">
        <f t="array" ref="X155">SUM(--(currentDeviceTable[[#This Row],[SerialNumber]]=currentDeviceTable[SerialNumber]))</f>
        <v>1</v>
      </c>
    </row>
    <row r="156" spans="1:24" x14ac:dyDescent="0.25">
      <c r="A156" s="5" t="s">
        <v>1033</v>
      </c>
      <c r="B156" s="13" t="s">
        <v>20</v>
      </c>
      <c r="C156" s="13" t="s">
        <v>1034</v>
      </c>
      <c r="D156" s="65" t="s">
        <v>1026</v>
      </c>
      <c r="E156" s="13" t="s">
        <v>884</v>
      </c>
      <c r="F156" s="41">
        <v>31</v>
      </c>
      <c r="G156" s="57">
        <v>44596</v>
      </c>
      <c r="H156" s="14">
        <f ca="1">IF(currentDeviceTable[[#This Row],[ShipDate]]&lt;&gt;"",(TODAY()-currentDeviceTable[[#This Row],[ShipDate]])/365,"")</f>
        <v>1.4191780821917808</v>
      </c>
      <c r="I156" s="32">
        <f ca="1">_xlfn.FLOOR.MATH(currentDeviceTable[[#This Row],[Age]])</f>
        <v>1</v>
      </c>
      <c r="J156" s="28" t="s">
        <v>963</v>
      </c>
      <c r="K156" s="31">
        <f>IFERROR(INDEX(costTable[AveragePrice],MATCH(currentDeviceTable[[#This Row],[CompId]],costTable[id],0)),0)</f>
        <v>1050</v>
      </c>
      <c r="L156" s="24" t="s">
        <v>442</v>
      </c>
      <c r="M156" s="67">
        <v>1</v>
      </c>
      <c r="N156" s="6" t="s">
        <v>1039</v>
      </c>
      <c r="O156" s="10">
        <v>0</v>
      </c>
      <c r="P156" s="20">
        <f ca="1">IF(currentDeviceTable[[#This Row],[ShipDate]]&lt;&gt;"",IF(DATE(YEAR(TODAY())-5,MONTH(TODAY()),DAY(TODAY()))&gt;currentDeviceTable[[#This Row],[ShipDate]],1,0),"")</f>
        <v>0</v>
      </c>
      <c r="Q156" s="38" t="str">
        <f>IF(ISNUMBER(currentDeviceTable[[#This Row],[ChassisTypesRaw]]),TEXT(currentDeviceTable[[#This Row],[ChassisTypesRaw]],"@"),currentDeviceTable[[#This Row],[ChassisTypesRaw]])</f>
        <v>31</v>
      </c>
      <c r="R156" s="18" t="str">
        <f>INDEX(chassisTable[ChassisType],MATCH(currentDeviceTable[[#This Row],[ChassisToText]],chassisTable[ChassisTypesRaw],0))</f>
        <v>Laptop</v>
      </c>
      <c r="S156" s="18" t="str">
        <f>INDEX(chassisTable[ChassisSubType],MATCH(currentDeviceTable[[#This Row],[ChassisToText]],chassisTable[ChassisTypesRaw],0))</f>
        <v>Convertible</v>
      </c>
      <c r="T156" s="11"/>
      <c r="U156" s="62">
        <v>45068</v>
      </c>
      <c r="V156" s="18" t="s">
        <v>1039</v>
      </c>
      <c r="X156">
        <f t="array" ref="X156">SUM(--(currentDeviceTable[[#This Row],[SerialNumber]]=currentDeviceTable[SerialNumber]))</f>
        <v>1</v>
      </c>
    </row>
    <row r="157" spans="1:24" x14ac:dyDescent="0.25">
      <c r="A157" s="5" t="s">
        <v>1066</v>
      </c>
      <c r="B157" s="13" t="s">
        <v>20</v>
      </c>
      <c r="C157" s="13" t="s">
        <v>1067</v>
      </c>
      <c r="D157" s="65" t="s">
        <v>895</v>
      </c>
      <c r="E157" s="13" t="s">
        <v>884</v>
      </c>
      <c r="F157" s="41">
        <v>3</v>
      </c>
      <c r="G157" s="57">
        <v>44596</v>
      </c>
      <c r="H157" s="14">
        <f ca="1">IF(currentDeviceTable[[#This Row],[ShipDate]]&lt;&gt;"",(TODAY()-currentDeviceTable[[#This Row],[ShipDate]])/365,"")</f>
        <v>1.4191780821917808</v>
      </c>
      <c r="I157" s="32">
        <f ca="1">_xlfn.FLOOR.MATH(currentDeviceTable[[#This Row],[Age]])</f>
        <v>1</v>
      </c>
      <c r="J157" s="28" t="s">
        <v>966</v>
      </c>
      <c r="K157" s="31">
        <f>IFERROR(INDEX(costTable[AveragePrice],MATCH(currentDeviceTable[[#This Row],[CompId]],costTable[id],0)),0)</f>
        <v>950</v>
      </c>
      <c r="L157" s="24" t="s">
        <v>443</v>
      </c>
      <c r="M157" s="67">
        <v>1</v>
      </c>
      <c r="N157" s="6" t="s">
        <v>1209</v>
      </c>
      <c r="O157" s="10"/>
      <c r="P157" s="20">
        <f ca="1">IF(currentDeviceTable[[#This Row],[ShipDate]]&lt;&gt;"",IF(DATE(YEAR(TODAY())-5,MONTH(TODAY()),DAY(TODAY()))&gt;currentDeviceTable[[#This Row],[ShipDate]],1,0),"")</f>
        <v>0</v>
      </c>
      <c r="Q157" s="38" t="str">
        <f>IF(ISNUMBER(currentDeviceTable[[#This Row],[ChassisTypesRaw]]),TEXT(currentDeviceTable[[#This Row],[ChassisTypesRaw]],"@"),currentDeviceTable[[#This Row],[ChassisTypesRaw]])</f>
        <v>3</v>
      </c>
      <c r="R157" s="18" t="str">
        <f>INDEX(chassisTable[ChassisType],MATCH(currentDeviceTable[[#This Row],[ChassisToText]],chassisTable[ChassisTypesRaw],0))</f>
        <v>Desktop</v>
      </c>
      <c r="S157" s="18" t="str">
        <f>INDEX(chassisTable[ChassisSubType],MATCH(currentDeviceTable[[#This Row],[ChassisToText]],chassisTable[ChassisTypesRaw],0))</f>
        <v>Desktop</v>
      </c>
      <c r="T157" s="11"/>
      <c r="U157" s="62">
        <v>45065</v>
      </c>
      <c r="V157" s="18" t="s">
        <v>1210</v>
      </c>
      <c r="X157">
        <f t="array" ref="X157">SUM(--(currentDeviceTable[[#This Row],[SerialNumber]]=currentDeviceTable[SerialNumber]))</f>
        <v>1</v>
      </c>
    </row>
    <row r="158" spans="1:24" x14ac:dyDescent="0.25">
      <c r="A158" s="5" t="s">
        <v>1046</v>
      </c>
      <c r="B158" s="13" t="s">
        <v>20</v>
      </c>
      <c r="C158" s="13" t="s">
        <v>1047</v>
      </c>
      <c r="D158" s="65" t="s">
        <v>895</v>
      </c>
      <c r="E158" s="13" t="s">
        <v>884</v>
      </c>
      <c r="F158" s="41">
        <v>3</v>
      </c>
      <c r="G158" s="57">
        <v>44596</v>
      </c>
      <c r="H158" s="14">
        <f ca="1">IF(currentDeviceTable[[#This Row],[ShipDate]]&lt;&gt;"",(TODAY()-currentDeviceTable[[#This Row],[ShipDate]])/365,"")</f>
        <v>1.4191780821917808</v>
      </c>
      <c r="I158" s="32">
        <f ca="1">_xlfn.FLOOR.MATH(currentDeviceTable[[#This Row],[Age]])</f>
        <v>1</v>
      </c>
      <c r="J158" s="28" t="s">
        <v>966</v>
      </c>
      <c r="K158" s="31">
        <f>IFERROR(INDEX(costTable[AveragePrice],MATCH(currentDeviceTable[[#This Row],[CompId]],costTable[id],0)),0)</f>
        <v>950</v>
      </c>
      <c r="L158" s="24" t="s">
        <v>443</v>
      </c>
      <c r="M158" s="67">
        <v>1</v>
      </c>
      <c r="N158" s="6" t="s">
        <v>1211</v>
      </c>
      <c r="O158" s="10"/>
      <c r="P158" s="20">
        <f ca="1">IF(currentDeviceTable[[#This Row],[ShipDate]]&lt;&gt;"",IF(DATE(YEAR(TODAY())-5,MONTH(TODAY()),DAY(TODAY()))&gt;currentDeviceTable[[#This Row],[ShipDate]],1,0),"")</f>
        <v>0</v>
      </c>
      <c r="Q158" s="38" t="str">
        <f>IF(ISNUMBER(currentDeviceTable[[#This Row],[ChassisTypesRaw]]),TEXT(currentDeviceTable[[#This Row],[ChassisTypesRaw]],"@"),currentDeviceTable[[#This Row],[ChassisTypesRaw]])</f>
        <v>3</v>
      </c>
      <c r="R158" s="18" t="str">
        <f>INDEX(chassisTable[ChassisType],MATCH(currentDeviceTable[[#This Row],[ChassisToText]],chassisTable[ChassisTypesRaw],0))</f>
        <v>Desktop</v>
      </c>
      <c r="S158" s="18" t="str">
        <f>INDEX(chassisTable[ChassisSubType],MATCH(currentDeviceTable[[#This Row],[ChassisToText]],chassisTable[ChassisTypesRaw],0))</f>
        <v>Desktop</v>
      </c>
      <c r="T158" s="11"/>
      <c r="U158" s="62">
        <v>45064</v>
      </c>
      <c r="V158" s="18" t="s">
        <v>1212</v>
      </c>
      <c r="X158">
        <f t="array" ref="X158">SUM(--(currentDeviceTable[[#This Row],[SerialNumber]]=currentDeviceTable[SerialNumber]))</f>
        <v>1</v>
      </c>
    </row>
    <row r="159" spans="1:24" x14ac:dyDescent="0.25">
      <c r="A159" s="5" t="s">
        <v>1075</v>
      </c>
      <c r="B159" s="13" t="s">
        <v>20</v>
      </c>
      <c r="C159" s="13" t="s">
        <v>1076</v>
      </c>
      <c r="D159" s="65" t="s">
        <v>895</v>
      </c>
      <c r="E159" s="13" t="s">
        <v>884</v>
      </c>
      <c r="F159" s="41">
        <v>3</v>
      </c>
      <c r="G159" s="57">
        <v>44596</v>
      </c>
      <c r="H159" s="14">
        <f ca="1">IF(currentDeviceTable[[#This Row],[ShipDate]]&lt;&gt;"",(TODAY()-currentDeviceTable[[#This Row],[ShipDate]])/365,"")</f>
        <v>1.4191780821917808</v>
      </c>
      <c r="I159" s="32">
        <f ca="1">_xlfn.FLOOR.MATH(currentDeviceTable[[#This Row],[Age]])</f>
        <v>1</v>
      </c>
      <c r="J159" s="28" t="s">
        <v>966</v>
      </c>
      <c r="K159" s="31">
        <f>IFERROR(INDEX(costTable[AveragePrice],MATCH(currentDeviceTable[[#This Row],[CompId]],costTable[id],0)),0)</f>
        <v>950</v>
      </c>
      <c r="L159" s="24" t="s">
        <v>443</v>
      </c>
      <c r="M159" s="67">
        <v>1</v>
      </c>
      <c r="N159" s="6" t="s">
        <v>1213</v>
      </c>
      <c r="O159" s="10"/>
      <c r="P159" s="20">
        <f ca="1">IF(currentDeviceTable[[#This Row],[ShipDate]]&lt;&gt;"",IF(DATE(YEAR(TODAY())-5,MONTH(TODAY()),DAY(TODAY()))&gt;currentDeviceTable[[#This Row],[ShipDate]],1,0),"")</f>
        <v>0</v>
      </c>
      <c r="Q159" s="38" t="str">
        <f>IF(ISNUMBER(currentDeviceTable[[#This Row],[ChassisTypesRaw]]),TEXT(currentDeviceTable[[#This Row],[ChassisTypesRaw]],"@"),currentDeviceTable[[#This Row],[ChassisTypesRaw]])</f>
        <v>3</v>
      </c>
      <c r="R159" s="18" t="str">
        <f>INDEX(chassisTable[ChassisType],MATCH(currentDeviceTable[[#This Row],[ChassisToText]],chassisTable[ChassisTypesRaw],0))</f>
        <v>Desktop</v>
      </c>
      <c r="S159" s="18" t="str">
        <f>INDEX(chassisTable[ChassisSubType],MATCH(currentDeviceTable[[#This Row],[ChassisToText]],chassisTable[ChassisTypesRaw],0))</f>
        <v>Desktop</v>
      </c>
      <c r="T159" s="11"/>
      <c r="U159" s="62">
        <v>45065</v>
      </c>
      <c r="V159" s="18" t="s">
        <v>1214</v>
      </c>
      <c r="X159">
        <f t="array" ref="X159">SUM(--(currentDeviceTable[[#This Row],[SerialNumber]]=currentDeviceTable[SerialNumber]))</f>
        <v>1</v>
      </c>
    </row>
    <row r="160" spans="1:24" x14ac:dyDescent="0.25">
      <c r="A160" s="5" t="s">
        <v>1024</v>
      </c>
      <c r="B160" s="13" t="s">
        <v>20</v>
      </c>
      <c r="C160" s="13" t="s">
        <v>1025</v>
      </c>
      <c r="D160" s="65" t="s">
        <v>1026</v>
      </c>
      <c r="E160" s="13" t="s">
        <v>1080</v>
      </c>
      <c r="F160" s="41">
        <v>31</v>
      </c>
      <c r="G160" s="57">
        <v>44596</v>
      </c>
      <c r="H160" s="14">
        <f ca="1">IF(currentDeviceTable[[#This Row],[ShipDate]]&lt;&gt;"",(TODAY()-currentDeviceTable[[#This Row],[ShipDate]])/365,"")</f>
        <v>1.4191780821917808</v>
      </c>
      <c r="I160" s="32">
        <f ca="1">_xlfn.FLOOR.MATH(currentDeviceTable[[#This Row],[Age]])</f>
        <v>1</v>
      </c>
      <c r="J160" s="28" t="s">
        <v>963</v>
      </c>
      <c r="K160" s="31">
        <f>IFERROR(INDEX(costTable[AveragePrice],MATCH(currentDeviceTable[[#This Row],[CompId]],costTable[id],0)),0)</f>
        <v>1050</v>
      </c>
      <c r="L160" s="24" t="s">
        <v>442</v>
      </c>
      <c r="M160" s="67">
        <v>1</v>
      </c>
      <c r="N160" s="6" t="s">
        <v>1037</v>
      </c>
      <c r="O160" s="10">
        <v>0</v>
      </c>
      <c r="P160" s="20">
        <f ca="1">IF(currentDeviceTable[[#This Row],[ShipDate]]&lt;&gt;"",IF(DATE(YEAR(TODAY())-5,MONTH(TODAY()),DAY(TODAY()))&gt;currentDeviceTable[[#This Row],[ShipDate]],1,0),"")</f>
        <v>0</v>
      </c>
      <c r="Q160" s="38" t="str">
        <f>IF(ISNUMBER(currentDeviceTable[[#This Row],[ChassisTypesRaw]]),TEXT(currentDeviceTable[[#This Row],[ChassisTypesRaw]],"@"),currentDeviceTable[[#This Row],[ChassisTypesRaw]])</f>
        <v>31</v>
      </c>
      <c r="R160" s="18" t="str">
        <f>INDEX(chassisTable[ChassisType],MATCH(currentDeviceTable[[#This Row],[ChassisToText]],chassisTable[ChassisTypesRaw],0))</f>
        <v>Laptop</v>
      </c>
      <c r="S160" s="18" t="str">
        <f>INDEX(chassisTable[ChassisSubType],MATCH(currentDeviceTable[[#This Row],[ChassisToText]],chassisTable[ChassisTypesRaw],0))</f>
        <v>Convertible</v>
      </c>
      <c r="T160" s="11"/>
      <c r="U160" s="62">
        <v>45068</v>
      </c>
      <c r="V160" s="18" t="s">
        <v>1037</v>
      </c>
      <c r="X160">
        <f t="array" ref="X160">SUM(--(currentDeviceTable[[#This Row],[SerialNumber]]=currentDeviceTable[SerialNumber]))</f>
        <v>1</v>
      </c>
    </row>
    <row r="161" spans="1:24" x14ac:dyDescent="0.25">
      <c r="A161" s="5" t="s">
        <v>1031</v>
      </c>
      <c r="B161" s="13" t="s">
        <v>20</v>
      </c>
      <c r="C161" s="13" t="s">
        <v>1032</v>
      </c>
      <c r="D161" s="65" t="s">
        <v>1023</v>
      </c>
      <c r="E161" s="13" t="s">
        <v>884</v>
      </c>
      <c r="F161" s="41">
        <v>10</v>
      </c>
      <c r="G161" s="57">
        <v>44597</v>
      </c>
      <c r="H161" s="14">
        <f ca="1">IF(currentDeviceTable[[#This Row],[ShipDate]]&lt;&gt;"",(TODAY()-currentDeviceTable[[#This Row],[ShipDate]])/365,"")</f>
        <v>1.4164383561643836</v>
      </c>
      <c r="I161" s="32">
        <f ca="1">_xlfn.FLOOR.MATH(currentDeviceTable[[#This Row],[Age]])</f>
        <v>1</v>
      </c>
      <c r="J161" s="28" t="s">
        <v>961</v>
      </c>
      <c r="K161" s="31">
        <f>IFERROR(INDEX(costTable[AveragePrice],MATCH(currentDeviceTable[[#This Row],[CompId]],costTable[id],0)),0)</f>
        <v>900</v>
      </c>
      <c r="L161" s="24" t="s">
        <v>442</v>
      </c>
      <c r="M161" s="67">
        <v>1</v>
      </c>
      <c r="N161" s="6" t="s">
        <v>451</v>
      </c>
      <c r="O161" s="10">
        <v>0</v>
      </c>
      <c r="P161" s="20">
        <f ca="1">IF(currentDeviceTable[[#This Row],[ShipDate]]&lt;&gt;"",IF(DATE(YEAR(TODAY())-5,MONTH(TODAY()),DAY(TODAY()))&gt;currentDeviceTable[[#This Row],[ShipDate]],1,0),"")</f>
        <v>0</v>
      </c>
      <c r="Q161" s="38" t="str">
        <f>IF(ISNUMBER(currentDeviceTable[[#This Row],[ChassisTypesRaw]]),TEXT(currentDeviceTable[[#This Row],[ChassisTypesRaw]],"@"),currentDeviceTable[[#This Row],[ChassisTypesRaw]])</f>
        <v>10</v>
      </c>
      <c r="R161" s="18" t="str">
        <f>INDEX(chassisTable[ChassisType],MATCH(currentDeviceTable[[#This Row],[ChassisToText]],chassisTable[ChassisTypesRaw],0))</f>
        <v>Laptop</v>
      </c>
      <c r="S161" s="18" t="str">
        <f>INDEX(chassisTable[ChassisSubType],MATCH(currentDeviceTable[[#This Row],[ChassisToText]],chassisTable[ChassisTypesRaw],0))</f>
        <v>Notebook</v>
      </c>
      <c r="T161" s="11"/>
      <c r="U161" s="62">
        <v>45064</v>
      </c>
      <c r="V161" s="18" t="s">
        <v>451</v>
      </c>
      <c r="X161">
        <f t="array" ref="X161">SUM(--(currentDeviceTable[[#This Row],[SerialNumber]]=currentDeviceTable[SerialNumber]))</f>
        <v>1</v>
      </c>
    </row>
    <row r="162" spans="1:24" x14ac:dyDescent="0.25">
      <c r="A162" s="5" t="s">
        <v>1035</v>
      </c>
      <c r="B162" s="13" t="s">
        <v>20</v>
      </c>
      <c r="C162" s="13" t="s">
        <v>1036</v>
      </c>
      <c r="D162" s="65" t="s">
        <v>1023</v>
      </c>
      <c r="E162" s="13" t="s">
        <v>1080</v>
      </c>
      <c r="F162" s="41">
        <v>10</v>
      </c>
      <c r="G162" s="57">
        <v>44597</v>
      </c>
      <c r="H162" s="14">
        <f ca="1">IF(currentDeviceTable[[#This Row],[ShipDate]]&lt;&gt;"",(TODAY()-currentDeviceTable[[#This Row],[ShipDate]])/365,"")</f>
        <v>1.4164383561643836</v>
      </c>
      <c r="I162" s="32">
        <f ca="1">_xlfn.FLOOR.MATH(currentDeviceTable[[#This Row],[Age]])</f>
        <v>1</v>
      </c>
      <c r="J162" s="28" t="s">
        <v>961</v>
      </c>
      <c r="K162" s="31">
        <f>IFERROR(INDEX(costTable[AveragePrice],MATCH(currentDeviceTable[[#This Row],[CompId]],costTable[id],0)),0)</f>
        <v>900</v>
      </c>
      <c r="L162" s="24" t="s">
        <v>442</v>
      </c>
      <c r="M162" s="67">
        <v>1</v>
      </c>
      <c r="N162" s="6" t="s">
        <v>424</v>
      </c>
      <c r="O162" s="10">
        <v>0</v>
      </c>
      <c r="P162" s="20">
        <f ca="1">IF(currentDeviceTable[[#This Row],[ShipDate]]&lt;&gt;"",IF(DATE(YEAR(TODAY())-5,MONTH(TODAY()),DAY(TODAY()))&gt;currentDeviceTable[[#This Row],[ShipDate]],1,0),"")</f>
        <v>0</v>
      </c>
      <c r="Q162" s="38" t="str">
        <f>IF(ISNUMBER(currentDeviceTable[[#This Row],[ChassisTypesRaw]]),TEXT(currentDeviceTable[[#This Row],[ChassisTypesRaw]],"@"),currentDeviceTable[[#This Row],[ChassisTypesRaw]])</f>
        <v>10</v>
      </c>
      <c r="R162" s="18" t="str">
        <f>INDEX(chassisTable[ChassisType],MATCH(currentDeviceTable[[#This Row],[ChassisToText]],chassisTable[ChassisTypesRaw],0))</f>
        <v>Laptop</v>
      </c>
      <c r="S162" s="18" t="str">
        <f>INDEX(chassisTable[ChassisSubType],MATCH(currentDeviceTable[[#This Row],[ChassisToText]],chassisTable[ChassisTypesRaw],0))</f>
        <v>Notebook</v>
      </c>
      <c r="T162" s="11"/>
      <c r="U162" s="62">
        <v>45068</v>
      </c>
      <c r="V162" s="18" t="s">
        <v>424</v>
      </c>
      <c r="X162">
        <f t="array" ref="X162">SUM(--(currentDeviceTable[[#This Row],[SerialNumber]]=currentDeviceTable[SerialNumber]))</f>
        <v>1</v>
      </c>
    </row>
    <row r="163" spans="1:24" x14ac:dyDescent="0.25">
      <c r="A163" s="5" t="s">
        <v>1027</v>
      </c>
      <c r="B163" s="13" t="s">
        <v>20</v>
      </c>
      <c r="C163" s="13" t="s">
        <v>1028</v>
      </c>
      <c r="D163" s="65" t="s">
        <v>1023</v>
      </c>
      <c r="E163" s="13" t="s">
        <v>884</v>
      </c>
      <c r="F163" s="41">
        <v>10</v>
      </c>
      <c r="G163" s="57">
        <v>44597</v>
      </c>
      <c r="H163" s="14">
        <f ca="1">IF(currentDeviceTable[[#This Row],[ShipDate]]&lt;&gt;"",(TODAY()-currentDeviceTable[[#This Row],[ShipDate]])/365,"")</f>
        <v>1.4164383561643836</v>
      </c>
      <c r="I163" s="32">
        <f ca="1">_xlfn.FLOOR.MATH(currentDeviceTable[[#This Row],[Age]])</f>
        <v>1</v>
      </c>
      <c r="J163" s="28" t="s">
        <v>961</v>
      </c>
      <c r="K163" s="31">
        <f>IFERROR(INDEX(costTable[AveragePrice],MATCH(currentDeviceTable[[#This Row],[CompId]],costTable[id],0)),0)</f>
        <v>900</v>
      </c>
      <c r="L163" s="24" t="s">
        <v>442</v>
      </c>
      <c r="M163" s="67">
        <v>1</v>
      </c>
      <c r="N163" s="6" t="s">
        <v>1215</v>
      </c>
      <c r="O163" s="10">
        <v>0</v>
      </c>
      <c r="P163" s="20">
        <f ca="1">IF(currentDeviceTable[[#This Row],[ShipDate]]&lt;&gt;"",IF(DATE(YEAR(TODAY())-5,MONTH(TODAY()),DAY(TODAY()))&gt;currentDeviceTable[[#This Row],[ShipDate]],1,0),"")</f>
        <v>0</v>
      </c>
      <c r="Q163" s="38" t="str">
        <f>IF(ISNUMBER(currentDeviceTable[[#This Row],[ChassisTypesRaw]]),TEXT(currentDeviceTable[[#This Row],[ChassisTypesRaw]],"@"),currentDeviceTable[[#This Row],[ChassisTypesRaw]])</f>
        <v>10</v>
      </c>
      <c r="R163" s="18" t="str">
        <f>INDEX(chassisTable[ChassisType],MATCH(currentDeviceTable[[#This Row],[ChassisToText]],chassisTable[ChassisTypesRaw],0))</f>
        <v>Laptop</v>
      </c>
      <c r="S163" s="18" t="str">
        <f>INDEX(chassisTable[ChassisSubType],MATCH(currentDeviceTable[[#This Row],[ChassisToText]],chassisTable[ChassisTypesRaw],0))</f>
        <v>Notebook</v>
      </c>
      <c r="T163" s="11"/>
      <c r="U163" s="62">
        <v>45068</v>
      </c>
      <c r="V163" s="18" t="s">
        <v>1215</v>
      </c>
      <c r="X163">
        <f t="array" ref="X163">SUM(--(currentDeviceTable[[#This Row],[SerialNumber]]=currentDeviceTable[SerialNumber]))</f>
        <v>1</v>
      </c>
    </row>
    <row r="164" spans="1:24" x14ac:dyDescent="0.25">
      <c r="A164" s="5" t="s">
        <v>1029</v>
      </c>
      <c r="B164" s="13" t="s">
        <v>20</v>
      </c>
      <c r="C164" s="13" t="s">
        <v>1030</v>
      </c>
      <c r="D164" s="65" t="s">
        <v>1023</v>
      </c>
      <c r="E164" s="13" t="s">
        <v>884</v>
      </c>
      <c r="F164" s="41">
        <v>10</v>
      </c>
      <c r="G164" s="57">
        <v>44597</v>
      </c>
      <c r="H164" s="14">
        <f ca="1">IF(currentDeviceTable[[#This Row],[ShipDate]]&lt;&gt;"",(TODAY()-currentDeviceTable[[#This Row],[ShipDate]])/365,"")</f>
        <v>1.4164383561643836</v>
      </c>
      <c r="I164" s="32">
        <f ca="1">_xlfn.FLOOR.MATH(currentDeviceTable[[#This Row],[Age]])</f>
        <v>1</v>
      </c>
      <c r="J164" s="28" t="s">
        <v>961</v>
      </c>
      <c r="K164" s="31">
        <f>IFERROR(INDEX(costTable[AveragePrice],MATCH(currentDeviceTable[[#This Row],[CompId]],costTable[id],0)),0)</f>
        <v>900</v>
      </c>
      <c r="L164" s="24" t="s">
        <v>442</v>
      </c>
      <c r="M164" s="67">
        <v>1</v>
      </c>
      <c r="N164" s="6" t="s">
        <v>407</v>
      </c>
      <c r="O164" s="10">
        <v>0</v>
      </c>
      <c r="P164" s="20">
        <f ca="1">IF(currentDeviceTable[[#This Row],[ShipDate]]&lt;&gt;"",IF(DATE(YEAR(TODAY())-5,MONTH(TODAY()),DAY(TODAY()))&gt;currentDeviceTable[[#This Row],[ShipDate]],1,0),"")</f>
        <v>0</v>
      </c>
      <c r="Q164" s="38" t="str">
        <f>IF(ISNUMBER(currentDeviceTable[[#This Row],[ChassisTypesRaw]]),TEXT(currentDeviceTable[[#This Row],[ChassisTypesRaw]],"@"),currentDeviceTable[[#This Row],[ChassisTypesRaw]])</f>
        <v>10</v>
      </c>
      <c r="R164" s="18" t="str">
        <f>INDEX(chassisTable[ChassisType],MATCH(currentDeviceTable[[#This Row],[ChassisToText]],chassisTable[ChassisTypesRaw],0))</f>
        <v>Laptop</v>
      </c>
      <c r="S164" s="18" t="str">
        <f>INDEX(chassisTable[ChassisSubType],MATCH(currentDeviceTable[[#This Row],[ChassisToText]],chassisTable[ChassisTypesRaw],0))</f>
        <v>Notebook</v>
      </c>
      <c r="T164" s="11"/>
      <c r="U164" s="62">
        <v>45064</v>
      </c>
      <c r="V164" s="18" t="s">
        <v>407</v>
      </c>
      <c r="X164">
        <f t="array" ref="X164">SUM(--(currentDeviceTable[[#This Row],[SerialNumber]]=currentDeviceTable[SerialNumber]))</f>
        <v>1</v>
      </c>
    </row>
    <row r="165" spans="1:24" x14ac:dyDescent="0.25">
      <c r="A165" s="5" t="s">
        <v>1021</v>
      </c>
      <c r="B165" s="13" t="s">
        <v>20</v>
      </c>
      <c r="C165" s="13" t="s">
        <v>1022</v>
      </c>
      <c r="D165" s="65" t="s">
        <v>1023</v>
      </c>
      <c r="E165" s="13" t="s">
        <v>884</v>
      </c>
      <c r="F165" s="41">
        <v>10</v>
      </c>
      <c r="G165" s="57">
        <v>44597</v>
      </c>
      <c r="H165" s="14">
        <f ca="1">IF(currentDeviceTable[[#This Row],[ShipDate]]&lt;&gt;"",(TODAY()-currentDeviceTable[[#This Row],[ShipDate]])/365,"")</f>
        <v>1.4164383561643836</v>
      </c>
      <c r="I165" s="32">
        <f ca="1">_xlfn.FLOOR.MATH(currentDeviceTable[[#This Row],[Age]])</f>
        <v>1</v>
      </c>
      <c r="J165" s="28" t="s">
        <v>961</v>
      </c>
      <c r="K165" s="31">
        <f>IFERROR(INDEX(costTable[AveragePrice],MATCH(currentDeviceTable[[#This Row],[CompId]],costTable[id],0)),0)</f>
        <v>900</v>
      </c>
      <c r="L165" s="24" t="s">
        <v>442</v>
      </c>
      <c r="M165" s="67">
        <v>1</v>
      </c>
      <c r="N165" s="6" t="s">
        <v>406</v>
      </c>
      <c r="O165" s="10">
        <v>0</v>
      </c>
      <c r="P165" s="20">
        <f ca="1">IF(currentDeviceTable[[#This Row],[ShipDate]]&lt;&gt;"",IF(DATE(YEAR(TODAY())-5,MONTH(TODAY()),DAY(TODAY()))&gt;currentDeviceTable[[#This Row],[ShipDate]],1,0),"")</f>
        <v>0</v>
      </c>
      <c r="Q165" s="38" t="str">
        <f>IF(ISNUMBER(currentDeviceTable[[#This Row],[ChassisTypesRaw]]),TEXT(currentDeviceTable[[#This Row],[ChassisTypesRaw]],"@"),currentDeviceTable[[#This Row],[ChassisTypesRaw]])</f>
        <v>10</v>
      </c>
      <c r="R165" s="18" t="str">
        <f>INDEX(chassisTable[ChassisType],MATCH(currentDeviceTable[[#This Row],[ChassisToText]],chassisTable[ChassisTypesRaw],0))</f>
        <v>Laptop</v>
      </c>
      <c r="S165" s="18" t="str">
        <f>INDEX(chassisTable[ChassisSubType],MATCH(currentDeviceTable[[#This Row],[ChassisToText]],chassisTable[ChassisTypesRaw],0))</f>
        <v>Notebook</v>
      </c>
      <c r="T165" s="11"/>
      <c r="U165" s="62">
        <v>45068</v>
      </c>
      <c r="V165" s="18" t="s">
        <v>406</v>
      </c>
      <c r="X165">
        <f t="array" ref="X165">SUM(--(currentDeviceTable[[#This Row],[SerialNumber]]=currentDeviceTable[SerialNumber]))</f>
        <v>1</v>
      </c>
    </row>
    <row r="166" spans="1:24" x14ac:dyDescent="0.25">
      <c r="A166" s="5" t="s">
        <v>1060</v>
      </c>
      <c r="B166" s="13" t="s">
        <v>20</v>
      </c>
      <c r="C166" s="13" t="s">
        <v>1061</v>
      </c>
      <c r="D166" s="65" t="s">
        <v>895</v>
      </c>
      <c r="E166" s="13" t="s">
        <v>1080</v>
      </c>
      <c r="F166" s="41">
        <v>3</v>
      </c>
      <c r="G166" s="57">
        <v>44631</v>
      </c>
      <c r="H166" s="14">
        <f ca="1">IF(currentDeviceTable[[#This Row],[ShipDate]]&lt;&gt;"",(TODAY()-currentDeviceTable[[#This Row],[ShipDate]])/365,"")</f>
        <v>1.3232876712328767</v>
      </c>
      <c r="I166" s="32">
        <f ca="1">_xlfn.FLOOR.MATH(currentDeviceTable[[#This Row],[Age]])</f>
        <v>1</v>
      </c>
      <c r="J166" s="28" t="s">
        <v>966</v>
      </c>
      <c r="K166" s="31">
        <f>IFERROR(INDEX(costTable[AveragePrice],MATCH(currentDeviceTable[[#This Row],[CompId]],costTable[id],0)),0)</f>
        <v>950</v>
      </c>
      <c r="L166" s="24" t="s">
        <v>443</v>
      </c>
      <c r="M166" s="67">
        <v>1</v>
      </c>
      <c r="N166" s="6" t="s">
        <v>1216</v>
      </c>
      <c r="O166" s="10"/>
      <c r="P166" s="20">
        <f ca="1">IF(currentDeviceTable[[#This Row],[ShipDate]]&lt;&gt;"",IF(DATE(YEAR(TODAY())-5,MONTH(TODAY()),DAY(TODAY()))&gt;currentDeviceTable[[#This Row],[ShipDate]],1,0),"")</f>
        <v>0</v>
      </c>
      <c r="Q166" s="38" t="str">
        <f>IF(ISNUMBER(currentDeviceTable[[#This Row],[ChassisTypesRaw]]),TEXT(currentDeviceTable[[#This Row],[ChassisTypesRaw]],"@"),currentDeviceTable[[#This Row],[ChassisTypesRaw]])</f>
        <v>3</v>
      </c>
      <c r="R166" s="18" t="str">
        <f>INDEX(chassisTable[ChassisType],MATCH(currentDeviceTable[[#This Row],[ChassisToText]],chassisTable[ChassisTypesRaw],0))</f>
        <v>Desktop</v>
      </c>
      <c r="S166" s="18" t="str">
        <f>INDEX(chassisTable[ChassisSubType],MATCH(currentDeviceTable[[#This Row],[ChassisToText]],chassisTable[ChassisTypesRaw],0))</f>
        <v>Desktop</v>
      </c>
      <c r="T166" s="11"/>
      <c r="U166" s="62">
        <v>45064</v>
      </c>
      <c r="V166" s="18" t="s">
        <v>1217</v>
      </c>
      <c r="X166">
        <f t="array" ref="X166">SUM(--(currentDeviceTable[[#This Row],[SerialNumber]]=currentDeviceTable[SerialNumber]))</f>
        <v>1</v>
      </c>
    </row>
    <row r="167" spans="1:24" x14ac:dyDescent="0.25">
      <c r="A167" s="5" t="s">
        <v>1069</v>
      </c>
      <c r="B167" s="13" t="s">
        <v>20</v>
      </c>
      <c r="C167" s="13" t="s">
        <v>1070</v>
      </c>
      <c r="D167" s="65" t="s">
        <v>888</v>
      </c>
      <c r="E167" s="13" t="s">
        <v>64</v>
      </c>
      <c r="F167" s="41">
        <v>10</v>
      </c>
      <c r="G167" s="57">
        <v>44636</v>
      </c>
      <c r="H167" s="14">
        <f ca="1">IF(currentDeviceTable[[#This Row],[ShipDate]]&lt;&gt;"",(TODAY()-currentDeviceTable[[#This Row],[ShipDate]])/365,"")</f>
        <v>1.3095890410958904</v>
      </c>
      <c r="I167" s="32">
        <f ca="1">_xlfn.FLOOR.MATH(currentDeviceTable[[#This Row],[Age]])</f>
        <v>1</v>
      </c>
      <c r="J167" s="28" t="s">
        <v>963</v>
      </c>
      <c r="K167" s="31">
        <f>IFERROR(INDEX(costTable[AveragePrice],MATCH(currentDeviceTable[[#This Row],[CompId]],costTable[id],0)),0)</f>
        <v>1050</v>
      </c>
      <c r="L167" s="24" t="s">
        <v>442</v>
      </c>
      <c r="M167" s="67">
        <v>1</v>
      </c>
      <c r="N167" s="6" t="s">
        <v>432</v>
      </c>
      <c r="O167" s="10"/>
      <c r="P167" s="20">
        <f ca="1">IF(currentDeviceTable[[#This Row],[ShipDate]]&lt;&gt;"",IF(DATE(YEAR(TODAY())-5,MONTH(TODAY()),DAY(TODAY()))&gt;currentDeviceTable[[#This Row],[ShipDate]],1,0),"")</f>
        <v>0</v>
      </c>
      <c r="Q167" s="38" t="str">
        <f>IF(ISNUMBER(currentDeviceTable[[#This Row],[ChassisTypesRaw]]),TEXT(currentDeviceTable[[#This Row],[ChassisTypesRaw]],"@"),currentDeviceTable[[#This Row],[ChassisTypesRaw]])</f>
        <v>10</v>
      </c>
      <c r="R167" s="18" t="str">
        <f>INDEX(chassisTable[ChassisType],MATCH(currentDeviceTable[[#This Row],[ChassisToText]],chassisTable[ChassisTypesRaw],0))</f>
        <v>Laptop</v>
      </c>
      <c r="S167" s="18" t="str">
        <f>INDEX(chassisTable[ChassisSubType],MATCH(currentDeviceTable[[#This Row],[ChassisToText]],chassisTable[ChassisTypesRaw],0))</f>
        <v>Notebook</v>
      </c>
      <c r="T167" s="11" t="s">
        <v>1152</v>
      </c>
      <c r="U167" s="62">
        <v>45068</v>
      </c>
      <c r="V167" s="18" t="s">
        <v>432</v>
      </c>
      <c r="X167">
        <f t="array" ref="X167">SUM(--(currentDeviceTable[[#This Row],[SerialNumber]]=currentDeviceTable[SerialNumber]))</f>
        <v>1</v>
      </c>
    </row>
    <row r="168" spans="1:24" x14ac:dyDescent="0.25">
      <c r="A168" s="5" t="s">
        <v>1064</v>
      </c>
      <c r="B168" s="13" t="s">
        <v>20</v>
      </c>
      <c r="C168" s="13" t="s">
        <v>1065</v>
      </c>
      <c r="D168" s="65" t="s">
        <v>1002</v>
      </c>
      <c r="E168" s="13" t="s">
        <v>884</v>
      </c>
      <c r="F168" s="41">
        <v>3</v>
      </c>
      <c r="G168" s="57">
        <v>44638</v>
      </c>
      <c r="H168" s="14">
        <f ca="1">IF(currentDeviceTable[[#This Row],[ShipDate]]&lt;&gt;"",(TODAY()-currentDeviceTable[[#This Row],[ShipDate]])/365,"")</f>
        <v>1.3041095890410959</v>
      </c>
      <c r="I168" s="32">
        <f ca="1">_xlfn.FLOOR.MATH(currentDeviceTable[[#This Row],[Age]])</f>
        <v>1</v>
      </c>
      <c r="J168" s="28" t="s">
        <v>958</v>
      </c>
      <c r="K168" s="31">
        <f>IFERROR(INDEX(costTable[AveragePrice],MATCH(currentDeviceTable[[#This Row],[CompId]],costTable[id],0)),0)</f>
        <v>1250</v>
      </c>
      <c r="L168" s="24" t="s">
        <v>442</v>
      </c>
      <c r="M168" s="67">
        <v>1</v>
      </c>
      <c r="N168" s="6" t="s">
        <v>1218</v>
      </c>
      <c r="O168" s="10"/>
      <c r="P168" s="20">
        <f ca="1">IF(currentDeviceTable[[#This Row],[ShipDate]]&lt;&gt;"",IF(DATE(YEAR(TODAY())-5,MONTH(TODAY()),DAY(TODAY()))&gt;currentDeviceTable[[#This Row],[ShipDate]],1,0),"")</f>
        <v>0</v>
      </c>
      <c r="Q168" s="38" t="str">
        <f>IF(ISNUMBER(currentDeviceTable[[#This Row],[ChassisTypesRaw]]),TEXT(currentDeviceTable[[#This Row],[ChassisTypesRaw]],"@"),currentDeviceTable[[#This Row],[ChassisTypesRaw]])</f>
        <v>3</v>
      </c>
      <c r="R168" s="18" t="str">
        <f>INDEX(chassisTable[ChassisType],MATCH(currentDeviceTable[[#This Row],[ChassisToText]],chassisTable[ChassisTypesRaw],0))</f>
        <v>Desktop</v>
      </c>
      <c r="S168" s="18" t="str">
        <f>INDEX(chassisTable[ChassisSubType],MATCH(currentDeviceTable[[#This Row],[ChassisToText]],chassisTable[ChassisTypesRaw],0))</f>
        <v>Desktop</v>
      </c>
      <c r="T168" s="11"/>
      <c r="U168" s="62">
        <v>45068</v>
      </c>
      <c r="V168" s="18" t="s">
        <v>1218</v>
      </c>
      <c r="X168">
        <f t="array" ref="X168">SUM(--(currentDeviceTable[[#This Row],[SerialNumber]]=currentDeviceTable[SerialNumber]))</f>
        <v>1</v>
      </c>
    </row>
    <row r="169" spans="1:24" x14ac:dyDescent="0.25">
      <c r="A169" s="5" t="s">
        <v>1071</v>
      </c>
      <c r="B169" s="13" t="s">
        <v>20</v>
      </c>
      <c r="C169" s="13" t="s">
        <v>1072</v>
      </c>
      <c r="D169" s="65" t="s">
        <v>1002</v>
      </c>
      <c r="E169" s="13" t="s">
        <v>884</v>
      </c>
      <c r="F169" s="41">
        <v>3</v>
      </c>
      <c r="G169" s="57">
        <v>44638</v>
      </c>
      <c r="H169" s="14">
        <f ca="1">IF(currentDeviceTable[[#This Row],[ShipDate]]&lt;&gt;"",(TODAY()-currentDeviceTable[[#This Row],[ShipDate]])/365,"")</f>
        <v>1.3041095890410959</v>
      </c>
      <c r="I169" s="32">
        <f ca="1">_xlfn.FLOOR.MATH(currentDeviceTable[[#This Row],[Age]])</f>
        <v>1</v>
      </c>
      <c r="J169" s="28" t="s">
        <v>958</v>
      </c>
      <c r="K169" s="31">
        <f>IFERROR(INDEX(costTable[AveragePrice],MATCH(currentDeviceTable[[#This Row],[CompId]],costTable[id],0)),0)</f>
        <v>1250</v>
      </c>
      <c r="L169" s="24" t="s">
        <v>442</v>
      </c>
      <c r="M169" s="67">
        <v>1</v>
      </c>
      <c r="N169" s="6"/>
      <c r="O169" s="10"/>
      <c r="P169" s="20">
        <f ca="1">IF(currentDeviceTable[[#This Row],[ShipDate]]&lt;&gt;"",IF(DATE(YEAR(TODAY())-5,MONTH(TODAY()),DAY(TODAY()))&gt;currentDeviceTable[[#This Row],[ShipDate]],1,0),"")</f>
        <v>0</v>
      </c>
      <c r="Q169" s="38" t="str">
        <f>IF(ISNUMBER(currentDeviceTable[[#This Row],[ChassisTypesRaw]]),TEXT(currentDeviceTable[[#This Row],[ChassisTypesRaw]],"@"),currentDeviceTable[[#This Row],[ChassisTypesRaw]])</f>
        <v>3</v>
      </c>
      <c r="R169" s="18" t="str">
        <f>INDEX(chassisTable[ChassisType],MATCH(currentDeviceTable[[#This Row],[ChassisToText]],chassisTable[ChassisTypesRaw],0))</f>
        <v>Desktop</v>
      </c>
      <c r="S169" s="18" t="str">
        <f>INDEX(chassisTable[ChassisSubType],MATCH(currentDeviceTable[[#This Row],[ChassisToText]],chassisTable[ChassisTypesRaw],0))</f>
        <v>Desktop</v>
      </c>
      <c r="T169" s="11" t="s">
        <v>1040</v>
      </c>
      <c r="U169" s="62">
        <v>45040</v>
      </c>
      <c r="V169" s="18" t="s">
        <v>1219</v>
      </c>
      <c r="X169">
        <f t="array" ref="X169">SUM(--(currentDeviceTable[[#This Row],[SerialNumber]]=currentDeviceTable[SerialNumber]))</f>
        <v>1</v>
      </c>
    </row>
    <row r="170" spans="1:24" x14ac:dyDescent="0.25">
      <c r="A170" s="5" t="s">
        <v>1053</v>
      </c>
      <c r="B170" s="13" t="s">
        <v>20</v>
      </c>
      <c r="C170" s="13" t="s">
        <v>1054</v>
      </c>
      <c r="D170" s="65" t="s">
        <v>1026</v>
      </c>
      <c r="E170" s="13" t="s">
        <v>884</v>
      </c>
      <c r="F170" s="41">
        <v>31</v>
      </c>
      <c r="G170" s="57">
        <v>44643</v>
      </c>
      <c r="H170" s="14">
        <f ca="1">IF(currentDeviceTable[[#This Row],[ShipDate]]&lt;&gt;"",(TODAY()-currentDeviceTable[[#This Row],[ShipDate]])/365,"")</f>
        <v>1.2904109589041095</v>
      </c>
      <c r="I170" s="32">
        <f ca="1">_xlfn.FLOOR.MATH(currentDeviceTable[[#This Row],[Age]])</f>
        <v>1</v>
      </c>
      <c r="J170" s="28" t="s">
        <v>963</v>
      </c>
      <c r="K170" s="31">
        <f>IFERROR(INDEX(costTable[AveragePrice],MATCH(currentDeviceTable[[#This Row],[CompId]],costTable[id],0)),0)</f>
        <v>1050</v>
      </c>
      <c r="L170" s="24" t="s">
        <v>442</v>
      </c>
      <c r="M170" s="67">
        <v>1</v>
      </c>
      <c r="N170" s="6" t="s">
        <v>1220</v>
      </c>
      <c r="O170" s="10"/>
      <c r="P170" s="20">
        <f ca="1">IF(currentDeviceTable[[#This Row],[ShipDate]]&lt;&gt;"",IF(DATE(YEAR(TODAY())-5,MONTH(TODAY()),DAY(TODAY()))&gt;currentDeviceTable[[#This Row],[ShipDate]],1,0),"")</f>
        <v>0</v>
      </c>
      <c r="Q170" s="38" t="str">
        <f>IF(ISNUMBER(currentDeviceTable[[#This Row],[ChassisTypesRaw]]),TEXT(currentDeviceTable[[#This Row],[ChassisTypesRaw]],"@"),currentDeviceTable[[#This Row],[ChassisTypesRaw]])</f>
        <v>31</v>
      </c>
      <c r="R170" s="18" t="str">
        <f>INDEX(chassisTable[ChassisType],MATCH(currentDeviceTable[[#This Row],[ChassisToText]],chassisTable[ChassisTypesRaw],0))</f>
        <v>Laptop</v>
      </c>
      <c r="S170" s="18" t="str">
        <f>INDEX(chassisTable[ChassisSubType],MATCH(currentDeviceTable[[#This Row],[ChassisToText]],chassisTable[ChassisTypesRaw],0))</f>
        <v>Convertible</v>
      </c>
      <c r="T170" s="11"/>
      <c r="U170" s="62">
        <v>45068</v>
      </c>
      <c r="V170" s="18" t="s">
        <v>1220</v>
      </c>
      <c r="X170">
        <f t="array" ref="X170">SUM(--(currentDeviceTable[[#This Row],[SerialNumber]]=currentDeviceTable[SerialNumber]))</f>
        <v>1</v>
      </c>
    </row>
    <row r="171" spans="1:24" x14ac:dyDescent="0.25">
      <c r="A171" s="5" t="s">
        <v>1048</v>
      </c>
      <c r="B171" s="13" t="s">
        <v>20</v>
      </c>
      <c r="C171" s="13" t="s">
        <v>1049</v>
      </c>
      <c r="D171" s="65" t="s">
        <v>895</v>
      </c>
      <c r="E171" s="13" t="s">
        <v>884</v>
      </c>
      <c r="F171" s="21">
        <v>3</v>
      </c>
      <c r="G171" s="57">
        <v>44652</v>
      </c>
      <c r="H171" s="14">
        <f ca="1">IF(currentDeviceTable[[#This Row],[ShipDate]]&lt;&gt;"",(TODAY()-currentDeviceTable[[#This Row],[ShipDate]])/365,"")</f>
        <v>1.2657534246575342</v>
      </c>
      <c r="I171" s="32">
        <f ca="1">_xlfn.FLOOR.MATH(currentDeviceTable[[#This Row],[Age]])</f>
        <v>1</v>
      </c>
      <c r="J171" s="28" t="s">
        <v>957</v>
      </c>
      <c r="K171" s="31">
        <f>IFERROR(INDEX(costTable[AveragePrice],MATCH(currentDeviceTable[[#This Row],[CompId]],costTable[id],0)),0)</f>
        <v>1000</v>
      </c>
      <c r="L171" s="15" t="s">
        <v>442</v>
      </c>
      <c r="M171" s="45">
        <v>1</v>
      </c>
      <c r="N171" s="6" t="s">
        <v>1221</v>
      </c>
      <c r="O171" s="10"/>
      <c r="P171" s="20">
        <f ca="1">IF(currentDeviceTable[[#This Row],[ShipDate]]&lt;&gt;"",IF(DATE(YEAR(TODAY())-5,MONTH(TODAY()),DAY(TODAY()))&gt;currentDeviceTable[[#This Row],[ShipDate]],1,0),"")</f>
        <v>0</v>
      </c>
      <c r="Q171" s="38" t="str">
        <f>IF(ISNUMBER(currentDeviceTable[[#This Row],[ChassisTypesRaw]]),TEXT(currentDeviceTable[[#This Row],[ChassisTypesRaw]],"@"),currentDeviceTable[[#This Row],[ChassisTypesRaw]])</f>
        <v>3</v>
      </c>
      <c r="R171" s="18" t="str">
        <f>INDEX(chassisTable[ChassisType],MATCH(currentDeviceTable[[#This Row],[ChassisToText]],chassisTable[ChassisTypesRaw],0))</f>
        <v>Desktop</v>
      </c>
      <c r="S171" s="18" t="str">
        <f>INDEX(chassisTable[ChassisSubType],MATCH(currentDeviceTable[[#This Row],[ChassisToText]],chassisTable[ChassisTypesRaw],0))</f>
        <v>Desktop</v>
      </c>
      <c r="T171" s="11"/>
      <c r="U171" s="61">
        <v>45068</v>
      </c>
      <c r="V171" s="18" t="s">
        <v>1221</v>
      </c>
      <c r="X171">
        <f t="array" ref="X171">SUM(--(currentDeviceTable[[#This Row],[SerialNumber]]=currentDeviceTable[SerialNumber]))</f>
        <v>1</v>
      </c>
    </row>
    <row r="172" spans="1:24" x14ac:dyDescent="0.25">
      <c r="A172" s="5" t="s">
        <v>1055</v>
      </c>
      <c r="B172" s="13" t="s">
        <v>20</v>
      </c>
      <c r="C172" s="13" t="s">
        <v>1056</v>
      </c>
      <c r="D172" s="65" t="s">
        <v>895</v>
      </c>
      <c r="E172" s="13" t="s">
        <v>884</v>
      </c>
      <c r="F172" s="41">
        <v>3</v>
      </c>
      <c r="G172" s="57">
        <v>44652</v>
      </c>
      <c r="H172" s="14">
        <f ca="1">IF(currentDeviceTable[[#This Row],[ShipDate]]&lt;&gt;"",(TODAY()-currentDeviceTable[[#This Row],[ShipDate]])/365,"")</f>
        <v>1.2657534246575342</v>
      </c>
      <c r="I172" s="32">
        <f ca="1">_xlfn.FLOOR.MATH(currentDeviceTable[[#This Row],[Age]])</f>
        <v>1</v>
      </c>
      <c r="J172" s="28" t="s">
        <v>957</v>
      </c>
      <c r="K172" s="31">
        <f>IFERROR(INDEX(costTable[AveragePrice],MATCH(currentDeviceTable[[#This Row],[CompId]],costTable[id],0)),0)</f>
        <v>1000</v>
      </c>
      <c r="L172" s="24" t="s">
        <v>442</v>
      </c>
      <c r="M172" s="67">
        <v>1</v>
      </c>
      <c r="N172" s="6"/>
      <c r="O172" s="10"/>
      <c r="P172" s="20">
        <f ca="1">IF(currentDeviceTable[[#This Row],[ShipDate]]&lt;&gt;"",IF(DATE(YEAR(TODAY())-5,MONTH(TODAY()),DAY(TODAY()))&gt;currentDeviceTable[[#This Row],[ShipDate]],1,0),"")</f>
        <v>0</v>
      </c>
      <c r="Q172" s="38" t="str">
        <f>IF(ISNUMBER(currentDeviceTable[[#This Row],[ChassisTypesRaw]]),TEXT(currentDeviceTable[[#This Row],[ChassisTypesRaw]],"@"),currentDeviceTable[[#This Row],[ChassisTypesRaw]])</f>
        <v>3</v>
      </c>
      <c r="R172" s="18" t="str">
        <f>INDEX(chassisTable[ChassisType],MATCH(currentDeviceTable[[#This Row],[ChassisToText]],chassisTable[ChassisTypesRaw],0))</f>
        <v>Desktop</v>
      </c>
      <c r="S172" s="18" t="str">
        <f>INDEX(chassisTable[ChassisSubType],MATCH(currentDeviceTable[[#This Row],[ChassisToText]],chassisTable[ChassisTypesRaw],0))</f>
        <v>Desktop</v>
      </c>
      <c r="T172" s="11" t="s">
        <v>1222</v>
      </c>
      <c r="U172" s="62">
        <v>44986</v>
      </c>
      <c r="V172" s="18" t="s">
        <v>1223</v>
      </c>
      <c r="X172">
        <f t="array" ref="X172">SUM(--(currentDeviceTable[[#This Row],[SerialNumber]]=currentDeviceTable[SerialNumber]))</f>
        <v>1</v>
      </c>
    </row>
    <row r="173" spans="1:24" x14ac:dyDescent="0.25">
      <c r="A173" s="5" t="s">
        <v>1050</v>
      </c>
      <c r="B173" s="13" t="s">
        <v>20</v>
      </c>
      <c r="C173" s="13" t="s">
        <v>1051</v>
      </c>
      <c r="D173" s="65" t="s">
        <v>1052</v>
      </c>
      <c r="E173" s="13" t="s">
        <v>884</v>
      </c>
      <c r="F173" s="41">
        <v>31</v>
      </c>
      <c r="G173" s="57">
        <v>44667</v>
      </c>
      <c r="H173" s="14">
        <f ca="1">IF(currentDeviceTable[[#This Row],[ShipDate]]&lt;&gt;"",(TODAY()-currentDeviceTable[[#This Row],[ShipDate]])/365,"")</f>
        <v>1.2246575342465753</v>
      </c>
      <c r="I173" s="32">
        <f ca="1">_xlfn.FLOOR.MATH(currentDeviceTable[[#This Row],[Age]])</f>
        <v>1</v>
      </c>
      <c r="J173" s="28" t="s">
        <v>963</v>
      </c>
      <c r="K173" s="31">
        <f>IFERROR(INDEX(costTable[AveragePrice],MATCH(currentDeviceTable[[#This Row],[CompId]],costTable[id],0)),0)</f>
        <v>1050</v>
      </c>
      <c r="L173" s="24" t="s">
        <v>442</v>
      </c>
      <c r="M173" s="67">
        <v>1</v>
      </c>
      <c r="N173" s="6" t="s">
        <v>1224</v>
      </c>
      <c r="O173" s="10"/>
      <c r="P173" s="20">
        <f ca="1">IF(currentDeviceTable[[#This Row],[ShipDate]]&lt;&gt;"",IF(DATE(YEAR(TODAY())-5,MONTH(TODAY()),DAY(TODAY()))&gt;currentDeviceTable[[#This Row],[ShipDate]],1,0),"")</f>
        <v>0</v>
      </c>
      <c r="Q173" s="38" t="str">
        <f>IF(ISNUMBER(currentDeviceTable[[#This Row],[ChassisTypesRaw]]),TEXT(currentDeviceTable[[#This Row],[ChassisTypesRaw]],"@"),currentDeviceTable[[#This Row],[ChassisTypesRaw]])</f>
        <v>31</v>
      </c>
      <c r="R173" s="18" t="str">
        <f>INDEX(chassisTable[ChassisType],MATCH(currentDeviceTable[[#This Row],[ChassisToText]],chassisTable[ChassisTypesRaw],0))</f>
        <v>Laptop</v>
      </c>
      <c r="S173" s="18" t="str">
        <f>INDEX(chassisTable[ChassisSubType],MATCH(currentDeviceTable[[#This Row],[ChassisToText]],chassisTable[ChassisTypesRaw],0))</f>
        <v>Convertible</v>
      </c>
      <c r="T173" s="11"/>
      <c r="U173" s="62">
        <v>45068</v>
      </c>
      <c r="V173" s="18" t="s">
        <v>1224</v>
      </c>
      <c r="X173">
        <f t="array" ref="X173">SUM(--(currentDeviceTable[[#This Row],[SerialNumber]]=currentDeviceTable[SerialNumber]))</f>
        <v>1</v>
      </c>
    </row>
    <row r="174" spans="1:24" x14ac:dyDescent="0.25">
      <c r="A174" s="5" t="s">
        <v>1057</v>
      </c>
      <c r="B174" s="13" t="s">
        <v>20</v>
      </c>
      <c r="C174" s="13" t="s">
        <v>1058</v>
      </c>
      <c r="D174" s="65" t="s">
        <v>1059</v>
      </c>
      <c r="E174" s="13" t="s">
        <v>884</v>
      </c>
      <c r="F174" s="41">
        <v>3</v>
      </c>
      <c r="G174" s="57">
        <v>44699</v>
      </c>
      <c r="H174" s="14">
        <f ca="1">IF(currentDeviceTable[[#This Row],[ShipDate]]&lt;&gt;"",(TODAY()-currentDeviceTable[[#This Row],[ShipDate]])/365,"")</f>
        <v>1.1369863013698631</v>
      </c>
      <c r="I174" s="32">
        <f ca="1">_xlfn.FLOOR.MATH(currentDeviceTable[[#This Row],[Age]])</f>
        <v>1</v>
      </c>
      <c r="J174" s="28" t="s">
        <v>957</v>
      </c>
      <c r="K174" s="31">
        <f>IFERROR(INDEX(costTable[AveragePrice],MATCH(currentDeviceTable[[#This Row],[CompId]],costTable[id],0)),0)</f>
        <v>1000</v>
      </c>
      <c r="L174" s="24" t="s">
        <v>442</v>
      </c>
      <c r="M174" s="67">
        <v>1</v>
      </c>
      <c r="N174" s="6" t="s">
        <v>1225</v>
      </c>
      <c r="O174" s="10"/>
      <c r="P174" s="20">
        <f ca="1">IF(currentDeviceTable[[#This Row],[ShipDate]]&lt;&gt;"",IF(DATE(YEAR(TODAY())-5,MONTH(TODAY()),DAY(TODAY()))&gt;currentDeviceTable[[#This Row],[ShipDate]],1,0),"")</f>
        <v>0</v>
      </c>
      <c r="Q174" s="38" t="str">
        <f>IF(ISNUMBER(currentDeviceTable[[#This Row],[ChassisTypesRaw]]),TEXT(currentDeviceTable[[#This Row],[ChassisTypesRaw]],"@"),currentDeviceTable[[#This Row],[ChassisTypesRaw]])</f>
        <v>3</v>
      </c>
      <c r="R174" s="18" t="str">
        <f>INDEX(chassisTable[ChassisType],MATCH(currentDeviceTable[[#This Row],[ChassisToText]],chassisTable[ChassisTypesRaw],0))</f>
        <v>Desktop</v>
      </c>
      <c r="S174" s="18" t="str">
        <f>INDEX(chassisTable[ChassisSubType],MATCH(currentDeviceTable[[#This Row],[ChassisToText]],chassisTable[ChassisTypesRaw],0))</f>
        <v>Desktop</v>
      </c>
      <c r="T174" s="11" t="s">
        <v>1226</v>
      </c>
      <c r="U174" s="62">
        <v>45068</v>
      </c>
      <c r="V174" s="6" t="s">
        <v>1225</v>
      </c>
      <c r="X174">
        <f t="array" ref="X174">SUM(--(currentDeviceTable[[#This Row],[SerialNumber]]=currentDeviceTable[SerialNumber]))</f>
        <v>1</v>
      </c>
    </row>
    <row r="175" spans="1:24" x14ac:dyDescent="0.25">
      <c r="A175" s="5" t="s">
        <v>1090</v>
      </c>
      <c r="B175" s="13" t="s">
        <v>20</v>
      </c>
      <c r="C175" s="13" t="s">
        <v>1091</v>
      </c>
      <c r="D175" s="65" t="s">
        <v>1092</v>
      </c>
      <c r="E175" s="13" t="s">
        <v>884</v>
      </c>
      <c r="F175" s="41">
        <v>10</v>
      </c>
      <c r="G175" s="57">
        <v>44880</v>
      </c>
      <c r="H175" s="14">
        <f ca="1">IF(currentDeviceTable[[#This Row],[ShipDate]]&lt;&gt;"",(TODAY()-currentDeviceTable[[#This Row],[ShipDate]])/365,"")</f>
        <v>0.64109589041095894</v>
      </c>
      <c r="I175" s="32">
        <f ca="1">_xlfn.FLOOR.MATH(currentDeviceTable[[#This Row],[Age]])</f>
        <v>0</v>
      </c>
      <c r="J175" s="28" t="s">
        <v>963</v>
      </c>
      <c r="K175" s="31">
        <f>IFERROR(INDEX(costTable[AveragePrice],MATCH(currentDeviceTable[[#This Row],[CompId]],costTable[id],0)),0)</f>
        <v>1050</v>
      </c>
      <c r="L175" s="24" t="s">
        <v>442</v>
      </c>
      <c r="M175" s="67">
        <v>1</v>
      </c>
      <c r="N175" s="6" t="s">
        <v>408</v>
      </c>
      <c r="O175" s="10"/>
      <c r="P175" s="20">
        <f ca="1">IF(currentDeviceTable[[#This Row],[ShipDate]]&lt;&gt;"",IF(DATE(YEAR(TODAY())-5,MONTH(TODAY()),DAY(TODAY()))&gt;currentDeviceTable[[#This Row],[ShipDate]],1,0),"")</f>
        <v>0</v>
      </c>
      <c r="Q175" s="38" t="str">
        <f>IF(ISNUMBER(currentDeviceTable[[#This Row],[ChassisTypesRaw]]),TEXT(currentDeviceTable[[#This Row],[ChassisTypesRaw]],"@"),currentDeviceTable[[#This Row],[ChassisTypesRaw]])</f>
        <v>10</v>
      </c>
      <c r="R175" s="18" t="str">
        <f>INDEX(chassisTable[ChassisType],MATCH(currentDeviceTable[[#This Row],[ChassisToText]],chassisTable[ChassisTypesRaw],0))</f>
        <v>Laptop</v>
      </c>
      <c r="S175" s="18" t="str">
        <f>INDEX(chassisTable[ChassisSubType],MATCH(currentDeviceTable[[#This Row],[ChassisToText]],chassisTable[ChassisTypesRaw],0))</f>
        <v>Notebook</v>
      </c>
      <c r="T175" s="11" t="s">
        <v>1227</v>
      </c>
      <c r="U175" s="62">
        <v>45030</v>
      </c>
      <c r="V175" s="18" t="s">
        <v>408</v>
      </c>
      <c r="X175">
        <f t="array" ref="X175">SUM(--(currentDeviceTable[[#This Row],[SerialNumber]]=currentDeviceTable[SerialNumber]))</f>
        <v>1</v>
      </c>
    </row>
    <row r="176" spans="1:24" x14ac:dyDescent="0.25">
      <c r="A176" s="5" t="s">
        <v>1081</v>
      </c>
      <c r="B176" s="13" t="s">
        <v>20</v>
      </c>
      <c r="C176" s="13" t="s">
        <v>1082</v>
      </c>
      <c r="D176" s="65" t="s">
        <v>1083</v>
      </c>
      <c r="E176" s="13" t="s">
        <v>884</v>
      </c>
      <c r="F176" s="41">
        <v>10</v>
      </c>
      <c r="G176" s="57">
        <v>44894</v>
      </c>
      <c r="H176" s="14">
        <f ca="1">IF(currentDeviceTable[[#This Row],[ShipDate]]&lt;&gt;"",(TODAY()-currentDeviceTable[[#This Row],[ShipDate]])/365,"")</f>
        <v>0.60273972602739723</v>
      </c>
      <c r="I176" s="32">
        <f ca="1">_xlfn.FLOOR.MATH(currentDeviceTable[[#This Row],[Age]])</f>
        <v>0</v>
      </c>
      <c r="J176" s="28" t="s">
        <v>958</v>
      </c>
      <c r="K176" s="31">
        <f>IFERROR(INDEX(costTable[AveragePrice],MATCH(currentDeviceTable[[#This Row],[CompId]],costTable[id],0)),0)</f>
        <v>1250</v>
      </c>
      <c r="L176" s="24" t="s">
        <v>442</v>
      </c>
      <c r="M176" s="67">
        <v>1</v>
      </c>
      <c r="N176" s="6" t="s">
        <v>418</v>
      </c>
      <c r="O176" s="10"/>
      <c r="P176" s="20">
        <f ca="1">IF(currentDeviceTable[[#This Row],[ShipDate]]&lt;&gt;"",IF(DATE(YEAR(TODAY())-5,MONTH(TODAY()),DAY(TODAY()))&gt;currentDeviceTable[[#This Row],[ShipDate]],1,0),"")</f>
        <v>0</v>
      </c>
      <c r="Q176" s="38" t="str">
        <f>IF(ISNUMBER(currentDeviceTable[[#This Row],[ChassisTypesRaw]]),TEXT(currentDeviceTable[[#This Row],[ChassisTypesRaw]],"@"),currentDeviceTable[[#This Row],[ChassisTypesRaw]])</f>
        <v>10</v>
      </c>
      <c r="R176" s="18" t="str">
        <f>INDEX(chassisTable[ChassisType],MATCH(currentDeviceTable[[#This Row],[ChassisToText]],chassisTable[ChassisTypesRaw],0))</f>
        <v>Laptop</v>
      </c>
      <c r="S176" s="18" t="str">
        <f>INDEX(chassisTable[ChassisSubType],MATCH(currentDeviceTable[[#This Row],[ChassisToText]],chassisTable[ChassisTypesRaw],0))</f>
        <v>Notebook</v>
      </c>
      <c r="T176" s="11"/>
      <c r="U176" s="62">
        <v>45046</v>
      </c>
      <c r="V176" s="18" t="s">
        <v>418</v>
      </c>
      <c r="X176">
        <f t="array" ref="X176">SUM(--(currentDeviceTable[[#This Row],[SerialNumber]]=currentDeviceTable[SerialNumber]))</f>
        <v>1</v>
      </c>
    </row>
    <row r="177" spans="1:24" x14ac:dyDescent="0.25">
      <c r="A177" s="5" t="s">
        <v>1093</v>
      </c>
      <c r="B177" s="13" t="s">
        <v>20</v>
      </c>
      <c r="C177" s="13" t="s">
        <v>1094</v>
      </c>
      <c r="D177" s="65" t="s">
        <v>1092</v>
      </c>
      <c r="E177" s="13" t="s">
        <v>1080</v>
      </c>
      <c r="F177" s="41">
        <v>10</v>
      </c>
      <c r="G177" s="57">
        <v>44917</v>
      </c>
      <c r="H177" s="14">
        <f ca="1">IF(currentDeviceTable[[#This Row],[ShipDate]]&lt;&gt;"",(TODAY()-currentDeviceTable[[#This Row],[ShipDate]])/365,"")</f>
        <v>0.53972602739726028</v>
      </c>
      <c r="I177" s="32">
        <f ca="1">_xlfn.FLOOR.MATH(currentDeviceTable[[#This Row],[Age]])</f>
        <v>0</v>
      </c>
      <c r="J177" s="28" t="s">
        <v>963</v>
      </c>
      <c r="K177" s="31">
        <f>IFERROR(INDEX(costTable[AveragePrice],MATCH(currentDeviceTable[[#This Row],[CompId]],costTable[id],0)),0)</f>
        <v>1050</v>
      </c>
      <c r="L177" s="24" t="s">
        <v>442</v>
      </c>
      <c r="M177" s="67">
        <v>1</v>
      </c>
      <c r="N177" s="6" t="s">
        <v>427</v>
      </c>
      <c r="O177" s="10"/>
      <c r="P177" s="20">
        <f ca="1">IF(currentDeviceTable[[#This Row],[ShipDate]]&lt;&gt;"",IF(DATE(YEAR(TODAY())-5,MONTH(TODAY()),DAY(TODAY()))&gt;currentDeviceTable[[#This Row],[ShipDate]],1,0),"")</f>
        <v>0</v>
      </c>
      <c r="Q177" s="38" t="str">
        <f>IF(ISNUMBER(currentDeviceTable[[#This Row],[ChassisTypesRaw]]),TEXT(currentDeviceTable[[#This Row],[ChassisTypesRaw]],"@"),currentDeviceTable[[#This Row],[ChassisTypesRaw]])</f>
        <v>10</v>
      </c>
      <c r="R177" s="18" t="str">
        <f>INDEX(chassisTable[ChassisType],MATCH(currentDeviceTable[[#This Row],[ChassisToText]],chassisTable[ChassisTypesRaw],0))</f>
        <v>Laptop</v>
      </c>
      <c r="S177" s="18" t="str">
        <f>INDEX(chassisTable[ChassisSubType],MATCH(currentDeviceTable[[#This Row],[ChassisToText]],chassisTable[ChassisTypesRaw],0))</f>
        <v>Notebook</v>
      </c>
      <c r="T177" s="11"/>
      <c r="U177" s="62">
        <v>45062</v>
      </c>
      <c r="V177" s="18" t="s">
        <v>427</v>
      </c>
      <c r="X177">
        <f t="array" ref="X177">SUM(--(currentDeviceTable[[#This Row],[SerialNumber]]=currentDeviceTable[SerialNumber]))</f>
        <v>1</v>
      </c>
    </row>
    <row r="178" spans="1:24" x14ac:dyDescent="0.25">
      <c r="A178" s="5" t="s">
        <v>1085</v>
      </c>
      <c r="B178" s="13" t="s">
        <v>20</v>
      </c>
      <c r="C178" s="13" t="s">
        <v>1086</v>
      </c>
      <c r="D178" s="65" t="s">
        <v>1087</v>
      </c>
      <c r="E178" s="13" t="s">
        <v>1080</v>
      </c>
      <c r="F178" s="41">
        <v>3</v>
      </c>
      <c r="G178" s="57">
        <v>44964</v>
      </c>
      <c r="H178" s="14">
        <f ca="1">IF(currentDeviceTable[[#This Row],[ShipDate]]&lt;&gt;"",(TODAY()-currentDeviceTable[[#This Row],[ShipDate]])/365,"")</f>
        <v>0.41095890410958902</v>
      </c>
      <c r="I178" s="32">
        <f ca="1">_xlfn.FLOOR.MATH(currentDeviceTable[[#This Row],[Age]])</f>
        <v>0</v>
      </c>
      <c r="J178" s="28" t="s">
        <v>966</v>
      </c>
      <c r="K178" s="31">
        <f>IFERROR(INDEX(costTable[AveragePrice],MATCH(currentDeviceTable[[#This Row],[CompId]],costTable[id],0)),0)</f>
        <v>950</v>
      </c>
      <c r="L178" s="24" t="s">
        <v>443</v>
      </c>
      <c r="M178" s="67">
        <v>1</v>
      </c>
      <c r="N178" s="6" t="s">
        <v>1228</v>
      </c>
      <c r="O178" s="10"/>
      <c r="P178" s="20">
        <f ca="1">IF(currentDeviceTable[[#This Row],[ShipDate]]&lt;&gt;"",IF(DATE(YEAR(TODAY())-5,MONTH(TODAY()),DAY(TODAY()))&gt;currentDeviceTable[[#This Row],[ShipDate]],1,0),"")</f>
        <v>0</v>
      </c>
      <c r="Q178" s="38" t="str">
        <f>IF(ISNUMBER(currentDeviceTable[[#This Row],[ChassisTypesRaw]]),TEXT(currentDeviceTable[[#This Row],[ChassisTypesRaw]],"@"),currentDeviceTable[[#This Row],[ChassisTypesRaw]])</f>
        <v>3</v>
      </c>
      <c r="R178" s="18" t="str">
        <f>INDEX(chassisTable[ChassisType],MATCH(currentDeviceTable[[#This Row],[ChassisToText]],chassisTable[ChassisTypesRaw],0))</f>
        <v>Desktop</v>
      </c>
      <c r="S178" s="18" t="str">
        <f>INDEX(chassisTable[ChassisSubType],MATCH(currentDeviceTable[[#This Row],[ChassisToText]],chassisTable[ChassisTypesRaw],0))</f>
        <v>Desktop</v>
      </c>
      <c r="T178" s="11"/>
      <c r="U178" s="62">
        <v>45064</v>
      </c>
      <c r="V178" s="18" t="s">
        <v>1229</v>
      </c>
      <c r="X178">
        <f t="array" ref="X178">SUM(--(currentDeviceTable[[#This Row],[SerialNumber]]=currentDeviceTable[SerialNumber]))</f>
        <v>1</v>
      </c>
    </row>
    <row r="179" spans="1:24" x14ac:dyDescent="0.25">
      <c r="A179" s="5" t="s">
        <v>1095</v>
      </c>
      <c r="B179" s="13" t="s">
        <v>20</v>
      </c>
      <c r="C179" s="13" t="s">
        <v>1096</v>
      </c>
      <c r="D179" s="65" t="s">
        <v>1097</v>
      </c>
      <c r="E179" s="13" t="s">
        <v>1080</v>
      </c>
      <c r="F179" s="41">
        <v>10</v>
      </c>
      <c r="G179" s="57">
        <v>44998</v>
      </c>
      <c r="H179" s="14">
        <f ca="1">IF(currentDeviceTable[[#This Row],[ShipDate]]&lt;&gt;"",(TODAY()-currentDeviceTable[[#This Row],[ShipDate]])/365,"")</f>
        <v>0.31780821917808222</v>
      </c>
      <c r="I179" s="32">
        <f ca="1">_xlfn.FLOOR.MATH(currentDeviceTable[[#This Row],[Age]])</f>
        <v>0</v>
      </c>
      <c r="J179" s="28" t="s">
        <v>963</v>
      </c>
      <c r="K179" s="31">
        <f>IFERROR(INDEX(costTable[AveragePrice],MATCH(currentDeviceTable[[#This Row],[CompId]],costTable[id],0)),0)</f>
        <v>1050</v>
      </c>
      <c r="L179" s="24" t="s">
        <v>442</v>
      </c>
      <c r="M179" s="67">
        <v>1</v>
      </c>
      <c r="N179" s="6" t="s">
        <v>462</v>
      </c>
      <c r="O179" s="10"/>
      <c r="P179" s="20">
        <f ca="1">IF(currentDeviceTable[[#This Row],[ShipDate]]&lt;&gt;"",IF(DATE(YEAR(TODAY())-5,MONTH(TODAY()),DAY(TODAY()))&gt;currentDeviceTable[[#This Row],[ShipDate]],1,0),"")</f>
        <v>0</v>
      </c>
      <c r="Q179" s="38" t="str">
        <f>IF(ISNUMBER(currentDeviceTable[[#This Row],[ChassisTypesRaw]]),TEXT(currentDeviceTable[[#This Row],[ChassisTypesRaw]],"@"),currentDeviceTable[[#This Row],[ChassisTypesRaw]])</f>
        <v>10</v>
      </c>
      <c r="R179" s="18" t="str">
        <f>INDEX(chassisTable[ChassisType],MATCH(currentDeviceTable[[#This Row],[ChassisToText]],chassisTable[ChassisTypesRaw],0))</f>
        <v>Laptop</v>
      </c>
      <c r="S179" s="18" t="str">
        <f>INDEX(chassisTable[ChassisSubType],MATCH(currentDeviceTable[[#This Row],[ChassisToText]],chassisTable[ChassisTypesRaw],0))</f>
        <v>Notebook</v>
      </c>
      <c r="T179" s="11" t="s">
        <v>446</v>
      </c>
      <c r="U179" s="62">
        <v>45064</v>
      </c>
      <c r="V179" s="18" t="s">
        <v>462</v>
      </c>
      <c r="X179">
        <f t="array" ref="X179">SUM(--(currentDeviceTable[[#This Row],[SerialNumber]]=currentDeviceTable[SerialNumber]))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0"/>
  <sheetViews>
    <sheetView topLeftCell="B1" workbookViewId="0">
      <selection activeCell="L26" sqref="L26"/>
    </sheetView>
  </sheetViews>
  <sheetFormatPr defaultRowHeight="15" x14ac:dyDescent="0.25"/>
  <cols>
    <col min="1" max="1" width="18.140625" bestFit="1" customWidth="1"/>
    <col min="2" max="2" width="15.5703125" customWidth="1"/>
    <col min="3" max="3" width="15.7109375" bestFit="1" customWidth="1"/>
    <col min="4" max="4" width="23" bestFit="1" customWidth="1"/>
    <col min="5" max="5" width="12.42578125" bestFit="1" customWidth="1"/>
    <col min="6" max="6" width="18.7109375" bestFit="1" customWidth="1"/>
    <col min="7" max="7" width="11.28515625" bestFit="1" customWidth="1"/>
    <col min="8" max="8" width="12" bestFit="1" customWidth="1"/>
    <col min="9" max="11" width="12" customWidth="1"/>
    <col min="12" max="12" width="11.85546875" bestFit="1" customWidth="1"/>
    <col min="13" max="13" width="13.140625" bestFit="1" customWidth="1"/>
    <col min="14" max="14" width="14.7109375" bestFit="1" customWidth="1"/>
    <col min="15" max="15" width="12.7109375" bestFit="1" customWidth="1"/>
    <col min="16" max="16" width="15.85546875" hidden="1" customWidth="1"/>
    <col min="17" max="17" width="14" bestFit="1" customWidth="1"/>
    <col min="18" max="18" width="17.42578125" bestFit="1" customWidth="1"/>
    <col min="19" max="19" width="24.5703125" bestFit="1" customWidth="1"/>
    <col min="20" max="20" width="11.42578125" bestFit="1" customWidth="1"/>
    <col min="21" max="21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882</v>
      </c>
      <c r="G1" t="s">
        <v>393</v>
      </c>
      <c r="H1" t="s">
        <v>400</v>
      </c>
      <c r="I1" t="s">
        <v>978</v>
      </c>
      <c r="J1" t="s">
        <v>973</v>
      </c>
      <c r="K1" t="s">
        <v>977</v>
      </c>
      <c r="L1" t="s">
        <v>441</v>
      </c>
      <c r="M1" t="s">
        <v>445</v>
      </c>
      <c r="N1" t="s">
        <v>897</v>
      </c>
      <c r="O1" t="s">
        <v>397</v>
      </c>
      <c r="P1" t="s">
        <v>1003</v>
      </c>
      <c r="Q1" t="s">
        <v>499</v>
      </c>
      <c r="R1" t="s">
        <v>500</v>
      </c>
      <c r="S1" t="s">
        <v>398</v>
      </c>
      <c r="T1" t="s">
        <v>416</v>
      </c>
      <c r="U1" t="s">
        <v>498</v>
      </c>
    </row>
    <row r="2" spans="1:21" x14ac:dyDescent="0.25">
      <c r="A2" t="s">
        <v>127</v>
      </c>
      <c r="B2" t="s">
        <v>20</v>
      </c>
      <c r="C2" t="s">
        <v>128</v>
      </c>
      <c r="D2" t="s">
        <v>129</v>
      </c>
      <c r="E2" t="s">
        <v>18</v>
      </c>
      <c r="G2" s="22">
        <v>39797</v>
      </c>
      <c r="H2" s="23">
        <v>13.12054794520548</v>
      </c>
      <c r="I2" s="23"/>
      <c r="J2" s="23"/>
      <c r="K2" s="23"/>
      <c r="L2" t="s">
        <v>442</v>
      </c>
      <c r="N2">
        <v>1</v>
      </c>
      <c r="O2">
        <v>1</v>
      </c>
      <c r="Q2" t="s">
        <v>503</v>
      </c>
      <c r="R2" t="s">
        <v>503</v>
      </c>
      <c r="T2" s="22">
        <v>43845</v>
      </c>
      <c r="U2" t="s">
        <v>422</v>
      </c>
    </row>
    <row r="3" spans="1:21" x14ac:dyDescent="0.25">
      <c r="A3" t="s">
        <v>55</v>
      </c>
      <c r="B3" t="s">
        <v>20</v>
      </c>
      <c r="C3" t="s">
        <v>56</v>
      </c>
      <c r="D3" t="s">
        <v>57</v>
      </c>
      <c r="E3" t="s">
        <v>18</v>
      </c>
      <c r="G3" s="22">
        <v>40627</v>
      </c>
      <c r="H3" s="23">
        <v>10.846575342465753</v>
      </c>
      <c r="I3" s="23"/>
      <c r="J3" s="23"/>
      <c r="K3" s="23"/>
      <c r="L3" t="s">
        <v>442</v>
      </c>
      <c r="N3">
        <v>1</v>
      </c>
      <c r="O3">
        <v>1</v>
      </c>
      <c r="Q3" t="s">
        <v>503</v>
      </c>
      <c r="R3" t="s">
        <v>503</v>
      </c>
      <c r="S3" t="s">
        <v>417</v>
      </c>
      <c r="T3" s="22"/>
    </row>
    <row r="4" spans="1:21" x14ac:dyDescent="0.25">
      <c r="A4" t="s">
        <v>186</v>
      </c>
      <c r="B4" t="s">
        <v>20</v>
      </c>
      <c r="C4" t="s">
        <v>187</v>
      </c>
      <c r="D4" t="s">
        <v>185</v>
      </c>
      <c r="E4" t="s">
        <v>18</v>
      </c>
      <c r="G4" s="22">
        <v>40705</v>
      </c>
      <c r="H4" s="23">
        <v>10.632876712328768</v>
      </c>
      <c r="I4" s="23"/>
      <c r="J4" s="23"/>
      <c r="K4" s="23"/>
      <c r="L4" t="s">
        <v>442</v>
      </c>
      <c r="N4">
        <v>1</v>
      </c>
      <c r="O4">
        <v>1</v>
      </c>
      <c r="Q4" t="s">
        <v>503</v>
      </c>
      <c r="R4" t="s">
        <v>503</v>
      </c>
      <c r="S4" t="s">
        <v>434</v>
      </c>
      <c r="T4" s="22">
        <v>43697</v>
      </c>
      <c r="U4" t="s">
        <v>518</v>
      </c>
    </row>
    <row r="5" spans="1:21" x14ac:dyDescent="0.25">
      <c r="A5" t="s">
        <v>138</v>
      </c>
      <c r="B5" t="s">
        <v>20</v>
      </c>
      <c r="C5" t="s">
        <v>139</v>
      </c>
      <c r="D5" t="s">
        <v>140</v>
      </c>
      <c r="E5" t="s">
        <v>18</v>
      </c>
      <c r="G5" s="22">
        <v>40904</v>
      </c>
      <c r="H5" s="23">
        <v>10.087671232876712</v>
      </c>
      <c r="I5" s="23"/>
      <c r="J5" s="23"/>
      <c r="K5" s="23"/>
      <c r="L5" t="s">
        <v>442</v>
      </c>
      <c r="N5">
        <v>1</v>
      </c>
      <c r="O5">
        <v>1</v>
      </c>
      <c r="Q5" t="s">
        <v>501</v>
      </c>
      <c r="R5" t="s">
        <v>501</v>
      </c>
      <c r="T5" s="22">
        <v>43838</v>
      </c>
      <c r="U5" t="s">
        <v>456</v>
      </c>
    </row>
    <row r="6" spans="1:21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G6" s="22">
        <v>40923</v>
      </c>
      <c r="H6" s="23">
        <v>10.035616438356165</v>
      </c>
      <c r="I6" s="23"/>
      <c r="J6" s="23"/>
      <c r="K6" s="23"/>
      <c r="L6" t="s">
        <v>442</v>
      </c>
      <c r="N6">
        <v>1</v>
      </c>
      <c r="O6" t="s">
        <v>883</v>
      </c>
      <c r="Q6" t="s">
        <v>501</v>
      </c>
      <c r="R6" t="s">
        <v>501</v>
      </c>
      <c r="S6" t="s">
        <v>914</v>
      </c>
      <c r="T6" s="22">
        <v>43845</v>
      </c>
      <c r="U6" t="s">
        <v>526</v>
      </c>
    </row>
    <row r="7" spans="1:21" x14ac:dyDescent="0.25">
      <c r="A7" t="s">
        <v>183</v>
      </c>
      <c r="B7" t="s">
        <v>20</v>
      </c>
      <c r="C7" t="s">
        <v>184</v>
      </c>
      <c r="D7" t="s">
        <v>185</v>
      </c>
      <c r="E7" t="s">
        <v>18</v>
      </c>
      <c r="G7" s="22">
        <v>41027</v>
      </c>
      <c r="H7" s="23">
        <v>9.75068493150685</v>
      </c>
      <c r="I7" s="23"/>
      <c r="J7" s="23"/>
      <c r="K7" s="23"/>
      <c r="L7" t="s">
        <v>442</v>
      </c>
      <c r="N7">
        <v>1</v>
      </c>
      <c r="O7">
        <v>1</v>
      </c>
      <c r="Q7" t="s">
        <v>503</v>
      </c>
      <c r="R7" t="s">
        <v>503</v>
      </c>
      <c r="T7" s="22">
        <v>43857</v>
      </c>
      <c r="U7" t="s">
        <v>450</v>
      </c>
    </row>
    <row r="8" spans="1:21" x14ac:dyDescent="0.25">
      <c r="A8" t="s">
        <v>28</v>
      </c>
      <c r="B8" t="s">
        <v>20</v>
      </c>
      <c r="C8" t="s">
        <v>29</v>
      </c>
      <c r="D8" t="s">
        <v>30</v>
      </c>
      <c r="E8" t="s">
        <v>18</v>
      </c>
      <c r="G8" s="22">
        <v>41194</v>
      </c>
      <c r="H8" s="23">
        <v>9.293150684931506</v>
      </c>
      <c r="I8" s="23"/>
      <c r="J8" s="23"/>
      <c r="K8" s="23"/>
      <c r="L8" t="s">
        <v>442</v>
      </c>
      <c r="N8">
        <v>1</v>
      </c>
      <c r="O8">
        <v>1</v>
      </c>
      <c r="Q8" t="s">
        <v>501</v>
      </c>
      <c r="R8" t="s">
        <v>501</v>
      </c>
      <c r="T8" s="22">
        <v>43843</v>
      </c>
      <c r="U8" t="s">
        <v>419</v>
      </c>
    </row>
    <row r="9" spans="1:21" x14ac:dyDescent="0.25">
      <c r="A9" t="s">
        <v>196</v>
      </c>
      <c r="B9" t="s">
        <v>20</v>
      </c>
      <c r="C9" t="s">
        <v>197</v>
      </c>
      <c r="D9" t="s">
        <v>8</v>
      </c>
      <c r="E9" t="s">
        <v>198</v>
      </c>
      <c r="G9" s="22">
        <v>41289</v>
      </c>
      <c r="H9" s="23">
        <v>9.0328767123287665</v>
      </c>
      <c r="I9" s="23"/>
      <c r="J9" s="23"/>
      <c r="K9" s="23"/>
      <c r="L9" t="s">
        <v>442</v>
      </c>
      <c r="N9">
        <v>1</v>
      </c>
      <c r="O9">
        <v>1</v>
      </c>
      <c r="Q9" t="s">
        <v>501</v>
      </c>
      <c r="R9" t="s">
        <v>501</v>
      </c>
      <c r="T9" s="22">
        <v>43809</v>
      </c>
      <c r="U9" t="s">
        <v>429</v>
      </c>
    </row>
    <row r="10" spans="1:21" x14ac:dyDescent="0.25">
      <c r="A10" t="s">
        <v>149</v>
      </c>
      <c r="B10" t="s">
        <v>20</v>
      </c>
      <c r="C10" t="s">
        <v>150</v>
      </c>
      <c r="D10" t="s">
        <v>8</v>
      </c>
      <c r="E10" t="s">
        <v>18</v>
      </c>
      <c r="G10" s="22">
        <v>41346</v>
      </c>
      <c r="H10" s="23">
        <v>8.8767123287671232</v>
      </c>
      <c r="I10" s="23"/>
      <c r="J10" s="23"/>
      <c r="K10" s="23"/>
      <c r="L10" t="s">
        <v>442</v>
      </c>
      <c r="N10">
        <v>1</v>
      </c>
      <c r="O10">
        <v>1</v>
      </c>
      <c r="Q10" t="s">
        <v>501</v>
      </c>
      <c r="R10" t="s">
        <v>501</v>
      </c>
      <c r="T10" s="22">
        <v>43878</v>
      </c>
      <c r="U10" t="s">
        <v>425</v>
      </c>
    </row>
    <row r="11" spans="1:21" x14ac:dyDescent="0.25">
      <c r="A11" t="s">
        <v>223</v>
      </c>
      <c r="B11" t="s">
        <v>20</v>
      </c>
      <c r="C11" t="s">
        <v>224</v>
      </c>
      <c r="D11" t="s">
        <v>8</v>
      </c>
      <c r="E11" t="s">
        <v>18</v>
      </c>
      <c r="G11" s="22">
        <v>41346</v>
      </c>
      <c r="H11" s="23">
        <v>8.8767123287671232</v>
      </c>
      <c r="I11" s="23"/>
      <c r="J11" s="23"/>
      <c r="K11" s="23"/>
      <c r="L11" t="s">
        <v>442</v>
      </c>
      <c r="N11">
        <v>1</v>
      </c>
      <c r="O11">
        <v>1</v>
      </c>
      <c r="Q11" t="s">
        <v>501</v>
      </c>
      <c r="R11" t="s">
        <v>501</v>
      </c>
      <c r="S11" t="s">
        <v>446</v>
      </c>
      <c r="T11" s="22">
        <v>43910</v>
      </c>
      <c r="U11" t="s">
        <v>519</v>
      </c>
    </row>
    <row r="12" spans="1:21" x14ac:dyDescent="0.25">
      <c r="A12" t="s">
        <v>221</v>
      </c>
      <c r="B12" t="s">
        <v>20</v>
      </c>
      <c r="C12" t="s">
        <v>222</v>
      </c>
      <c r="D12" t="s">
        <v>8</v>
      </c>
      <c r="E12" t="s">
        <v>18</v>
      </c>
      <c r="G12" s="22">
        <v>41538</v>
      </c>
      <c r="H12" s="23">
        <v>8.3506849315068497</v>
      </c>
      <c r="I12" s="23"/>
      <c r="J12" s="23"/>
      <c r="K12" s="23"/>
      <c r="L12" t="s">
        <v>442</v>
      </c>
      <c r="N12">
        <v>1</v>
      </c>
      <c r="O12">
        <v>1</v>
      </c>
      <c r="Q12" t="s">
        <v>501</v>
      </c>
      <c r="R12" t="s">
        <v>501</v>
      </c>
      <c r="T12" s="22">
        <v>43878</v>
      </c>
      <c r="U12" t="s">
        <v>431</v>
      </c>
    </row>
    <row r="13" spans="1:21" x14ac:dyDescent="0.25">
      <c r="A13" t="s">
        <v>215</v>
      </c>
      <c r="B13" t="s">
        <v>20</v>
      </c>
      <c r="C13" t="s">
        <v>216</v>
      </c>
      <c r="D13" t="s">
        <v>8</v>
      </c>
      <c r="E13" t="s">
        <v>18</v>
      </c>
      <c r="G13" s="22">
        <v>41554</v>
      </c>
      <c r="H13" s="23">
        <v>8.3068493150684937</v>
      </c>
      <c r="I13" s="23"/>
      <c r="J13" s="23"/>
      <c r="K13" s="23"/>
      <c r="L13" t="s">
        <v>442</v>
      </c>
      <c r="N13">
        <v>1</v>
      </c>
      <c r="O13">
        <v>1</v>
      </c>
      <c r="Q13" t="s">
        <v>501</v>
      </c>
      <c r="R13" t="s">
        <v>501</v>
      </c>
      <c r="T13" s="22">
        <v>43878</v>
      </c>
      <c r="U13" t="s">
        <v>520</v>
      </c>
    </row>
    <row r="14" spans="1:21" x14ac:dyDescent="0.25">
      <c r="A14" t="s">
        <v>217</v>
      </c>
      <c r="B14" t="s">
        <v>20</v>
      </c>
      <c r="C14" t="s">
        <v>218</v>
      </c>
      <c r="D14" t="s">
        <v>8</v>
      </c>
      <c r="E14" t="s">
        <v>18</v>
      </c>
      <c r="G14" s="22">
        <v>41554</v>
      </c>
      <c r="H14" s="23">
        <v>8.3068493150684937</v>
      </c>
      <c r="I14" s="23"/>
      <c r="J14" s="23"/>
      <c r="K14" s="23"/>
      <c r="L14" t="s">
        <v>442</v>
      </c>
      <c r="N14">
        <v>1</v>
      </c>
      <c r="O14">
        <v>1</v>
      </c>
      <c r="Q14" t="s">
        <v>501</v>
      </c>
      <c r="R14" t="s">
        <v>501</v>
      </c>
      <c r="T14" s="22">
        <v>43902</v>
      </c>
      <c r="U14" t="s">
        <v>406</v>
      </c>
    </row>
    <row r="15" spans="1:21" x14ac:dyDescent="0.25">
      <c r="A15" t="s">
        <v>219</v>
      </c>
      <c r="B15" t="s">
        <v>20</v>
      </c>
      <c r="C15" t="s">
        <v>220</v>
      </c>
      <c r="D15" t="s">
        <v>8</v>
      </c>
      <c r="E15" t="s">
        <v>18</v>
      </c>
      <c r="G15" s="22">
        <v>41554</v>
      </c>
      <c r="H15" s="23">
        <v>8.3068493150684937</v>
      </c>
      <c r="I15" s="23"/>
      <c r="J15" s="23"/>
      <c r="K15" s="23"/>
      <c r="L15" t="s">
        <v>442</v>
      </c>
      <c r="N15">
        <v>1</v>
      </c>
      <c r="O15">
        <v>1</v>
      </c>
      <c r="Q15" t="s">
        <v>501</v>
      </c>
      <c r="R15" t="s">
        <v>501</v>
      </c>
      <c r="T15" s="22">
        <v>43852</v>
      </c>
      <c r="U15" t="s">
        <v>430</v>
      </c>
    </row>
    <row r="16" spans="1:21" x14ac:dyDescent="0.25">
      <c r="A16" t="s">
        <v>7</v>
      </c>
      <c r="B16" t="s">
        <v>20</v>
      </c>
      <c r="D16" t="s">
        <v>8</v>
      </c>
      <c r="E16" t="s">
        <v>9</v>
      </c>
      <c r="G16" s="22">
        <v>41654</v>
      </c>
      <c r="H16" s="23">
        <v>8.0328767123287665</v>
      </c>
      <c r="I16" s="23"/>
      <c r="J16" s="23"/>
      <c r="K16" s="23"/>
      <c r="L16" t="s">
        <v>442</v>
      </c>
      <c r="N16">
        <v>1</v>
      </c>
      <c r="O16" t="s">
        <v>883</v>
      </c>
      <c r="Q16" t="s">
        <v>501</v>
      </c>
      <c r="R16" t="s">
        <v>501</v>
      </c>
      <c r="S16" t="s">
        <v>913</v>
      </c>
      <c r="T16" s="22">
        <v>43648</v>
      </c>
      <c r="U16" t="s">
        <v>527</v>
      </c>
    </row>
    <row r="17" spans="1:21" x14ac:dyDescent="0.25">
      <c r="A17" t="s">
        <v>276</v>
      </c>
      <c r="B17" t="s">
        <v>20</v>
      </c>
      <c r="C17" t="s">
        <v>277</v>
      </c>
      <c r="D17" t="s">
        <v>278</v>
      </c>
      <c r="E17" t="s">
        <v>279</v>
      </c>
      <c r="F17">
        <v>8</v>
      </c>
      <c r="G17" s="22">
        <v>41748</v>
      </c>
      <c r="H17" s="23">
        <v>7.7835616438356166</v>
      </c>
      <c r="I17" s="23">
        <v>7</v>
      </c>
      <c r="J17" s="23" t="s">
        <v>983</v>
      </c>
      <c r="K17" s="23">
        <v>0</v>
      </c>
      <c r="L17" t="s">
        <v>442</v>
      </c>
      <c r="M17" t="s">
        <v>422</v>
      </c>
      <c r="N17">
        <v>0</v>
      </c>
      <c r="O17">
        <v>1</v>
      </c>
      <c r="P17" t="s">
        <v>909</v>
      </c>
      <c r="Q17" t="s">
        <v>503</v>
      </c>
      <c r="R17" t="s">
        <v>505</v>
      </c>
      <c r="T17" s="22" t="s">
        <v>927</v>
      </c>
      <c r="U17" t="s">
        <v>928</v>
      </c>
    </row>
    <row r="18" spans="1:21" x14ac:dyDescent="0.25">
      <c r="A18" t="s">
        <v>19</v>
      </c>
      <c r="B18" t="s">
        <v>20</v>
      </c>
      <c r="C18" t="s">
        <v>21</v>
      </c>
      <c r="D18" t="s">
        <v>22</v>
      </c>
      <c r="E18" t="s">
        <v>18</v>
      </c>
      <c r="G18" s="22">
        <v>41809</v>
      </c>
      <c r="H18" s="23">
        <v>7.6082191780821917</v>
      </c>
      <c r="I18" s="23"/>
      <c r="J18" s="23"/>
      <c r="K18" s="23"/>
      <c r="L18" t="s">
        <v>442</v>
      </c>
      <c r="N18">
        <v>1</v>
      </c>
      <c r="O18">
        <v>1</v>
      </c>
      <c r="Q18" t="s">
        <v>501</v>
      </c>
      <c r="R18" t="s">
        <v>501</v>
      </c>
      <c r="S18" t="s">
        <v>1038</v>
      </c>
      <c r="T18" s="22">
        <v>43910</v>
      </c>
      <c r="U18" t="s">
        <v>436</v>
      </c>
    </row>
    <row r="19" spans="1:21" x14ac:dyDescent="0.25">
      <c r="A19" t="s">
        <v>130</v>
      </c>
      <c r="B19" t="s">
        <v>20</v>
      </c>
      <c r="C19" t="s">
        <v>131</v>
      </c>
      <c r="D19" t="s">
        <v>25</v>
      </c>
      <c r="E19" t="s">
        <v>18</v>
      </c>
      <c r="G19" s="22">
        <v>41809</v>
      </c>
      <c r="H19" s="23">
        <v>7.6082191780821917</v>
      </c>
      <c r="I19" s="23"/>
      <c r="J19" s="23"/>
      <c r="K19" s="23"/>
      <c r="L19" t="s">
        <v>442</v>
      </c>
      <c r="N19">
        <v>1</v>
      </c>
      <c r="O19">
        <v>1</v>
      </c>
      <c r="Q19" t="s">
        <v>501</v>
      </c>
      <c r="R19" t="s">
        <v>501</v>
      </c>
      <c r="T19" s="22">
        <v>43837</v>
      </c>
      <c r="U19" t="s">
        <v>521</v>
      </c>
    </row>
    <row r="20" spans="1:21" x14ac:dyDescent="0.25">
      <c r="A20" t="s">
        <v>258</v>
      </c>
      <c r="B20" t="s">
        <v>20</v>
      </c>
      <c r="C20" t="s">
        <v>259</v>
      </c>
      <c r="D20" t="s">
        <v>22</v>
      </c>
      <c r="E20" t="s">
        <v>18</v>
      </c>
      <c r="G20" s="22">
        <v>41809</v>
      </c>
      <c r="H20" s="23">
        <v>7.6082191780821917</v>
      </c>
      <c r="I20" s="23"/>
      <c r="J20" s="23"/>
      <c r="K20" s="23"/>
      <c r="L20" t="s">
        <v>442</v>
      </c>
      <c r="N20">
        <v>1</v>
      </c>
      <c r="O20">
        <v>1</v>
      </c>
      <c r="Q20" t="s">
        <v>501</v>
      </c>
      <c r="R20" t="s">
        <v>501</v>
      </c>
      <c r="T20" s="22">
        <v>43839</v>
      </c>
      <c r="U20" t="s">
        <v>433</v>
      </c>
    </row>
    <row r="21" spans="1:21" x14ac:dyDescent="0.25">
      <c r="A21" t="s">
        <v>132</v>
      </c>
      <c r="B21" t="s">
        <v>20</v>
      </c>
      <c r="C21" t="s">
        <v>133</v>
      </c>
      <c r="D21" t="s">
        <v>105</v>
      </c>
      <c r="E21" t="s">
        <v>18</v>
      </c>
      <c r="G21" s="22">
        <v>41876</v>
      </c>
      <c r="H21" s="23">
        <v>7.4246575342465757</v>
      </c>
      <c r="I21" s="23"/>
      <c r="J21" s="23"/>
      <c r="K21" s="23"/>
      <c r="L21" t="s">
        <v>442</v>
      </c>
      <c r="N21">
        <v>1</v>
      </c>
      <c r="O21">
        <v>1</v>
      </c>
      <c r="Q21" t="s">
        <v>501</v>
      </c>
      <c r="R21" t="s">
        <v>501</v>
      </c>
      <c r="T21" s="22">
        <v>43878</v>
      </c>
      <c r="U21" t="s">
        <v>423</v>
      </c>
    </row>
    <row r="22" spans="1:21" x14ac:dyDescent="0.25">
      <c r="A22" t="s">
        <v>103</v>
      </c>
      <c r="B22" t="s">
        <v>20</v>
      </c>
      <c r="C22" t="s">
        <v>104</v>
      </c>
      <c r="D22" t="s">
        <v>105</v>
      </c>
      <c r="E22" t="s">
        <v>34</v>
      </c>
      <c r="F22" t="s">
        <v>910</v>
      </c>
      <c r="G22" s="22">
        <v>41876</v>
      </c>
      <c r="H22" s="23">
        <v>7.4246575342465757</v>
      </c>
      <c r="I22" s="23">
        <v>7</v>
      </c>
      <c r="J22" s="23" t="s">
        <v>958</v>
      </c>
      <c r="K22" s="23">
        <v>1250</v>
      </c>
      <c r="L22" t="s">
        <v>442</v>
      </c>
      <c r="M22" t="s">
        <v>399</v>
      </c>
      <c r="N22">
        <v>1</v>
      </c>
      <c r="O22">
        <v>1</v>
      </c>
      <c r="P22" t="s">
        <v>910</v>
      </c>
      <c r="Q22" t="s">
        <v>501</v>
      </c>
      <c r="R22" t="s">
        <v>502</v>
      </c>
      <c r="T22" s="22" t="s">
        <v>929</v>
      </c>
      <c r="U22" t="s">
        <v>399</v>
      </c>
    </row>
    <row r="23" spans="1:21" x14ac:dyDescent="0.25">
      <c r="A23" t="s">
        <v>194</v>
      </c>
      <c r="B23" t="s">
        <v>20</v>
      </c>
      <c r="C23" t="s">
        <v>195</v>
      </c>
      <c r="D23" t="s">
        <v>25</v>
      </c>
      <c r="E23" t="s">
        <v>18</v>
      </c>
      <c r="G23" s="22">
        <v>41936</v>
      </c>
      <c r="H23" s="23">
        <v>7.2602739726027394</v>
      </c>
      <c r="I23" s="23"/>
      <c r="J23" s="23"/>
      <c r="K23" s="23"/>
      <c r="L23" t="s">
        <v>442</v>
      </c>
      <c r="N23">
        <v>1</v>
      </c>
      <c r="O23">
        <v>1</v>
      </c>
      <c r="Q23" t="s">
        <v>501</v>
      </c>
      <c r="R23" t="s">
        <v>501</v>
      </c>
      <c r="T23" s="22">
        <v>43861</v>
      </c>
      <c r="U23" t="s">
        <v>428</v>
      </c>
    </row>
    <row r="24" spans="1:21" x14ac:dyDescent="0.25">
      <c r="A24" t="s">
        <v>267</v>
      </c>
      <c r="B24" t="s">
        <v>20</v>
      </c>
      <c r="C24" t="s">
        <v>268</v>
      </c>
      <c r="D24" t="s">
        <v>269</v>
      </c>
      <c r="E24" t="s">
        <v>18</v>
      </c>
      <c r="G24" s="22">
        <v>42033</v>
      </c>
      <c r="H24" s="23">
        <v>6.9945205479452053</v>
      </c>
      <c r="I24" s="23"/>
      <c r="J24" s="23"/>
      <c r="K24" s="23"/>
      <c r="L24" t="s">
        <v>442</v>
      </c>
      <c r="N24">
        <v>1</v>
      </c>
      <c r="O24">
        <v>1</v>
      </c>
      <c r="Q24" t="s">
        <v>501</v>
      </c>
      <c r="R24" t="s">
        <v>501</v>
      </c>
      <c r="T24" s="22">
        <v>43742</v>
      </c>
      <c r="U24" t="s">
        <v>522</v>
      </c>
    </row>
    <row r="25" spans="1:21" x14ac:dyDescent="0.25">
      <c r="A25" t="s">
        <v>23</v>
      </c>
      <c r="B25" t="s">
        <v>20</v>
      </c>
      <c r="C25" t="s">
        <v>24</v>
      </c>
      <c r="D25" t="s">
        <v>25</v>
      </c>
      <c r="E25" t="s">
        <v>18</v>
      </c>
      <c r="G25" s="22">
        <v>42047</v>
      </c>
      <c r="H25" s="23">
        <v>6.956164383561644</v>
      </c>
      <c r="I25" s="23"/>
      <c r="J25" s="23"/>
      <c r="K25" s="23"/>
      <c r="L25" t="s">
        <v>442</v>
      </c>
      <c r="N25">
        <v>1</v>
      </c>
      <c r="O25">
        <v>1</v>
      </c>
      <c r="Q25" t="s">
        <v>501</v>
      </c>
      <c r="R25" t="s">
        <v>501</v>
      </c>
      <c r="T25" s="22">
        <v>43851</v>
      </c>
      <c r="U25" t="s">
        <v>435</v>
      </c>
    </row>
    <row r="26" spans="1:21" x14ac:dyDescent="0.25">
      <c r="A26" t="s">
        <v>125</v>
      </c>
      <c r="B26" t="s">
        <v>20</v>
      </c>
      <c r="C26" t="s">
        <v>126</v>
      </c>
      <c r="D26" t="s">
        <v>25</v>
      </c>
      <c r="E26" t="s">
        <v>18</v>
      </c>
      <c r="G26" s="22">
        <v>42062</v>
      </c>
      <c r="H26" s="23">
        <v>6.9150684931506845</v>
      </c>
      <c r="I26" s="23"/>
      <c r="J26" s="23"/>
      <c r="K26" s="23"/>
      <c r="L26" t="s">
        <v>442</v>
      </c>
      <c r="N26">
        <v>1</v>
      </c>
      <c r="O26">
        <v>1</v>
      </c>
      <c r="Q26" t="s">
        <v>501</v>
      </c>
      <c r="R26" t="s">
        <v>501</v>
      </c>
      <c r="T26" s="22">
        <v>43837</v>
      </c>
      <c r="U26" t="s">
        <v>523</v>
      </c>
    </row>
    <row r="27" spans="1:21" x14ac:dyDescent="0.25">
      <c r="A27" t="s">
        <v>26</v>
      </c>
      <c r="B27" t="s">
        <v>20</v>
      </c>
      <c r="C27" t="s">
        <v>27</v>
      </c>
      <c r="D27" t="s">
        <v>25</v>
      </c>
      <c r="E27" t="s">
        <v>18</v>
      </c>
      <c r="G27" s="22">
        <v>42258</v>
      </c>
      <c r="H27" s="23">
        <v>6.3780821917808215</v>
      </c>
      <c r="I27" s="23"/>
      <c r="J27" s="23"/>
      <c r="K27" s="23"/>
      <c r="L27" t="s">
        <v>442</v>
      </c>
      <c r="N27">
        <v>1</v>
      </c>
      <c r="O27">
        <v>1</v>
      </c>
      <c r="Q27" t="s">
        <v>501</v>
      </c>
      <c r="R27" t="s">
        <v>501</v>
      </c>
      <c r="T27" s="22">
        <v>43837</v>
      </c>
      <c r="U27" t="s">
        <v>524</v>
      </c>
    </row>
    <row r="28" spans="1:21" x14ac:dyDescent="0.25">
      <c r="A28" t="s">
        <v>151</v>
      </c>
      <c r="B28" t="s">
        <v>20</v>
      </c>
      <c r="C28" t="s">
        <v>152</v>
      </c>
      <c r="D28" t="s">
        <v>153</v>
      </c>
      <c r="E28" t="s">
        <v>18</v>
      </c>
      <c r="G28" s="22">
        <v>42283</v>
      </c>
      <c r="H28" s="23">
        <v>6.3095890410958901</v>
      </c>
      <c r="I28" s="23"/>
      <c r="J28" s="23"/>
      <c r="K28" s="23"/>
      <c r="L28" t="s">
        <v>442</v>
      </c>
      <c r="N28">
        <v>1</v>
      </c>
      <c r="O28">
        <v>1</v>
      </c>
      <c r="Q28" t="s">
        <v>501</v>
      </c>
      <c r="R28" t="s">
        <v>501</v>
      </c>
      <c r="T28" s="22">
        <v>43747</v>
      </c>
      <c r="U28" t="s">
        <v>426</v>
      </c>
    </row>
    <row r="29" spans="1:21" x14ac:dyDescent="0.25">
      <c r="A29" t="s">
        <v>50</v>
      </c>
      <c r="B29" t="s">
        <v>20</v>
      </c>
      <c r="C29" t="s">
        <v>51</v>
      </c>
      <c r="D29" t="s">
        <v>25</v>
      </c>
      <c r="E29" t="s">
        <v>18</v>
      </c>
      <c r="G29" s="22">
        <v>42432</v>
      </c>
      <c r="H29" s="23">
        <v>5.9013698630136986</v>
      </c>
      <c r="I29" s="23"/>
      <c r="J29" s="23"/>
      <c r="K29" s="23"/>
      <c r="L29" t="s">
        <v>442</v>
      </c>
      <c r="N29">
        <v>1</v>
      </c>
      <c r="O29">
        <v>1</v>
      </c>
      <c r="Q29" t="s">
        <v>501</v>
      </c>
      <c r="R29" t="s">
        <v>501</v>
      </c>
      <c r="T29" s="22">
        <v>43914</v>
      </c>
      <c r="U29" t="s">
        <v>421</v>
      </c>
    </row>
    <row r="30" spans="1:21" x14ac:dyDescent="0.25">
      <c r="A30" t="s">
        <v>286</v>
      </c>
      <c r="B30" t="s">
        <v>20</v>
      </c>
      <c r="C30" t="s">
        <v>384</v>
      </c>
      <c r="D30" t="s">
        <v>287</v>
      </c>
      <c r="E30" t="s">
        <v>9</v>
      </c>
      <c r="G30" s="22">
        <v>42541</v>
      </c>
      <c r="H30" s="23">
        <v>5.602739726027397</v>
      </c>
      <c r="I30" s="23"/>
      <c r="J30" s="23"/>
      <c r="K30" s="23"/>
      <c r="L30" t="s">
        <v>442</v>
      </c>
      <c r="N30">
        <v>1</v>
      </c>
      <c r="O30">
        <v>1</v>
      </c>
      <c r="Q30" t="s">
        <v>503</v>
      </c>
      <c r="R30" t="s">
        <v>509</v>
      </c>
      <c r="T30" s="22">
        <v>43902</v>
      </c>
      <c r="U30" t="s">
        <v>525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3"/>
  <sheetViews>
    <sheetView workbookViewId="0">
      <selection activeCell="B18" sqref="B18"/>
    </sheetView>
  </sheetViews>
  <sheetFormatPr defaultRowHeight="15" x14ac:dyDescent="0.25"/>
  <cols>
    <col min="1" max="1" width="12.7109375" bestFit="1" customWidth="1"/>
    <col min="2" max="2" width="10" customWidth="1"/>
  </cols>
  <sheetData>
    <row r="1" spans="1:2" x14ac:dyDescent="0.25">
      <c r="A1" t="s">
        <v>1041</v>
      </c>
      <c r="B1" t="s">
        <v>557</v>
      </c>
    </row>
    <row r="2" spans="1:2" x14ac:dyDescent="0.25">
      <c r="A2" t="s">
        <v>404</v>
      </c>
      <c r="B2">
        <v>0</v>
      </c>
    </row>
    <row r="3" spans="1:2" x14ac:dyDescent="0.25">
      <c r="A3" t="s">
        <v>558</v>
      </c>
      <c r="B3">
        <v>1</v>
      </c>
    </row>
    <row r="4" spans="1:2" x14ac:dyDescent="0.25">
      <c r="A4" t="s">
        <v>401</v>
      </c>
      <c r="B4">
        <v>1</v>
      </c>
    </row>
    <row r="5" spans="1:2" x14ac:dyDescent="0.25">
      <c r="A5" t="s">
        <v>407</v>
      </c>
      <c r="B5">
        <v>0</v>
      </c>
    </row>
    <row r="6" spans="1:2" x14ac:dyDescent="0.25">
      <c r="A6" t="s">
        <v>447</v>
      </c>
      <c r="B6">
        <v>0</v>
      </c>
    </row>
    <row r="7" spans="1:2" x14ac:dyDescent="0.25">
      <c r="A7" t="s">
        <v>474</v>
      </c>
      <c r="B7">
        <v>1</v>
      </c>
    </row>
    <row r="8" spans="1:2" x14ac:dyDescent="0.25">
      <c r="A8" t="s">
        <v>412</v>
      </c>
      <c r="B8">
        <v>1</v>
      </c>
    </row>
    <row r="9" spans="1:2" x14ac:dyDescent="0.25">
      <c r="A9" t="s">
        <v>470</v>
      </c>
      <c r="B9">
        <v>0</v>
      </c>
    </row>
    <row r="10" spans="1:2" x14ac:dyDescent="0.25">
      <c r="A10" t="s">
        <v>485</v>
      </c>
      <c r="B10">
        <v>0</v>
      </c>
    </row>
    <row r="11" spans="1:2" x14ac:dyDescent="0.25">
      <c r="A11" t="s">
        <v>414</v>
      </c>
      <c r="B11">
        <v>1</v>
      </c>
    </row>
    <row r="12" spans="1:2" x14ac:dyDescent="0.25">
      <c r="A12" t="s">
        <v>484</v>
      </c>
      <c r="B12">
        <v>1</v>
      </c>
    </row>
    <row r="13" spans="1:2" x14ac:dyDescent="0.25">
      <c r="A13" t="s">
        <v>399</v>
      </c>
      <c r="B13">
        <v>1</v>
      </c>
    </row>
    <row r="14" spans="1:2" x14ac:dyDescent="0.25">
      <c r="A14" t="s">
        <v>479</v>
      </c>
      <c r="B14">
        <v>1</v>
      </c>
    </row>
    <row r="15" spans="1:2" x14ac:dyDescent="0.25">
      <c r="A15" t="s">
        <v>472</v>
      </c>
      <c r="B15">
        <v>1</v>
      </c>
    </row>
    <row r="16" spans="1:2" x14ac:dyDescent="0.25">
      <c r="A16" t="s">
        <v>552</v>
      </c>
      <c r="B16">
        <v>1</v>
      </c>
    </row>
    <row r="17" spans="1:2" x14ac:dyDescent="0.25">
      <c r="A17" t="s">
        <v>411</v>
      </c>
      <c r="B17">
        <v>0</v>
      </c>
    </row>
    <row r="18" spans="1:2" x14ac:dyDescent="0.25">
      <c r="A18" t="s">
        <v>409</v>
      </c>
      <c r="B18">
        <v>0</v>
      </c>
    </row>
    <row r="19" spans="1:2" x14ac:dyDescent="0.25">
      <c r="A19" t="s">
        <v>405</v>
      </c>
      <c r="B19">
        <v>1</v>
      </c>
    </row>
    <row r="20" spans="1:2" x14ac:dyDescent="0.25">
      <c r="A20" t="s">
        <v>460</v>
      </c>
      <c r="B20">
        <v>1</v>
      </c>
    </row>
    <row r="21" spans="1:2" x14ac:dyDescent="0.25">
      <c r="A21" t="s">
        <v>837</v>
      </c>
      <c r="B21">
        <v>1</v>
      </c>
    </row>
    <row r="22" spans="1:2" x14ac:dyDescent="0.25">
      <c r="A22" t="s">
        <v>862</v>
      </c>
      <c r="B22">
        <v>1</v>
      </c>
    </row>
    <row r="23" spans="1:2" x14ac:dyDescent="0.25">
      <c r="A23" t="s">
        <v>1042</v>
      </c>
      <c r="B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165"/>
  <sheetViews>
    <sheetView workbookViewId="0">
      <selection activeCell="D16" sqref="D16"/>
    </sheetView>
  </sheetViews>
  <sheetFormatPr defaultRowHeight="15" x14ac:dyDescent="0.25"/>
  <cols>
    <col min="1" max="1" width="23.28515625" bestFit="1" customWidth="1"/>
    <col min="2" max="2" width="20.28515625" bestFit="1" customWidth="1"/>
    <col min="3" max="3" width="18.85546875" bestFit="1" customWidth="1"/>
    <col min="4" max="4" width="21.42578125" customWidth="1"/>
    <col min="5" max="5" width="22.140625" customWidth="1"/>
    <col min="6" max="6" width="15" customWidth="1"/>
    <col min="7" max="7" width="16.7109375" bestFit="1" customWidth="1"/>
    <col min="8" max="8" width="10.42578125" style="22" bestFit="1" customWidth="1"/>
    <col min="9" max="9" width="67.7109375" customWidth="1"/>
    <col min="10" max="10" width="9.7109375" customWidth="1"/>
    <col min="12" max="12" width="13.85546875" customWidth="1"/>
    <col min="15" max="15" width="5" customWidth="1"/>
    <col min="16" max="16" width="10.42578125" bestFit="1" customWidth="1"/>
  </cols>
  <sheetData>
    <row r="2" spans="1:9" x14ac:dyDescent="0.25">
      <c r="A2" t="s">
        <v>1014</v>
      </c>
    </row>
    <row r="3" spans="1:9" x14ac:dyDescent="0.25">
      <c r="A3" t="s">
        <v>1015</v>
      </c>
      <c r="G3" s="37" t="s">
        <v>984</v>
      </c>
      <c r="H3" s="44" t="s">
        <v>393</v>
      </c>
    </row>
    <row r="4" spans="1:9" x14ac:dyDescent="0.25">
      <c r="A4" t="s">
        <v>1016</v>
      </c>
      <c r="F4" t="str">
        <f>MID(G4,2,LEN(G4)-2)</f>
        <v>SRV-WSUS01</v>
      </c>
      <c r="G4" s="37" t="s">
        <v>985</v>
      </c>
      <c r="H4" s="44" t="s">
        <v>986</v>
      </c>
      <c r="I4" t="str">
        <f>"[pscustomobject]@{DeviceName="&amp;G4&amp;";ShipDate='"&amp;H4&amp;"'},"</f>
        <v>[pscustomobject]@{DeviceName='SRV-WSUS01';ShipDate='2012-01-25'},</v>
      </c>
    </row>
    <row r="5" spans="1:9" x14ac:dyDescent="0.25">
      <c r="F5" t="str">
        <f t="shared" ref="F5:F11" si="0">MID(G5,2,LEN(G5)-2)</f>
        <v>I7610-2112-01</v>
      </c>
      <c r="G5" s="37" t="s">
        <v>987</v>
      </c>
      <c r="H5" s="44" t="s">
        <v>988</v>
      </c>
      <c r="I5" t="str">
        <f t="shared" ref="I5:I11" si="1">"[pscustomobject]@{DeviceName="&amp;G5&amp;";ShipDate='"&amp;H5&amp;"'},"</f>
        <v>[pscustomobject]@{DeviceName='I7610-2112-01';ShipDate='2020-11-01'},</v>
      </c>
    </row>
    <row r="6" spans="1:9" x14ac:dyDescent="0.25">
      <c r="A6" t="s">
        <v>1099</v>
      </c>
      <c r="F6" t="str">
        <f t="shared" si="0"/>
        <v>I5510-2112-01</v>
      </c>
      <c r="G6" s="37" t="s">
        <v>989</v>
      </c>
      <c r="H6" s="44" t="s">
        <v>990</v>
      </c>
      <c r="I6" t="str">
        <f t="shared" si="1"/>
        <v>[pscustomobject]@{DeviceName='I5510-2112-01';ShipDate='2021-11-02'},</v>
      </c>
    </row>
    <row r="7" spans="1:9" x14ac:dyDescent="0.25">
      <c r="A7" t="s">
        <v>1016</v>
      </c>
      <c r="F7" t="str">
        <f t="shared" si="0"/>
        <v>O7090-2201-01</v>
      </c>
      <c r="G7" s="37" t="s">
        <v>991</v>
      </c>
      <c r="H7" s="44" t="s">
        <v>992</v>
      </c>
      <c r="I7" t="str">
        <f t="shared" si="1"/>
        <v>[pscustomobject]@{DeviceName='O7090-2201-01';ShipDate='2022-01-05'},</v>
      </c>
    </row>
    <row r="8" spans="1:9" x14ac:dyDescent="0.25">
      <c r="F8" t="str">
        <f t="shared" si="0"/>
        <v>O7090-2201-02</v>
      </c>
      <c r="G8" s="37" t="s">
        <v>993</v>
      </c>
      <c r="H8" s="44" t="s">
        <v>992</v>
      </c>
      <c r="I8" t="str">
        <f t="shared" si="1"/>
        <v>[pscustomobject]@{DeviceName='O7090-2201-02';ShipDate='2022-01-05'},</v>
      </c>
    </row>
    <row r="9" spans="1:9" x14ac:dyDescent="0.25">
      <c r="A9" t="s">
        <v>923</v>
      </c>
      <c r="B9" t="s">
        <v>924</v>
      </c>
      <c r="F9" t="str">
        <f t="shared" si="0"/>
        <v>XPS9710-2201-01</v>
      </c>
      <c r="G9" s="37" t="s">
        <v>994</v>
      </c>
      <c r="H9" s="44" t="s">
        <v>995</v>
      </c>
      <c r="I9" t="str">
        <f t="shared" si="1"/>
        <v>[pscustomobject]@{DeviceName='XPS9710-2201-01';ShipDate='2021-12-30'},</v>
      </c>
    </row>
    <row r="10" spans="1:9" x14ac:dyDescent="0.25">
      <c r="A10" s="5" t="s">
        <v>311</v>
      </c>
      <c r="B10" t="str">
        <f>IF(B9="toPaste","@('"&amp;Table5[[#This Row],[name]]&amp;"',",IF(A11="","'"&amp;Table5[[#This Row],[name]]&amp;"')","'"&amp;Table5[[#This Row],[name]]&amp;"',"))</f>
        <v>@('SRV-WSUS01',</v>
      </c>
      <c r="F10" t="str">
        <f t="shared" si="0"/>
        <v>V5410-2201-01</v>
      </c>
      <c r="G10" s="37" t="s">
        <v>996</v>
      </c>
      <c r="H10" s="44" t="s">
        <v>997</v>
      </c>
      <c r="I10" t="str">
        <f t="shared" si="1"/>
        <v>[pscustomobject]@{DeviceName='V5410-2201-01';ShipDate='2022-01-07'},</v>
      </c>
    </row>
    <row r="11" spans="1:9" x14ac:dyDescent="0.25">
      <c r="A11" s="5" t="s">
        <v>108</v>
      </c>
      <c r="B11" t="str">
        <f>IF(B10="toPaste","@('"&amp;Table5[[#This Row],[name]]&amp;"',",IF(A12="","'"&amp;Table5[[#This Row],[name]]&amp;"')","'"&amp;Table5[[#This Row],[name]]&amp;"',"))</f>
        <v>'DESKTOP-CVGUMR0',</v>
      </c>
      <c r="F11" t="str">
        <f t="shared" si="0"/>
        <v>P3450-2201-01</v>
      </c>
      <c r="G11" s="37" t="s">
        <v>998</v>
      </c>
      <c r="H11" s="44" t="s">
        <v>999</v>
      </c>
      <c r="I11" t="str">
        <f t="shared" si="1"/>
        <v>[pscustomobject]@{DeviceName='P3450-2201-01';ShipDate='2022-01-22'},</v>
      </c>
    </row>
    <row r="12" spans="1:9" x14ac:dyDescent="0.25">
      <c r="A12" s="5" t="s">
        <v>317</v>
      </c>
      <c r="B12" t="str">
        <f>IF(B11="toPaste","@('"&amp;Table5[[#This Row],[name]]&amp;"',",IF(A13="","'"&amp;Table5[[#This Row],[name]]&amp;"')","'"&amp;Table5[[#This Row],[name]]&amp;"',"))</f>
        <v>'DESKTOP-C34CJTH',</v>
      </c>
    </row>
    <row r="13" spans="1:9" x14ac:dyDescent="0.25">
      <c r="A13" s="5" t="s">
        <v>328</v>
      </c>
      <c r="B13" t="str">
        <f>IF(B12="toPaste","@('"&amp;Table5[[#This Row],[name]]&amp;"',",IF(A14="","'"&amp;Table5[[#This Row],[name]]&amp;"')","'"&amp;Table5[[#This Row],[name]]&amp;"',"))</f>
        <v>'RANDULTRABOOK',</v>
      </c>
    </row>
    <row r="14" spans="1:9" x14ac:dyDescent="0.25">
      <c r="A14" s="5" t="s">
        <v>376</v>
      </c>
      <c r="B14" t="str">
        <f>IF(B13="toPaste","@('"&amp;Table5[[#This Row],[name]]&amp;"',",IF(A15="","'"&amp;Table5[[#This Row],[name]]&amp;"')","'"&amp;Table5[[#This Row],[name]]&amp;"',"))</f>
        <v>'CNF-STRATEGY',</v>
      </c>
      <c r="E14" t="s">
        <v>1047</v>
      </c>
      <c r="F14" t="s">
        <v>1046</v>
      </c>
      <c r="H14" s="22">
        <v>44596</v>
      </c>
    </row>
    <row r="15" spans="1:9" x14ac:dyDescent="0.25">
      <c r="A15" s="5" t="s">
        <v>211</v>
      </c>
      <c r="B15" t="str">
        <f>IF(B14="toPaste","@('"&amp;Table5[[#This Row],[name]]&amp;"',",IF(A16="","'"&amp;Table5[[#This Row],[name]]&amp;"')","'"&amp;Table5[[#This Row],[name]]&amp;"',"))</f>
        <v>'NEC073114',</v>
      </c>
      <c r="E15" t="s">
        <v>1049</v>
      </c>
      <c r="F15" t="s">
        <v>1048</v>
      </c>
      <c r="H15" s="22">
        <v>44652</v>
      </c>
    </row>
    <row r="16" spans="1:9" x14ac:dyDescent="0.25">
      <c r="A16" s="5" t="s">
        <v>331</v>
      </c>
      <c r="B16" t="str">
        <f>IF(B15="toPaste","@('"&amp;Table5[[#This Row],[name]]&amp;"',",IF(A17="","'"&amp;Table5[[#This Row],[name]]&amp;"')","'"&amp;Table5[[#This Row],[name]]&amp;"',"))</f>
        <v>'Sales04-914',</v>
      </c>
      <c r="E16" t="s">
        <v>1051</v>
      </c>
      <c r="F16" t="s">
        <v>1050</v>
      </c>
      <c r="H16" s="22">
        <v>44667</v>
      </c>
    </row>
    <row r="17" spans="1:8" x14ac:dyDescent="0.25">
      <c r="A17" s="5" t="s">
        <v>13</v>
      </c>
      <c r="B17" t="str">
        <f>IF(B16="toPaste","@('"&amp;Table5[[#This Row],[name]]&amp;"',",IF(A18="","'"&amp;Table5[[#This Row],[name]]&amp;"')","'"&amp;Table5[[#This Row],[name]]&amp;"',"))</f>
        <v>'Sales03-914',</v>
      </c>
      <c r="E17" t="s">
        <v>1054</v>
      </c>
      <c r="F17" t="s">
        <v>1053</v>
      </c>
      <c r="H17" s="22">
        <v>44643</v>
      </c>
    </row>
    <row r="18" spans="1:8" x14ac:dyDescent="0.25">
      <c r="A18" s="5" t="s">
        <v>343</v>
      </c>
      <c r="B18" t="str">
        <f>IF(B17="toPaste","@('"&amp;Table5[[#This Row],[name]]&amp;"',",IF(A19="","'"&amp;Table5[[#This Row],[name]]&amp;"')","'"&amp;Table5[[#This Row],[name]]&amp;"',"))</f>
        <v>'YOGA-03-2101',</v>
      </c>
      <c r="E18" t="s">
        <v>1056</v>
      </c>
      <c r="F18" t="s">
        <v>1055</v>
      </c>
      <c r="H18" s="22">
        <v>44652</v>
      </c>
    </row>
    <row r="19" spans="1:8" x14ac:dyDescent="0.25">
      <c r="A19" s="5" t="s">
        <v>313</v>
      </c>
      <c r="B19" t="str">
        <f>IF(B18="toPaste","@('"&amp;Table5[[#This Row],[name]]&amp;"',",IF(A20="","'"&amp;Table5[[#This Row],[name]]&amp;"')","'"&amp;Table5[[#This Row],[name]]&amp;"',"))</f>
        <v>'CNF-DILIGENCE',</v>
      </c>
      <c r="E19" t="s">
        <v>1058</v>
      </c>
      <c r="F19" t="s">
        <v>1057</v>
      </c>
      <c r="H19" s="22">
        <v>44699</v>
      </c>
    </row>
    <row r="20" spans="1:8" x14ac:dyDescent="0.25">
      <c r="A20" s="5" t="s">
        <v>373</v>
      </c>
      <c r="B20" t="str">
        <f>IF(B19="toPaste","@('"&amp;Table5[[#This Row],[name]]&amp;"',",IF(A21="","'"&amp;Table5[[#This Row],[name]]&amp;"')","'"&amp;Table5[[#This Row],[name]]&amp;"',"))</f>
        <v>'CNF-FOCUS',</v>
      </c>
      <c r="E20" t="s">
        <v>1061</v>
      </c>
      <c r="F20" t="s">
        <v>1060</v>
      </c>
      <c r="H20" s="22">
        <v>44631</v>
      </c>
    </row>
    <row r="21" spans="1:8" x14ac:dyDescent="0.25">
      <c r="A21" s="5" t="s">
        <v>334</v>
      </c>
      <c r="B21" t="str">
        <f>IF(B20="toPaste","@('"&amp;Table5[[#This Row],[name]]&amp;"',",IF(A22="","'"&amp;Table5[[#This Row],[name]]&amp;"')","'"&amp;Table5[[#This Row],[name]]&amp;"',"))</f>
        <v>'SALES06-1014',</v>
      </c>
      <c r="E21" t="s">
        <v>179</v>
      </c>
      <c r="F21" t="s">
        <v>1062</v>
      </c>
      <c r="H21" s="22">
        <v>43707</v>
      </c>
    </row>
    <row r="22" spans="1:8" x14ac:dyDescent="0.25">
      <c r="A22" s="5" t="s">
        <v>341</v>
      </c>
      <c r="B22" t="str">
        <f>IF(B21="toPaste","@('"&amp;Table5[[#This Row],[name]]&amp;"',",IF(A23="","'"&amp;Table5[[#This Row],[name]]&amp;"')","'"&amp;Table5[[#This Row],[name]]&amp;"',"))</f>
        <v>'YOGA-01-2101',</v>
      </c>
      <c r="E22" t="s">
        <v>1061</v>
      </c>
      <c r="F22" t="s">
        <v>1063</v>
      </c>
      <c r="H22" s="22">
        <v>44631</v>
      </c>
    </row>
    <row r="23" spans="1:8" x14ac:dyDescent="0.25">
      <c r="A23" s="5" t="s">
        <v>344</v>
      </c>
      <c r="B23" t="str">
        <f>IF(B22="toPaste","@('"&amp;Table5[[#This Row],[name]]&amp;"',",IF(A24="","'"&amp;Table5[[#This Row],[name]]&amp;"')","'"&amp;Table5[[#This Row],[name]]&amp;"',"))</f>
        <v>'YOGA2-1410-01',</v>
      </c>
      <c r="E23" t="s">
        <v>1067</v>
      </c>
      <c r="F23" t="s">
        <v>1066</v>
      </c>
      <c r="H23" s="22">
        <v>44596</v>
      </c>
    </row>
    <row r="24" spans="1:8" x14ac:dyDescent="0.25">
      <c r="A24" s="5" t="s">
        <v>342</v>
      </c>
      <c r="B24" t="str">
        <f>IF(B23="toPaste","@('"&amp;Table5[[#This Row],[name]]&amp;"',",IF(A25="","'"&amp;Table5[[#This Row],[name]]&amp;"')","'"&amp;Table5[[#This Row],[name]]&amp;"',"))</f>
        <v>'YOGA-02-2101',</v>
      </c>
      <c r="E24" t="s">
        <v>1058</v>
      </c>
      <c r="F24" t="s">
        <v>1068</v>
      </c>
      <c r="H24" s="22">
        <v>44699</v>
      </c>
    </row>
    <row r="25" spans="1:8" x14ac:dyDescent="0.25">
      <c r="A25" s="5" t="s">
        <v>337</v>
      </c>
      <c r="B25" t="str">
        <f>IF(B24="toPaste","@('"&amp;Table5[[#This Row],[name]]&amp;"',",IF(A26="","'"&amp;Table5[[#This Row],[name]]&amp;"')","'"&amp;Table5[[#This Row],[name]]&amp;"',"))</f>
        <v>'SALES09-1114',</v>
      </c>
      <c r="E25" t="s">
        <v>1070</v>
      </c>
      <c r="F25" t="s">
        <v>1069</v>
      </c>
      <c r="H25" s="22">
        <v>44636</v>
      </c>
    </row>
    <row r="26" spans="1:8" x14ac:dyDescent="0.25">
      <c r="A26" s="5" t="s">
        <v>339</v>
      </c>
      <c r="B26" t="str">
        <f>IF(B25="toPaste","@('"&amp;Table5[[#This Row],[name]]&amp;"',",IF(A27="","'"&amp;Table5[[#This Row],[name]]&amp;"')","'"&amp;Table5[[#This Row],[name]]&amp;"',"))</f>
        <v>'SALES10-1114',</v>
      </c>
      <c r="E26" t="s">
        <v>1074</v>
      </c>
      <c r="F26" t="s">
        <v>1073</v>
      </c>
      <c r="H26" s="22">
        <v>42104</v>
      </c>
    </row>
    <row r="27" spans="1:8" x14ac:dyDescent="0.25">
      <c r="A27" s="5" t="s">
        <v>308</v>
      </c>
      <c r="B27" t="str">
        <f>IF(B26="toPaste","@('"&amp;Table5[[#This Row],[name]]&amp;"',",IF(A28="","'"&amp;Table5[[#This Row],[name]]&amp;"')","'"&amp;Table5[[#This Row],[name]]&amp;"',"))</f>
        <v>'BACKUP01',</v>
      </c>
      <c r="E27" t="s">
        <v>1076</v>
      </c>
      <c r="F27" t="s">
        <v>1075</v>
      </c>
      <c r="H27" s="22" t="s">
        <v>1079</v>
      </c>
    </row>
    <row r="28" spans="1:8" x14ac:dyDescent="0.25">
      <c r="A28" s="5" t="s">
        <v>136</v>
      </c>
      <c r="B28" t="str">
        <f>IF(B27="toPaste","@('"&amp;Table5[[#This Row],[name]]&amp;"',",IF(A29="","'"&amp;Table5[[#This Row],[name]]&amp;"')","'"&amp;Table5[[#This Row],[name]]&amp;"',"))</f>
        <v>'ENG4C-2-2015',</v>
      </c>
      <c r="E28" t="s">
        <v>63</v>
      </c>
      <c r="F28" t="s">
        <v>1077</v>
      </c>
      <c r="H28" s="22">
        <v>42662</v>
      </c>
    </row>
    <row r="29" spans="1:8" x14ac:dyDescent="0.25">
      <c r="A29" s="5" t="s">
        <v>260</v>
      </c>
      <c r="B29" t="str">
        <f>IF(B28="toPaste","@('"&amp;Table5[[#This Row],[name]]&amp;"',",IF(A30="","'"&amp;Table5[[#This Row],[name]]&amp;"')","'"&amp;Table5[[#This Row],[name]]&amp;"',"))</f>
        <v>'PM4C-03-2015',</v>
      </c>
      <c r="E29" t="s">
        <v>24</v>
      </c>
      <c r="F29" t="s">
        <v>1078</v>
      </c>
      <c r="H29" s="22">
        <v>42047</v>
      </c>
    </row>
    <row r="30" spans="1:8" x14ac:dyDescent="0.25">
      <c r="A30" s="5" t="s">
        <v>168</v>
      </c>
      <c r="B30" t="str">
        <f>IF(B29="toPaste","@('"&amp;Table5[[#This Row],[name]]&amp;"',",IF(A31="","'"&amp;Table5[[#This Row],[name]]&amp;"')","'"&amp;Table5[[#This Row],[name]]&amp;"',"))</f>
        <v>'KC-102616',</v>
      </c>
    </row>
    <row r="31" spans="1:8" x14ac:dyDescent="0.25">
      <c r="A31" s="5" t="s">
        <v>325</v>
      </c>
      <c r="B31" t="str">
        <f>IF(B30="toPaste","@('"&amp;Table5[[#This Row],[name]]&amp;"',",IF(A32="","'"&amp;Table5[[#This Row],[name]]&amp;"')","'"&amp;Table5[[#This Row],[name]]&amp;"',"))</f>
        <v>'NTAYLOR-YOGA3',</v>
      </c>
    </row>
    <row r="32" spans="1:8" x14ac:dyDescent="0.25">
      <c r="A32" s="5" t="s">
        <v>47</v>
      </c>
      <c r="B32" t="str">
        <f>IF(B31="toPaste","@('"&amp;Table5[[#This Row],[name]]&amp;"',",IF(A33="","'"&amp;Table5[[#This Row],[name]]&amp;"')","'"&amp;Table5[[#This Row],[name]]&amp;"',"))</f>
        <v>'BETTE0815-LT',</v>
      </c>
    </row>
    <row r="33" spans="1:2" x14ac:dyDescent="0.25">
      <c r="A33" s="5" t="s">
        <v>305</v>
      </c>
      <c r="B33" t="str">
        <f>IF(B32="toPaste","@('"&amp;Table5[[#This Row],[name]]&amp;"',",IF(A34="","'"&amp;Table5[[#This Row],[name]]&amp;"')","'"&amp;Table5[[#This Row],[name]]&amp;"',"))</f>
        <v>'CNF-INNOVATION',</v>
      </c>
    </row>
    <row r="34" spans="1:2" x14ac:dyDescent="0.25">
      <c r="A34" s="5" t="s">
        <v>300</v>
      </c>
      <c r="B34" t="str">
        <f>IF(B33="toPaste","@('"&amp;Table5[[#This Row],[name]]&amp;"',",IF(A35="","'"&amp;Table5[[#This Row],[name]]&amp;"')","'"&amp;Table5[[#This Row],[name]]&amp;"',"))</f>
        <v>'CNF-COLLAB',</v>
      </c>
    </row>
    <row r="35" spans="1:2" x14ac:dyDescent="0.25">
      <c r="A35" s="5" t="s">
        <v>303</v>
      </c>
      <c r="B35" t="str">
        <f>IF(B34="toPaste","@('"&amp;Table5[[#This Row],[name]]&amp;"',",IF(A36="","'"&amp;Table5[[#This Row],[name]]&amp;"')","'"&amp;Table5[[#This Row],[name]]&amp;"',"))</f>
        <v>'CNF-DISCOVERY',</v>
      </c>
    </row>
    <row r="36" spans="1:2" x14ac:dyDescent="0.25">
      <c r="A36" s="5" t="s">
        <v>299</v>
      </c>
      <c r="B36" t="str">
        <f>IF(B35="toPaste","@('"&amp;Table5[[#This Row],[name]]&amp;"',",IF(A37="","'"&amp;Table5[[#This Row],[name]]&amp;"')","'"&amp;Table5[[#This Row],[name]]&amp;"',"))</f>
        <v>'PM120115',</v>
      </c>
    </row>
    <row r="37" spans="1:2" x14ac:dyDescent="0.25">
      <c r="A37" s="5" t="s">
        <v>394</v>
      </c>
      <c r="B37" t="str">
        <f>IF(B36="toPaste","@('"&amp;Table5[[#This Row],[name]]&amp;"',",IF(A38="","'"&amp;Table5[[#This Row],[name]]&amp;"')","'"&amp;Table5[[#This Row],[name]]&amp;"',"))</f>
        <v>'CNF-SYNERGY',</v>
      </c>
    </row>
    <row r="38" spans="1:2" x14ac:dyDescent="0.25">
      <c r="A38" s="5" t="s">
        <v>154</v>
      </c>
      <c r="B38" t="str">
        <f>IF(B37="toPaste","@('"&amp;Table5[[#This Row],[name]]&amp;"',",IF(A39="","'"&amp;Table5[[#This Row],[name]]&amp;"')","'"&amp;Table5[[#This Row],[name]]&amp;"',"))</f>
        <v>'FINANCE120115',</v>
      </c>
    </row>
    <row r="39" spans="1:2" x14ac:dyDescent="0.25">
      <c r="A39" s="5" t="s">
        <v>202</v>
      </c>
      <c r="B39" t="str">
        <f>IF(B38="toPaste","@('"&amp;Table5[[#This Row],[name]]&amp;"',",IF(A40="","'"&amp;Table5[[#This Row],[name]]&amp;"')","'"&amp;Table5[[#This Row],[name]]&amp;"',"))</f>
        <v>'MICROVELLUM-3AR',</v>
      </c>
    </row>
    <row r="40" spans="1:2" x14ac:dyDescent="0.25">
      <c r="A40" s="5" t="s">
        <v>275</v>
      </c>
      <c r="B40" t="str">
        <f>IF(B39="toPaste","@('"&amp;Table5[[#This Row],[name]]&amp;"',",IF(A41="","'"&amp;Table5[[#This Row],[name]]&amp;"')","'"&amp;Table5[[#This Row],[name]]&amp;"',"))</f>
        <v>'WAREHOUSE-KIOSK',</v>
      </c>
    </row>
    <row r="41" spans="1:2" x14ac:dyDescent="0.25">
      <c r="A41" s="5" t="s">
        <v>188</v>
      </c>
      <c r="B41" t="str">
        <f>IF(B40="toPaste","@('"&amp;Table5[[#This Row],[name]]&amp;"',",IF(A42="","'"&amp;Table5[[#This Row],[name]]&amp;"')","'"&amp;Table5[[#This Row],[name]]&amp;"',"))</f>
        <v>'LAPTOPENG2-9-16',</v>
      </c>
    </row>
    <row r="42" spans="1:2" x14ac:dyDescent="0.25">
      <c r="A42" s="5" t="s">
        <v>166</v>
      </c>
      <c r="B42" t="str">
        <f>IF(B41="toPaste","@('"&amp;Table5[[#This Row],[name]]&amp;"',",IF(A43="","'"&amp;Table5[[#This Row],[name]]&amp;"')","'"&amp;Table5[[#This Row],[name]]&amp;"',"))</f>
        <v>'IT021816',</v>
      </c>
    </row>
    <row r="43" spans="1:2" x14ac:dyDescent="0.25">
      <c r="A43" s="5" t="s">
        <v>280</v>
      </c>
      <c r="B43" t="str">
        <f>IF(B42="toPaste","@('"&amp;Table5[[#This Row],[name]]&amp;"',",IF(A44="","'"&amp;Table5[[#This Row],[name]]&amp;"')","'"&amp;Table5[[#This Row],[name]]&amp;"',"))</f>
        <v>'ANDREW-PC031716',</v>
      </c>
    </row>
    <row r="44" spans="1:2" x14ac:dyDescent="0.25">
      <c r="A44" s="5" t="s">
        <v>282</v>
      </c>
      <c r="B44" t="str">
        <f>IF(B43="toPaste","@('"&amp;Table5[[#This Row],[name]]&amp;"',",IF(A45="","'"&amp;Table5[[#This Row],[name]]&amp;"')","'"&amp;Table5[[#This Row],[name]]&amp;"',"))</f>
        <v>'BOB-LAP031416',</v>
      </c>
    </row>
    <row r="45" spans="1:2" x14ac:dyDescent="0.25">
      <c r="A45" s="5" t="s">
        <v>285</v>
      </c>
      <c r="B45" t="str">
        <f>IF(B44="toPaste","@('"&amp;Table5[[#This Row],[name]]&amp;"',",IF(A46="","'"&amp;Table5[[#This Row],[name]]&amp;"')","'"&amp;Table5[[#This Row],[name]]&amp;"',"))</f>
        <v>'I7353-1603-01',</v>
      </c>
    </row>
    <row r="46" spans="1:2" x14ac:dyDescent="0.25">
      <c r="A46" s="5" t="s">
        <v>283</v>
      </c>
      <c r="B46" t="str">
        <f>IF(B45="toPaste","@('"&amp;Table5[[#This Row],[name]]&amp;"',",IF(A47="","'"&amp;Table5[[#This Row],[name]]&amp;"')","'"&amp;Table5[[#This Row],[name]]&amp;"',"))</f>
        <v>'CLAYTON-032316',</v>
      </c>
    </row>
    <row r="47" spans="1:2" x14ac:dyDescent="0.25">
      <c r="A47" s="5" t="s">
        <v>297</v>
      </c>
      <c r="B47" t="str">
        <f>IF(B46="toPaste","@('"&amp;Table5[[#This Row],[name]]&amp;"',",IF(A48="","'"&amp;Table5[[#This Row],[name]]&amp;"')","'"&amp;Table5[[#This Row],[name]]&amp;"',"))</f>
        <v>'PETER-04-22-16',</v>
      </c>
    </row>
    <row r="48" spans="1:2" x14ac:dyDescent="0.25">
      <c r="A48" s="5" t="s">
        <v>92</v>
      </c>
      <c r="B48" t="str">
        <f>IF(B47="toPaste","@('"&amp;Table5[[#This Row],[name]]&amp;"',",IF(A49="","'"&amp;Table5[[#This Row],[name]]&amp;"')","'"&amp;Table5[[#This Row],[name]]&amp;"',"))</f>
        <v>'DESKTOP-5OGLIHN',</v>
      </c>
    </row>
    <row r="49" spans="1:2" x14ac:dyDescent="0.25">
      <c r="A49" s="5" t="s">
        <v>115</v>
      </c>
      <c r="B49" t="str">
        <f>IF(B48="toPaste","@('"&amp;Table5[[#This Row],[name]]&amp;"',",IF(A50="","'"&amp;Table5[[#This Row],[name]]&amp;"')","'"&amp;Table5[[#This Row],[name]]&amp;"',"))</f>
        <v>'DESKTOP-JO7ALF8',</v>
      </c>
    </row>
    <row r="50" spans="1:2" x14ac:dyDescent="0.25">
      <c r="A50" s="5" t="s">
        <v>535</v>
      </c>
      <c r="B50" t="str">
        <f>IF(B49="toPaste","@('"&amp;Table5[[#This Row],[name]]&amp;"',",IF(A51="","'"&amp;Table5[[#This Row],[name]]&amp;"')","'"&amp;Table5[[#This Row],[name]]&amp;"',"))</f>
        <v>'P3420-1605-01',</v>
      </c>
    </row>
    <row r="51" spans="1:2" x14ac:dyDescent="0.25">
      <c r="A51" s="5" t="s">
        <v>286</v>
      </c>
      <c r="B51" t="str">
        <f>IF(B50="toPaste","@('"&amp;Table5[[#This Row],[name]]&amp;"',",IF(A52="","'"&amp;Table5[[#This Row],[name]]&amp;"')","'"&amp;Table5[[#This Row],[name]]&amp;"',"))</f>
        <v>'JOHN-LAP-062416',</v>
      </c>
    </row>
    <row r="52" spans="1:2" x14ac:dyDescent="0.25">
      <c r="A52" s="5" t="s">
        <v>296</v>
      </c>
      <c r="B52" t="str">
        <f>IF(B51="toPaste","@('"&amp;Table5[[#This Row],[name]]&amp;"',",IF(A53="","'"&amp;Table5[[#This Row],[name]]&amp;"')","'"&amp;Table5[[#This Row],[name]]&amp;"',"))</f>
        <v>'NEL81816',</v>
      </c>
    </row>
    <row r="53" spans="1:2" x14ac:dyDescent="0.25">
      <c r="A53" s="5" t="s">
        <v>199</v>
      </c>
      <c r="B53" t="str">
        <f>IF(B52="toPaste","@('"&amp;Table5[[#This Row],[name]]&amp;"',",IF(A54="","'"&amp;Table5[[#This Row],[name]]&amp;"')","'"&amp;Table5[[#This Row],[name]]&amp;"',"))</f>
        <v>'MICROVELLUM-082',</v>
      </c>
    </row>
    <row r="54" spans="1:2" x14ac:dyDescent="0.25">
      <c r="A54" s="5" t="s">
        <v>294</v>
      </c>
      <c r="B54" t="str">
        <f>IF(B53="toPaste","@('"&amp;Table5[[#This Row],[name]]&amp;"',",IF(A55="","'"&amp;Table5[[#This Row],[name]]&amp;"')","'"&amp;Table5[[#This Row],[name]]&amp;"',"))</f>
        <v>'NEL-08-31-16',</v>
      </c>
    </row>
    <row r="55" spans="1:2" x14ac:dyDescent="0.25">
      <c r="A55" s="5" t="s">
        <v>62</v>
      </c>
      <c r="B55" t="str">
        <f>IF(B54="toPaste","@('"&amp;Table5[[#This Row],[name]]&amp;"',",IF(A56="","'"&amp;Table5[[#This Row],[name]]&amp;"')","'"&amp;Table5[[#This Row],[name]]&amp;"',"))</f>
        <v>'CNF-INGENUITY',</v>
      </c>
    </row>
    <row r="56" spans="1:2" x14ac:dyDescent="0.25">
      <c r="A56" s="5" t="s">
        <v>65</v>
      </c>
      <c r="B56" t="str">
        <f>IF(B55="toPaste","@('"&amp;Table5[[#This Row],[name]]&amp;"',",IF(A57="","'"&amp;Table5[[#This Row],[name]]&amp;"')","'"&amp;Table5[[#This Row],[name]]&amp;"',"))</f>
        <v>'CNF-INSIGHT',</v>
      </c>
    </row>
    <row r="57" spans="1:2" x14ac:dyDescent="0.25">
      <c r="A57" s="5" t="s">
        <v>273</v>
      </c>
      <c r="B57" t="str">
        <f>IF(B56="toPaste","@('"&amp;Table5[[#This Row],[name]]&amp;"',",IF(A58="","'"&amp;Table5[[#This Row],[name]]&amp;"')","'"&amp;Table5[[#This Row],[name]]&amp;"',"))</f>
        <v>'SRV-PHYSDC',</v>
      </c>
    </row>
    <row r="58" spans="1:2" x14ac:dyDescent="0.25">
      <c r="A58" s="5" t="s">
        <v>352</v>
      </c>
      <c r="B58" t="str">
        <f>IF(B57="toPaste","@('"&amp;Table5[[#This Row],[name]]&amp;"',",IF(A59="","'"&amp;Table5[[#This Row],[name]]&amp;"')","'"&amp;Table5[[#This Row],[name]]&amp;"',"))</f>
        <v>'SRV-APP01',</v>
      </c>
    </row>
    <row r="59" spans="1:2" x14ac:dyDescent="0.25">
      <c r="A59" s="5" t="s">
        <v>355</v>
      </c>
      <c r="B59" t="str">
        <f>IF(B58="toPaste","@('"&amp;Table5[[#This Row],[name]]&amp;"',",IF(A60="","'"&amp;Table5[[#This Row],[name]]&amp;"')","'"&amp;Table5[[#This Row],[name]]&amp;"',"))</f>
        <v>'SRV-RDBROKER',</v>
      </c>
    </row>
    <row r="60" spans="1:2" x14ac:dyDescent="0.25">
      <c r="A60" s="5" t="s">
        <v>357</v>
      </c>
      <c r="B60" t="str">
        <f>IF(B59="toPaste","@('"&amp;Table5[[#This Row],[name]]&amp;"',",IF(A61="","'"&amp;Table5[[#This Row],[name]]&amp;"')","'"&amp;Table5[[#This Row],[name]]&amp;"',"))</f>
        <v>'SRV-RDGATEWAY',</v>
      </c>
    </row>
    <row r="61" spans="1:2" x14ac:dyDescent="0.25">
      <c r="A61" s="5" t="s">
        <v>359</v>
      </c>
      <c r="B61" t="str">
        <f>IF(B60="toPaste","@('"&amp;Table5[[#This Row],[name]]&amp;"',",IF(A62="","'"&amp;Table5[[#This Row],[name]]&amp;"')","'"&amp;Table5[[#This Row],[name]]&amp;"',"))</f>
        <v>'SRV-RDSHOST1',</v>
      </c>
    </row>
    <row r="62" spans="1:2" x14ac:dyDescent="0.25">
      <c r="A62" s="5" t="s">
        <v>361</v>
      </c>
      <c r="B62" t="str">
        <f>IF(B61="toPaste","@('"&amp;Table5[[#This Row],[name]]&amp;"',",IF(A63="","'"&amp;Table5[[#This Row],[name]]&amp;"')","'"&amp;Table5[[#This Row],[name]]&amp;"',"))</f>
        <v>'SRV-SECURITY',</v>
      </c>
    </row>
    <row r="63" spans="1:2" x14ac:dyDescent="0.25">
      <c r="A63" s="5" t="s">
        <v>363</v>
      </c>
      <c r="B63" t="str">
        <f>IF(B62="toPaste","@('"&amp;Table5[[#This Row],[name]]&amp;"',",IF(A64="","'"&amp;Table5[[#This Row],[name]]&amp;"')","'"&amp;Table5[[#This Row],[name]]&amp;"',"))</f>
        <v>'SRV-TIMBERLINE',</v>
      </c>
    </row>
    <row r="64" spans="1:2" x14ac:dyDescent="0.25">
      <c r="A64" s="5" t="s">
        <v>365</v>
      </c>
      <c r="B64" t="str">
        <f>IF(B63="toPaste","@('"&amp;Table5[[#This Row],[name]]&amp;"',",IF(A65="","'"&amp;Table5[[#This Row],[name]]&amp;"')","'"&amp;Table5[[#This Row],[name]]&amp;"',"))</f>
        <v>'SRV-XAVDA1',</v>
      </c>
    </row>
    <row r="65" spans="1:2" x14ac:dyDescent="0.25">
      <c r="A65" s="5" t="s">
        <v>367</v>
      </c>
      <c r="B65" t="str">
        <f>IF(B64="toPaste","@('"&amp;Table5[[#This Row],[name]]&amp;"',",IF(A66="","'"&amp;Table5[[#This Row],[name]]&amp;"')","'"&amp;Table5[[#This Row],[name]]&amp;"',"))</f>
        <v>'SRV-XAVDC',</v>
      </c>
    </row>
    <row r="66" spans="1:2" x14ac:dyDescent="0.25">
      <c r="A66" s="5" t="s">
        <v>270</v>
      </c>
      <c r="B66" t="str">
        <f>IF(B65="toPaste","@('"&amp;Table5[[#This Row],[name]]&amp;"',",IF(A67="","'"&amp;Table5[[#This Row],[name]]&amp;"')","'"&amp;Table5[[#This Row],[name]]&amp;"',"))</f>
        <v>'SRV-HYV01',</v>
      </c>
    </row>
    <row r="67" spans="1:2" x14ac:dyDescent="0.25">
      <c r="A67" s="5" t="s">
        <v>272</v>
      </c>
      <c r="B67" t="str">
        <f>IF(B66="toPaste","@('"&amp;Table5[[#This Row],[name]]&amp;"',",IF(A68="","'"&amp;Table5[[#This Row],[name]]&amp;"')","'"&amp;Table5[[#This Row],[name]]&amp;"',"))</f>
        <v>'SRV-HYV02',</v>
      </c>
    </row>
    <row r="68" spans="1:2" x14ac:dyDescent="0.25">
      <c r="A68" s="5" t="s">
        <v>290</v>
      </c>
      <c r="B68" t="str">
        <f>IF(B67="toPaste","@('"&amp;Table5[[#This Row],[name]]&amp;"',",IF(A69="","'"&amp;Table5[[#This Row],[name]]&amp;"')","'"&amp;Table5[[#This Row],[name]]&amp;"',"))</f>
        <v>'LAPTOP-1-25-17',</v>
      </c>
    </row>
    <row r="69" spans="1:2" x14ac:dyDescent="0.25">
      <c r="A69" s="5" t="s">
        <v>288</v>
      </c>
      <c r="B69" t="str">
        <f>IF(B68="toPaste","@('"&amp;Table5[[#This Row],[name]]&amp;"',",IF(A70="","'"&amp;Table5[[#This Row],[name]]&amp;"')","'"&amp;Table5[[#This Row],[name]]&amp;"',"))</f>
        <v>'LAPTOP-1-24-17',</v>
      </c>
    </row>
    <row r="70" spans="1:2" x14ac:dyDescent="0.25">
      <c r="A70" s="5" t="s">
        <v>69</v>
      </c>
      <c r="B70" t="str">
        <f>IF(B69="toPaste","@('"&amp;Table5[[#This Row],[name]]&amp;"',",IF(A71="","'"&amp;Table5[[#This Row],[name]]&amp;"')","'"&amp;Table5[[#This Row],[name]]&amp;"',"))</f>
        <v>'DESKTOP-2-14-20',</v>
      </c>
    </row>
    <row r="71" spans="1:2" x14ac:dyDescent="0.25">
      <c r="A71" s="5" t="s">
        <v>77</v>
      </c>
      <c r="B71" t="str">
        <f>IF(B70="toPaste","@('"&amp;Table5[[#This Row],[name]]&amp;"',",IF(A72="","'"&amp;Table5[[#This Row],[name]]&amp;"')","'"&amp;Table5[[#This Row],[name]]&amp;"',"))</f>
        <v>'DESKTOP-3-1-17',</v>
      </c>
    </row>
    <row r="72" spans="1:2" x14ac:dyDescent="0.25">
      <c r="A72" s="5" t="s">
        <v>80</v>
      </c>
      <c r="B72" t="str">
        <f>IF(B71="toPaste","@('"&amp;Table5[[#This Row],[name]]&amp;"',",IF(A73="","'"&amp;Table5[[#This Row],[name]]&amp;"')","'"&amp;Table5[[#This Row],[name]]&amp;"',"))</f>
        <v>'DESKTOP-3-17-17',</v>
      </c>
    </row>
    <row r="73" spans="1:2" x14ac:dyDescent="0.25">
      <c r="A73" s="5" t="s">
        <v>292</v>
      </c>
      <c r="B73" t="str">
        <f>IF(B72="toPaste","@('"&amp;Table5[[#This Row],[name]]&amp;"',",IF(A74="","'"&amp;Table5[[#This Row],[name]]&amp;"')","'"&amp;Table5[[#This Row],[name]]&amp;"',"))</f>
        <v>'LAPTOP-3-21-17',</v>
      </c>
    </row>
    <row r="74" spans="1:2" x14ac:dyDescent="0.25">
      <c r="A74" s="5" t="s">
        <v>83</v>
      </c>
      <c r="B74" t="str">
        <f>IF(B73="toPaste","@('"&amp;Table5[[#This Row],[name]]&amp;"',",IF(A75="","'"&amp;Table5[[#This Row],[name]]&amp;"')","'"&amp;Table5[[#This Row],[name]]&amp;"',"))</f>
        <v>'DESKTOP-3-24-17',</v>
      </c>
    </row>
    <row r="75" spans="1:2" x14ac:dyDescent="0.25">
      <c r="A75" s="5" t="s">
        <v>298</v>
      </c>
      <c r="B75" t="str">
        <f>IF(B74="toPaste","@('"&amp;Table5[[#This Row],[name]]&amp;"',",IF(A76="","'"&amp;Table5[[#This Row],[name]]&amp;"')","'"&amp;Table5[[#This Row],[name]]&amp;"',"))</f>
        <v>'PM091417',</v>
      </c>
    </row>
    <row r="76" spans="1:2" x14ac:dyDescent="0.25">
      <c r="A76" s="5" t="s">
        <v>134</v>
      </c>
      <c r="B76" t="str">
        <f>IF(B75="toPaste","@('"&amp;Table5[[#This Row],[name]]&amp;"',",IF(A77="","'"&amp;Table5[[#This Row],[name]]&amp;"')","'"&amp;Table5[[#This Row],[name]]&amp;"',"))</f>
        <v>'ENG112017',</v>
      </c>
    </row>
    <row r="77" spans="1:2" x14ac:dyDescent="0.25">
      <c r="A77" s="5" t="s">
        <v>346</v>
      </c>
      <c r="B77" t="str">
        <f>IF(B76="toPaste","@('"&amp;Table5[[#This Row],[name]]&amp;"',",IF(A78="","'"&amp;Table5[[#This Row],[name]]&amp;"')","'"&amp;Table5[[#This Row],[name]]&amp;"',"))</f>
        <v>'DESKTOP-HT7L8K1',</v>
      </c>
    </row>
    <row r="78" spans="1:2" x14ac:dyDescent="0.25">
      <c r="A78" s="5" t="s">
        <v>118</v>
      </c>
      <c r="B78" t="str">
        <f>IF(B77="toPaste","@('"&amp;Table5[[#This Row],[name]]&amp;"',",IF(A79="","'"&amp;Table5[[#This Row],[name]]&amp;"')","'"&amp;Table5[[#This Row],[name]]&amp;"',"))</f>
        <v>'DESKTOP-O66343I',</v>
      </c>
    </row>
    <row r="79" spans="1:2" x14ac:dyDescent="0.25">
      <c r="A79" s="5" t="s">
        <v>85</v>
      </c>
      <c r="B79" t="str">
        <f>IF(B78="toPaste","@('"&amp;Table5[[#This Row],[name]]&amp;"',",IF(A80="","'"&amp;Table5[[#This Row],[name]]&amp;"')","'"&amp;Table5[[#This Row],[name]]&amp;"',"))</f>
        <v>'DESKTOP-3HE7O4P',</v>
      </c>
    </row>
    <row r="80" spans="1:2" x14ac:dyDescent="0.25">
      <c r="A80" s="5" t="s">
        <v>94</v>
      </c>
      <c r="B80" t="str">
        <f>IF(B79="toPaste","@('"&amp;Table5[[#This Row],[name]]&amp;"',",IF(A81="","'"&amp;Table5[[#This Row],[name]]&amp;"')","'"&amp;Table5[[#This Row],[name]]&amp;"',"))</f>
        <v>'DESKTOP-7JECICL',</v>
      </c>
    </row>
    <row r="81" spans="1:2" x14ac:dyDescent="0.25">
      <c r="A81" s="5" t="s">
        <v>113</v>
      </c>
      <c r="B81" t="str">
        <f>IF(B80="toPaste","@('"&amp;Table5[[#This Row],[name]]&amp;"',",IF(A82="","'"&amp;Table5[[#This Row],[name]]&amp;"')","'"&amp;Table5[[#This Row],[name]]&amp;"',"))</f>
        <v>'DESKTOP-H3LRMFM',</v>
      </c>
    </row>
    <row r="82" spans="1:2" x14ac:dyDescent="0.25">
      <c r="A82" s="5" t="s">
        <v>556</v>
      </c>
      <c r="B82" t="str">
        <f>IF(B81="toPaste","@('"&amp;Table5[[#This Row],[name]]&amp;"',",IF(A83="","'"&amp;Table5[[#This Row],[name]]&amp;"')","'"&amp;Table5[[#This Row],[name]]&amp;"',"))</f>
        <v>'I7573-1806-01',</v>
      </c>
    </row>
    <row r="83" spans="1:2" x14ac:dyDescent="0.25">
      <c r="A83" s="5" t="s">
        <v>322</v>
      </c>
      <c r="B83" t="str">
        <f>IF(B82="toPaste","@('"&amp;Table5[[#This Row],[name]]&amp;"',",IF(A84="","'"&amp;Table5[[#This Row],[name]]&amp;"')","'"&amp;Table5[[#This Row],[name]]&amp;"',"))</f>
        <v>'LAPTOP-OI3JC506',</v>
      </c>
    </row>
    <row r="84" spans="1:2" x14ac:dyDescent="0.25">
      <c r="A84" s="5" t="s">
        <v>90</v>
      </c>
      <c r="B84" t="str">
        <f>IF(B83="toPaste","@('"&amp;Table5[[#This Row],[name]]&amp;"',",IF(A85="","'"&amp;Table5[[#This Row],[name]]&amp;"')","'"&amp;Table5[[#This Row],[name]]&amp;"',"))</f>
        <v>'DESKTOP-3VB105O',</v>
      </c>
    </row>
    <row r="85" spans="1:2" x14ac:dyDescent="0.25">
      <c r="A85" s="5" t="s">
        <v>349</v>
      </c>
      <c r="B85" t="str">
        <f>IF(B84="toPaste","@('"&amp;Table5[[#This Row],[name]]&amp;"',",IF(A86="","'"&amp;Table5[[#This Row],[name]]&amp;"')","'"&amp;Table5[[#This Row],[name]]&amp;"',"))</f>
        <v>'DESKTOP-HU01SQ9',</v>
      </c>
    </row>
    <row r="86" spans="1:2" x14ac:dyDescent="0.25">
      <c r="A86" s="5" t="s">
        <v>351</v>
      </c>
      <c r="B86" t="str">
        <f>IF(B85="toPaste","@('"&amp;Table5[[#This Row],[name]]&amp;"',",IF(A87="","'"&amp;Table5[[#This Row],[name]]&amp;"')","'"&amp;Table5[[#This Row],[name]]&amp;"',"))</f>
        <v>'DESKTOP-VIOIFNR',</v>
      </c>
    </row>
    <row r="87" spans="1:2" x14ac:dyDescent="0.25">
      <c r="A87" s="5" t="s">
        <v>58</v>
      </c>
      <c r="B87" t="str">
        <f>IF(B86="toPaste","@('"&amp;Table5[[#This Row],[name]]&amp;"',",IF(A88="","'"&amp;Table5[[#This Row],[name]]&amp;"')","'"&amp;Table5[[#This Row],[name]]&amp;"',"))</f>
        <v>'CADLAPTOP2018',</v>
      </c>
    </row>
    <row r="88" spans="1:2" x14ac:dyDescent="0.25">
      <c r="A88" s="5" t="s">
        <v>98</v>
      </c>
      <c r="B88" t="str">
        <f>IF(B87="toPaste","@('"&amp;Table5[[#This Row],[name]]&amp;"',",IF(A89="","'"&amp;Table5[[#This Row],[name]]&amp;"')","'"&amp;Table5[[#This Row],[name]]&amp;"',"))</f>
        <v>'DESKTOP-ABC56AE',</v>
      </c>
    </row>
    <row r="89" spans="1:2" x14ac:dyDescent="0.25">
      <c r="A89" s="5" t="s">
        <v>208</v>
      </c>
      <c r="B89" t="str">
        <f>IF(B88="toPaste","@('"&amp;Table5[[#This Row],[name]]&amp;"',",IF(A90="","'"&amp;Table5[[#This Row],[name]]&amp;"')","'"&amp;Table5[[#This Row],[name]]&amp;"',"))</f>
        <v>'NC-EST-10-19',</v>
      </c>
    </row>
    <row r="90" spans="1:2" x14ac:dyDescent="0.25">
      <c r="A90" s="5" t="s">
        <v>110</v>
      </c>
      <c r="B90" t="str">
        <f>IF(B89="toPaste","@('"&amp;Table5[[#This Row],[name]]&amp;"',",IF(A91="","'"&amp;Table5[[#This Row],[name]]&amp;"')","'"&amp;Table5[[#This Row],[name]]&amp;"',"))</f>
        <v>'DESKTOP-ELKSGER',</v>
      </c>
    </row>
    <row r="91" spans="1:2" x14ac:dyDescent="0.25">
      <c r="A91" s="5" t="s">
        <v>319</v>
      </c>
      <c r="B91" t="str">
        <f>IF(B90="toPaste","@('"&amp;Table5[[#This Row],[name]]&amp;"',",IF(A92="","'"&amp;Table5[[#This Row],[name]]&amp;"')","'"&amp;Table5[[#This Row],[name]]&amp;"',"))</f>
        <v>'IT020119',</v>
      </c>
    </row>
    <row r="92" spans="1:2" x14ac:dyDescent="0.25">
      <c r="A92" s="5" t="s">
        <v>44</v>
      </c>
      <c r="B92" t="str">
        <f>IF(B91="toPaste","@('"&amp;Table5[[#This Row],[name]]&amp;"',",IF(A93="","'"&amp;Table5[[#This Row],[name]]&amp;"')","'"&amp;Table5[[#This Row],[name]]&amp;"',"))</f>
        <v>'BDLAPTOP2-22-19',</v>
      </c>
    </row>
    <row r="93" spans="1:2" x14ac:dyDescent="0.25">
      <c r="A93" s="5" t="s">
        <v>537</v>
      </c>
      <c r="B93" t="str">
        <f>IF(B92="toPaste","@('"&amp;Table5[[#This Row],[name]]&amp;"',",IF(A94="","'"&amp;Table5[[#This Row],[name]]&amp;"')","'"&amp;Table5[[#This Row],[name]]&amp;"',"))</f>
        <v>'I7586-1904-01',</v>
      </c>
    </row>
    <row r="94" spans="1:2" x14ac:dyDescent="0.25">
      <c r="A94" s="5" t="s">
        <v>209</v>
      </c>
      <c r="B94" t="str">
        <f>IF(B93="toPaste","@('"&amp;Table5[[#This Row],[name]]&amp;"',",IF(A95="","'"&amp;Table5[[#This Row],[name]]&amp;"')","'"&amp;Table5[[#This Row],[name]]&amp;"',"))</f>
        <v>'NC-OPS-06-19',</v>
      </c>
    </row>
    <row r="95" spans="1:2" x14ac:dyDescent="0.25">
      <c r="A95" s="5" t="s">
        <v>41</v>
      </c>
      <c r="B95" t="str">
        <f>IF(B94="toPaste","@('"&amp;Table5[[#This Row],[name]]&amp;"',",IF(A96="","'"&amp;Table5[[#This Row],[name]]&amp;"')","'"&amp;Table5[[#This Row],[name]]&amp;"',"))</f>
        <v>'AWAGNON-DT01',</v>
      </c>
    </row>
    <row r="96" spans="1:2" x14ac:dyDescent="0.25">
      <c r="A96" s="5" t="s">
        <v>171</v>
      </c>
      <c r="B96" t="str">
        <f>IF(B95="toPaste","@('"&amp;Table5[[#This Row],[name]]&amp;"',",IF(A97="","'"&amp;Table5[[#This Row],[name]]&amp;"')","'"&amp;Table5[[#This Row],[name]]&amp;"',"))</f>
        <v>'KTEAL-DT01',</v>
      </c>
    </row>
    <row r="97" spans="1:2" x14ac:dyDescent="0.25">
      <c r="A97" s="5" t="s">
        <v>867</v>
      </c>
      <c r="B97" t="str">
        <f>IF(B96="toPaste","@('"&amp;Table5[[#This Row],[name]]&amp;"',",IF(A98="","'"&amp;Table5[[#This Row],[name]]&amp;"')","'"&amp;Table5[[#This Row],[name]]&amp;"',"))</f>
        <v>'O7070-1906-01',</v>
      </c>
    </row>
    <row r="98" spans="1:2" x14ac:dyDescent="0.25">
      <c r="A98" s="5" t="s">
        <v>181</v>
      </c>
      <c r="B98" t="str">
        <f>IF(B97="toPaste","@('"&amp;Table5[[#This Row],[name]]&amp;"',",IF(A99="","'"&amp;Table5[[#This Row],[name]]&amp;"')","'"&amp;Table5[[#This Row],[name]]&amp;"',"))</f>
        <v>'LAPTOP-SALESNH',</v>
      </c>
    </row>
    <row r="99" spans="1:2" x14ac:dyDescent="0.25">
      <c r="A99" s="5" t="s">
        <v>175</v>
      </c>
      <c r="B99" t="str">
        <f>IF(B98="toPaste","@('"&amp;Table5[[#This Row],[name]]&amp;"',",IF(A100="","'"&amp;Table5[[#This Row],[name]]&amp;"')","'"&amp;Table5[[#This Row],[name]]&amp;"',"))</f>
        <v>'LAPTOP-APM-0919',</v>
      </c>
    </row>
    <row r="100" spans="1:2" x14ac:dyDescent="0.25">
      <c r="A100" s="5" t="s">
        <v>178</v>
      </c>
      <c r="B100" t="str">
        <f>IF(B99="toPaste","@('"&amp;Table5[[#This Row],[name]]&amp;"',",IF(A101="","'"&amp;Table5[[#This Row],[name]]&amp;"')","'"&amp;Table5[[#This Row],[name]]&amp;"',"))</f>
        <v>'LAPTOP-SALESNC-',</v>
      </c>
    </row>
    <row r="101" spans="1:2" x14ac:dyDescent="0.25">
      <c r="A101" s="5" t="s">
        <v>369</v>
      </c>
      <c r="B101" t="str">
        <f>IF(B100="toPaste","@('"&amp;Table5[[#This Row],[name]]&amp;"',",IF(A102="","'"&amp;Table5[[#This Row],[name]]&amp;"')","'"&amp;Table5[[#This Row],[name]]&amp;"',"))</f>
        <v>'SURFACE-PM-1019',</v>
      </c>
    </row>
    <row r="102" spans="1:2" x14ac:dyDescent="0.25">
      <c r="A102" s="5" t="s">
        <v>205</v>
      </c>
      <c r="B102" t="str">
        <f>IF(B101="toPaste","@('"&amp;Table5[[#This Row],[name]]&amp;"',",IF(A103="","'"&amp;Table5[[#This Row],[name]]&amp;"')","'"&amp;Table5[[#This Row],[name]]&amp;"',"))</f>
        <v>'MT-01-2020-01',</v>
      </c>
    </row>
    <row r="103" spans="1:2" x14ac:dyDescent="0.25">
      <c r="A103" s="5" t="s">
        <v>227</v>
      </c>
      <c r="B103" t="str">
        <f>IF(B102="toPaste","@('"&amp;Table5[[#This Row],[name]]&amp;"',",IF(A104="","'"&amp;Table5[[#This Row],[name]]&amp;"')","'"&amp;Table5[[#This Row],[name]]&amp;"',"))</f>
        <v>'NELD012020',</v>
      </c>
    </row>
    <row r="104" spans="1:2" x14ac:dyDescent="0.25">
      <c r="A104" s="5" t="s">
        <v>229</v>
      </c>
      <c r="B104" t="str">
        <f>IF(B103="toPaste","@('"&amp;Table5[[#This Row],[name]]&amp;"',",IF(A105="","'"&amp;Table5[[#This Row],[name]]&amp;"')","'"&amp;Table5[[#This Row],[name]]&amp;"',"))</f>
        <v>'NELD2020-1',</v>
      </c>
    </row>
    <row r="105" spans="1:2" x14ac:dyDescent="0.25">
      <c r="A105" s="5" t="s">
        <v>52</v>
      </c>
      <c r="B105" t="str">
        <f>IF(B104="toPaste","@('"&amp;Table5[[#This Row],[name]]&amp;"',",IF(A106="","'"&amp;Table5[[#This Row],[name]]&amp;"')","'"&amp;Table5[[#This Row],[name]]&amp;"',"))</f>
        <v>'CAD012020',</v>
      </c>
    </row>
    <row r="106" spans="1:2" x14ac:dyDescent="0.25">
      <c r="A106" s="5" t="s">
        <v>31</v>
      </c>
      <c r="B106" t="str">
        <f>IF(B105="toPaste","@('"&amp;Table5[[#This Row],[name]]&amp;"',",IF(A107="","'"&amp;Table5[[#This Row],[name]]&amp;"')","'"&amp;Table5[[#This Row],[name]]&amp;"',"))</f>
        <v>'ADM-01-2020-1',</v>
      </c>
    </row>
    <row r="107" spans="1:2" x14ac:dyDescent="0.25">
      <c r="A107" s="5" t="s">
        <v>35</v>
      </c>
      <c r="B107" t="str">
        <f>IF(B106="toPaste","@('"&amp;Table5[[#This Row],[name]]&amp;"',",IF(A108="","'"&amp;Table5[[#This Row],[name]]&amp;"')","'"&amp;Table5[[#This Row],[name]]&amp;"',"))</f>
        <v>'ADM-01-2020-2',</v>
      </c>
    </row>
    <row r="108" spans="1:2" x14ac:dyDescent="0.25">
      <c r="A108" s="5" t="s">
        <v>37</v>
      </c>
      <c r="B108" t="str">
        <f>IF(B107="toPaste","@('"&amp;Table5[[#This Row],[name]]&amp;"',",IF(A109="","'"&amp;Table5[[#This Row],[name]]&amp;"')","'"&amp;Table5[[#This Row],[name]]&amp;"',"))</f>
        <v>'ADM-01-2020-3',</v>
      </c>
    </row>
    <row r="109" spans="1:2" x14ac:dyDescent="0.25">
      <c r="A109" s="5" t="s">
        <v>39</v>
      </c>
      <c r="B109" t="str">
        <f>IF(B108="toPaste","@('"&amp;Table5[[#This Row],[name]]&amp;"',",IF(A110="","'"&amp;Table5[[#This Row],[name]]&amp;"')","'"&amp;Table5[[#This Row],[name]]&amp;"',"))</f>
        <v>'ADM-01-2020-4',</v>
      </c>
    </row>
    <row r="110" spans="1:2" x14ac:dyDescent="0.25">
      <c r="A110" s="5" t="s">
        <v>250</v>
      </c>
      <c r="B110" t="str">
        <f>IF(B109="toPaste","@('"&amp;Table5[[#This Row],[name]]&amp;"',",IF(A111="","'"&amp;Table5[[#This Row],[name]]&amp;"')","'"&amp;Table5[[#This Row],[name]]&amp;"',"))</f>
        <v>'PM-01-2020-01',</v>
      </c>
    </row>
    <row r="111" spans="1:2" x14ac:dyDescent="0.25">
      <c r="A111" s="5" t="s">
        <v>252</v>
      </c>
      <c r="B111" t="str">
        <f>IF(B110="toPaste","@('"&amp;Table5[[#This Row],[name]]&amp;"',",IF(A112="","'"&amp;Table5[[#This Row],[name]]&amp;"')","'"&amp;Table5[[#This Row],[name]]&amp;"',"))</f>
        <v>'PM-01-2020-02',</v>
      </c>
    </row>
    <row r="112" spans="1:2" x14ac:dyDescent="0.25">
      <c r="A112" s="5" t="s">
        <v>254</v>
      </c>
      <c r="B112" t="str">
        <f>IF(B111="toPaste","@('"&amp;Table5[[#This Row],[name]]&amp;"',",IF(A113="","'"&amp;Table5[[#This Row],[name]]&amp;"')","'"&amp;Table5[[#This Row],[name]]&amp;"',"))</f>
        <v>'PM-01-2020-03',</v>
      </c>
    </row>
    <row r="113" spans="1:2" x14ac:dyDescent="0.25">
      <c r="A113" s="5" t="s">
        <v>256</v>
      </c>
      <c r="B113" t="str">
        <f>IF(B112="toPaste","@('"&amp;Table5[[#This Row],[name]]&amp;"',",IF(A114="","'"&amp;Table5[[#This Row],[name]]&amp;"')","'"&amp;Table5[[#This Row],[name]]&amp;"',"))</f>
        <v>'PM-01-2020-04',</v>
      </c>
    </row>
    <row r="114" spans="1:2" x14ac:dyDescent="0.25">
      <c r="A114" s="5" t="s">
        <v>141</v>
      </c>
      <c r="B114" t="str">
        <f>IF(B113="toPaste","@('"&amp;Table5[[#This Row],[name]]&amp;"',",IF(A115="","'"&amp;Table5[[#This Row],[name]]&amp;"')","'"&amp;Table5[[#This Row],[name]]&amp;"',"))</f>
        <v>'EST-01-2020-01',</v>
      </c>
    </row>
    <row r="115" spans="1:2" x14ac:dyDescent="0.25">
      <c r="A115" s="5" t="s">
        <v>143</v>
      </c>
      <c r="B115" t="str">
        <f>IF(B114="toPaste","@('"&amp;Table5[[#This Row],[name]]&amp;"',",IF(A116="","'"&amp;Table5[[#This Row],[name]]&amp;"')","'"&amp;Table5[[#This Row],[name]]&amp;"',"))</f>
        <v>'EST-01-2020-02',</v>
      </c>
    </row>
    <row r="116" spans="1:2" x14ac:dyDescent="0.25">
      <c r="A116" s="5" t="s">
        <v>145</v>
      </c>
      <c r="B116" t="str">
        <f>IF(B115="toPaste","@('"&amp;Table5[[#This Row],[name]]&amp;"',",IF(A117="","'"&amp;Table5[[#This Row],[name]]&amp;"')","'"&amp;Table5[[#This Row],[name]]&amp;"',"))</f>
        <v>'EST-01-2020-03',</v>
      </c>
    </row>
    <row r="117" spans="1:2" x14ac:dyDescent="0.25">
      <c r="A117" s="5" t="s">
        <v>147</v>
      </c>
      <c r="B117" t="str">
        <f>IF(B116="toPaste","@('"&amp;Table5[[#This Row],[name]]&amp;"',",IF(A118="","'"&amp;Table5[[#This Row],[name]]&amp;"')","'"&amp;Table5[[#This Row],[name]]&amp;"',"))</f>
        <v>'EST-01-2020-04',</v>
      </c>
    </row>
    <row r="118" spans="1:2" x14ac:dyDescent="0.25">
      <c r="A118" s="5" t="s">
        <v>191</v>
      </c>
      <c r="B118" t="str">
        <f>IF(B117="toPaste","@('"&amp;Table5[[#This Row],[name]]&amp;"',",IF(A119="","'"&amp;Table5[[#This Row],[name]]&amp;"')","'"&amp;Table5[[#This Row],[name]]&amp;"',"))</f>
        <v>'LAPTOPNEC012020',</v>
      </c>
    </row>
    <row r="119" spans="1:2" x14ac:dyDescent="0.25">
      <c r="A119" s="5" t="s">
        <v>173</v>
      </c>
      <c r="B119" t="str">
        <f>IF(B118="toPaste","@('"&amp;Table5[[#This Row],[name]]&amp;"',",IF(A120="","'"&amp;Table5[[#This Row],[name]]&amp;"')","'"&amp;Table5[[#This Row],[name]]&amp;"',"))</f>
        <v>'LAPTOP-032020',</v>
      </c>
    </row>
    <row r="120" spans="1:2" x14ac:dyDescent="0.25">
      <c r="A120" s="5" t="s">
        <v>265</v>
      </c>
      <c r="B120" t="str">
        <f>IF(B119="toPaste","@('"&amp;Table5[[#This Row],[name]]&amp;"',",IF(A121="","'"&amp;Table5[[#This Row],[name]]&amp;"')","'"&amp;Table5[[#This Row],[name]]&amp;"',"))</f>
        <v>'RCLAPTOP032020',</v>
      </c>
    </row>
    <row r="121" spans="1:2" x14ac:dyDescent="0.25">
      <c r="A121" s="5" t="s">
        <v>106</v>
      </c>
      <c r="B121" t="str">
        <f>IF(B120="toPaste","@('"&amp;Table5[[#This Row],[name]]&amp;"',",IF(A122="","'"&amp;Table5[[#This Row],[name]]&amp;"')","'"&amp;Table5[[#This Row],[name]]&amp;"',"))</f>
        <v>'DESKTOP-B7VUR12',</v>
      </c>
    </row>
    <row r="122" spans="1:2" x14ac:dyDescent="0.25">
      <c r="A122" s="5" t="s">
        <v>123</v>
      </c>
      <c r="B122" t="str">
        <f>IF(B121="toPaste","@('"&amp;Table5[[#This Row],[name]]&amp;"',",IF(A123="","'"&amp;Table5[[#This Row],[name]]&amp;"')","'"&amp;Table5[[#This Row],[name]]&amp;"',"))</f>
        <v>'DRAFTING070120',</v>
      </c>
    </row>
    <row r="123" spans="1:2" x14ac:dyDescent="0.25">
      <c r="A123" s="5" t="s">
        <v>1045</v>
      </c>
      <c r="B123" t="str">
        <f>IF(B122="toPaste","@('"&amp;Table5[[#This Row],[name]]&amp;"',",IF(A124="","'"&amp;Table5[[#This Row],[name]]&amp;"')","'"&amp;Table5[[#This Row],[name]]&amp;"',"))</f>
        <v>'I5491-2005-01',</v>
      </c>
    </row>
    <row r="124" spans="1:2" x14ac:dyDescent="0.25">
      <c r="A124" s="5" t="s">
        <v>96</v>
      </c>
      <c r="B124" t="str">
        <f>IF(B123="toPaste","@('"&amp;Table5[[#This Row],[name]]&amp;"',",IF(A125="","'"&amp;Table5[[#This Row],[name]]&amp;"')","'"&amp;Table5[[#This Row],[name]]&amp;"',"))</f>
        <v>'DESKTOP-9JV9K4D',</v>
      </c>
    </row>
    <row r="125" spans="1:2" x14ac:dyDescent="0.25">
      <c r="A125" s="5" t="s">
        <v>262</v>
      </c>
      <c r="B125" t="str">
        <f>IF(B124="toPaste","@('"&amp;Table5[[#This Row],[name]]&amp;"',",IF(A126="","'"&amp;Table5[[#This Row],[name]]&amp;"')","'"&amp;Table5[[#This Row],[name]]&amp;"',"))</f>
        <v>'PMNC-070120',</v>
      </c>
    </row>
    <row r="126" spans="1:2" x14ac:dyDescent="0.25">
      <c r="A126" s="5" t="s">
        <v>868</v>
      </c>
      <c r="B126" t="str">
        <f>IF(B125="toPaste","@('"&amp;Table5[[#This Row],[name]]&amp;"',",IF(A127="","'"&amp;Table5[[#This Row],[name]]&amp;"')","'"&amp;Table5[[#This Row],[name]]&amp;"',"))</f>
        <v>'I7610-2112-01',</v>
      </c>
    </row>
    <row r="127" spans="1:2" x14ac:dyDescent="0.25">
      <c r="A127" s="5" t="s">
        <v>375</v>
      </c>
      <c r="B127" t="str">
        <f>IF(B126="toPaste","@('"&amp;Table5[[#This Row],[name]]&amp;"',",IF(A128="","'"&amp;Table5[[#This Row],[name]]&amp;"')","'"&amp;Table5[[#This Row],[name]]&amp;"',"))</f>
        <v>'CNF-OPTIMIZ',</v>
      </c>
    </row>
    <row r="128" spans="1:2" x14ac:dyDescent="0.25">
      <c r="A128" s="5" t="s">
        <v>72</v>
      </c>
      <c r="B128" t="str">
        <f>IF(B127="toPaste","@('"&amp;Table5[[#This Row],[name]]&amp;"',",IF(A129="","'"&amp;Table5[[#This Row],[name]]&amp;"')","'"&amp;Table5[[#This Row],[name]]&amp;"',"))</f>
        <v>'DESKTOP-2EOH2RV',</v>
      </c>
    </row>
    <row r="129" spans="1:2" x14ac:dyDescent="0.25">
      <c r="A129" s="5" t="s">
        <v>157</v>
      </c>
      <c r="B129" t="str">
        <f>IF(B128="toPaste","@('"&amp;Table5[[#This Row],[name]]&amp;"',",IF(A130="","'"&amp;Table5[[#This Row],[name]]&amp;"')","'"&amp;Table5[[#This Row],[name]]&amp;"',"))</f>
        <v>'I5406-2102-01',</v>
      </c>
    </row>
    <row r="130" spans="1:2" x14ac:dyDescent="0.25">
      <c r="A130" s="5" t="s">
        <v>240</v>
      </c>
      <c r="B130" t="str">
        <f>IF(B129="toPaste","@('"&amp;Table5[[#This Row],[name]]&amp;"',",IF(A131="","'"&amp;Table5[[#This Row],[name]]&amp;"')","'"&amp;Table5[[#This Row],[name]]&amp;"',"))</f>
        <v>'P3440-2102-01',</v>
      </c>
    </row>
    <row r="131" spans="1:2" x14ac:dyDescent="0.25">
      <c r="A131" s="5" t="s">
        <v>242</v>
      </c>
      <c r="B131" t="str">
        <f>IF(B130="toPaste","@('"&amp;Table5[[#This Row],[name]]&amp;"',",IF(A132="","'"&amp;Table5[[#This Row],[name]]&amp;"')","'"&amp;Table5[[#This Row],[name]]&amp;"',"))</f>
        <v>'P3440-2102-02',</v>
      </c>
    </row>
    <row r="132" spans="1:2" x14ac:dyDescent="0.25">
      <c r="A132" s="5" t="s">
        <v>244</v>
      </c>
      <c r="B132" t="str">
        <f>IF(B131="toPaste","@('"&amp;Table5[[#This Row],[name]]&amp;"',",IF(A133="","'"&amp;Table5[[#This Row],[name]]&amp;"')","'"&amp;Table5[[#This Row],[name]]&amp;"',"))</f>
        <v>'P3440-2102-03',</v>
      </c>
    </row>
    <row r="133" spans="1:2" x14ac:dyDescent="0.25">
      <c r="A133" s="5" t="s">
        <v>231</v>
      </c>
      <c r="B133" t="str">
        <f>IF(B132="toPaste","@('"&amp;Table5[[#This Row],[name]]&amp;"',",IF(A134="","'"&amp;Table5[[#This Row],[name]]&amp;"')","'"&amp;Table5[[#This Row],[name]]&amp;"',"))</f>
        <v>'O3080-2103-01',</v>
      </c>
    </row>
    <row r="134" spans="1:2" x14ac:dyDescent="0.25">
      <c r="A134" s="5" t="s">
        <v>371</v>
      </c>
      <c r="B134" t="str">
        <f>IF(B133="toPaste","@('"&amp;Table5[[#This Row],[name]]&amp;"',",IF(A135="","'"&amp;Table5[[#This Row],[name]]&amp;"')","'"&amp;Table5[[#This Row],[name]]&amp;"',"))</f>
        <v>'SURFPRO-2103-01',</v>
      </c>
    </row>
    <row r="135" spans="1:2" x14ac:dyDescent="0.25">
      <c r="A135" s="5" t="s">
        <v>234</v>
      </c>
      <c r="B135" t="str">
        <f>IF(B134="toPaste","@('"&amp;Table5[[#This Row],[name]]&amp;"',",IF(A136="","'"&amp;Table5[[#This Row],[name]]&amp;"')","'"&amp;Table5[[#This Row],[name]]&amp;"',"))</f>
        <v>'O7080-2103-01',</v>
      </c>
    </row>
    <row r="136" spans="1:2" x14ac:dyDescent="0.25">
      <c r="A136" s="12" t="s">
        <v>236</v>
      </c>
      <c r="B136" t="str">
        <f>IF(B135="toPaste","@('"&amp;Table5[[#This Row],[name]]&amp;"',",IF(A137="","'"&amp;Table5[[#This Row],[name]]&amp;"')","'"&amp;Table5[[#This Row],[name]]&amp;"',"))</f>
        <v>'O7080-2103-02',</v>
      </c>
    </row>
    <row r="137" spans="1:2" x14ac:dyDescent="0.25">
      <c r="A137" s="5" t="s">
        <v>159</v>
      </c>
      <c r="B137" t="str">
        <f>IF(B136="toPaste","@('"&amp;Table5[[#This Row],[name]]&amp;"',",IF(A138="","'"&amp;Table5[[#This Row],[name]]&amp;"')","'"&amp;Table5[[#This Row],[name]]&amp;"',"))</f>
        <v>'I5406-2103-01',</v>
      </c>
    </row>
    <row r="138" spans="1:2" x14ac:dyDescent="0.25">
      <c r="A138" s="5" t="s">
        <v>163</v>
      </c>
      <c r="B138" t="str">
        <f>IF(B137="toPaste","@('"&amp;Table5[[#This Row],[name]]&amp;"',",IF(A139="","'"&amp;Table5[[#This Row],[name]]&amp;"')","'"&amp;Table5[[#This Row],[name]]&amp;"',"))</f>
        <v>'I7706-2103-01',</v>
      </c>
    </row>
    <row r="139" spans="1:2" x14ac:dyDescent="0.25">
      <c r="A139" s="12" t="s">
        <v>161</v>
      </c>
      <c r="B139" t="str">
        <f>IF(B138="toPaste","@('"&amp;Table5[[#This Row],[name]]&amp;"',",IF(A140="","'"&amp;Table5[[#This Row],[name]]&amp;"')","'"&amp;Table5[[#This Row],[name]]&amp;"',"))</f>
        <v>'I5406-2105-01',</v>
      </c>
    </row>
    <row r="140" spans="1:2" x14ac:dyDescent="0.25">
      <c r="A140" s="12" t="s">
        <v>238</v>
      </c>
      <c r="B140" t="str">
        <f>IF(B139="toPaste","@('"&amp;Table5[[#This Row],[name]]&amp;"',",IF(A141="","'"&amp;Table5[[#This Row],[name]]&amp;"')","'"&amp;Table5[[#This Row],[name]]&amp;"',"))</f>
        <v>'O7080-2107-01',</v>
      </c>
    </row>
    <row r="141" spans="1:2" x14ac:dyDescent="0.25">
      <c r="A141" s="12" t="s">
        <v>533</v>
      </c>
      <c r="B141" t="str">
        <f>IF(B140="toPaste","@('"&amp;Table5[[#This Row],[name]]&amp;"',",IF(A142="","'"&amp;Table5[[#This Row],[name]]&amp;"')","'"&amp;Table5[[#This Row],[name]]&amp;"',"))</f>
        <v>'O7080-2107-02',</v>
      </c>
    </row>
    <row r="142" spans="1:2" x14ac:dyDescent="0.25">
      <c r="A142" s="5" t="s">
        <v>534</v>
      </c>
      <c r="B142" t="str">
        <f>IF(B141="toPaste","@('"&amp;Table5[[#This Row],[name]]&amp;"',",IF(A143="","'"&amp;Table5[[#This Row],[name]]&amp;"')","'"&amp;Table5[[#This Row],[name]]&amp;"',"))</f>
        <v>'O7080-2110-01',</v>
      </c>
    </row>
    <row r="143" spans="1:2" x14ac:dyDescent="0.25">
      <c r="A143" s="12" t="s">
        <v>248</v>
      </c>
      <c r="B143" t="str">
        <f>IF(B142="toPaste","@('"&amp;Table5[[#This Row],[name]]&amp;"',",IF(A144="","'"&amp;Table5[[#This Row],[name]]&amp;"')","'"&amp;Table5[[#This Row],[name]]&amp;"',"))</f>
        <v>'P3440-2107-01',</v>
      </c>
    </row>
    <row r="144" spans="1:2" x14ac:dyDescent="0.25">
      <c r="A144" s="12" t="s">
        <v>246</v>
      </c>
      <c r="B144" t="str">
        <f>IF(B143="toPaste","@('"&amp;Table5[[#This Row],[name]]&amp;"',",IF(A145="","'"&amp;Table5[[#This Row],[name]]&amp;"')","'"&amp;Table5[[#This Row],[name]]&amp;"',"))</f>
        <v>'P3440-2106-01',</v>
      </c>
    </row>
    <row r="145" spans="1:2" x14ac:dyDescent="0.25">
      <c r="A145" s="12" t="s">
        <v>528</v>
      </c>
      <c r="B145" t="str">
        <f>IF(B144="toPaste","@('"&amp;Table5[[#This Row],[name]]&amp;"',",IF(A146="","'"&amp;Table5[[#This Row],[name]]&amp;"')","'"&amp;Table5[[#This Row],[name]]&amp;"',"))</f>
        <v>'I5410-2107-01',</v>
      </c>
    </row>
    <row r="146" spans="1:2" x14ac:dyDescent="0.25">
      <c r="A146" s="12" t="s">
        <v>531</v>
      </c>
      <c r="B146" t="str">
        <f>IF(B145="toPaste","@('"&amp;Table5[[#This Row],[name]]&amp;"',",IF(A147="","'"&amp;Table5[[#This Row],[name]]&amp;"')","'"&amp;Table5[[#This Row],[name]]&amp;"',"))</f>
        <v>'CNF-INGEN-1',</v>
      </c>
    </row>
    <row r="147" spans="1:2" x14ac:dyDescent="0.25">
      <c r="A147" s="12" t="s">
        <v>532</v>
      </c>
      <c r="B147" t="str">
        <f>IF(B146="toPaste","@('"&amp;Table5[[#This Row],[name]]&amp;"',",IF(A148="","'"&amp;Table5[[#This Row],[name]]&amp;"')","'"&amp;Table5[[#This Row],[name]]&amp;"',"))</f>
        <v>'CNF-INSIGHT-1',</v>
      </c>
    </row>
    <row r="148" spans="1:2" x14ac:dyDescent="0.25">
      <c r="A148" s="12" t="s">
        <v>536</v>
      </c>
      <c r="B148" t="str">
        <f>IF(B147="toPaste","@('"&amp;Table5[[#This Row],[name]]&amp;"',",IF(A149="","'"&amp;Table5[[#This Row],[name]]&amp;"')","'"&amp;Table5[[#This Row],[name]]&amp;"',"))</f>
        <v>'I7506-2109-01',</v>
      </c>
    </row>
    <row r="149" spans="1:2" x14ac:dyDescent="0.25">
      <c r="A149" s="5" t="s">
        <v>529</v>
      </c>
      <c r="B149" t="str">
        <f>IF(B148="toPaste","@('"&amp;Table5[[#This Row],[name]]&amp;"',",IF(A150="","'"&amp;Table5[[#This Row],[name]]&amp;"')","'"&amp;Table5[[#This Row],[name]]&amp;"',"))</f>
        <v>'I5410-2111-01',</v>
      </c>
    </row>
    <row r="150" spans="1:2" x14ac:dyDescent="0.25">
      <c r="A150" s="5" t="s">
        <v>530</v>
      </c>
      <c r="B150" t="str">
        <f>IF(B149="toPaste","@('"&amp;Table5[[#This Row],[name]]&amp;"',",IF(A151="","'"&amp;Table5[[#This Row],[name]]&amp;"')","'"&amp;Table5[[#This Row],[name]]&amp;"',"))</f>
        <v>'I5410-2111-02',</v>
      </c>
    </row>
    <row r="151" spans="1:2" x14ac:dyDescent="0.25">
      <c r="A151" s="5" t="s">
        <v>869</v>
      </c>
      <c r="B151" t="str">
        <f>IF(B150="toPaste","@('"&amp;Table5[[#This Row],[name]]&amp;"',",IF(A152="","'"&amp;Table5[[#This Row],[name]]&amp;"')","'"&amp;Table5[[#This Row],[name]]&amp;"',"))</f>
        <v>'I5510-2112-01',</v>
      </c>
    </row>
    <row r="152" spans="1:2" x14ac:dyDescent="0.25">
      <c r="A152" s="5" t="s">
        <v>872</v>
      </c>
      <c r="B152" t="str">
        <f>IF(B151="toPaste","@('"&amp;Table5[[#This Row],[name]]&amp;"',",IF(A153="","'"&amp;Table5[[#This Row],[name]]&amp;"')","'"&amp;Table5[[#This Row],[name]]&amp;"',"))</f>
        <v>'XPS9710-2201-01',</v>
      </c>
    </row>
    <row r="153" spans="1:2" x14ac:dyDescent="0.25">
      <c r="A153" s="5" t="s">
        <v>870</v>
      </c>
      <c r="B153" t="str">
        <f>IF(B152="toPaste","@('"&amp;Table5[[#This Row],[name]]&amp;"',",IF(A154="","'"&amp;Table5[[#This Row],[name]]&amp;"')","'"&amp;Table5[[#This Row],[name]]&amp;"',"))</f>
        <v>'O7090-2201-01',</v>
      </c>
    </row>
    <row r="154" spans="1:2" x14ac:dyDescent="0.25">
      <c r="A154" s="5" t="s">
        <v>871</v>
      </c>
      <c r="B154" t="str">
        <f>IF(B153="toPaste","@('"&amp;Table5[[#This Row],[name]]&amp;"',",IF(A155="","'"&amp;Table5[[#This Row],[name]]&amp;"')","'"&amp;Table5[[#This Row],[name]]&amp;"',"))</f>
        <v>'O7090-2201-02',</v>
      </c>
    </row>
    <row r="155" spans="1:2" x14ac:dyDescent="0.25">
      <c r="A155" s="5" t="s">
        <v>889</v>
      </c>
      <c r="B155" t="str">
        <f>IF(B154="toPaste","@('"&amp;Table5[[#This Row],[name]]&amp;"',",IF(A156="","'"&amp;Table5[[#This Row],[name]]&amp;"')","'"&amp;Table5[[#This Row],[name]]&amp;"',"))</f>
        <v>'V5410-2201-01',</v>
      </c>
    </row>
    <row r="156" spans="1:2" x14ac:dyDescent="0.25">
      <c r="A156" s="5" t="s">
        <v>1000</v>
      </c>
      <c r="B156" t="str">
        <f>IF(B155="toPaste","@('"&amp;Table5[[#This Row],[name]]&amp;"',",IF(A157="","'"&amp;Table5[[#This Row],[name]]&amp;"')","'"&amp;Table5[[#This Row],[name]]&amp;"',"))</f>
        <v>'P3450-2201-01',</v>
      </c>
    </row>
    <row r="157" spans="1:2" x14ac:dyDescent="0.25">
      <c r="A157" s="5" t="s">
        <v>1017</v>
      </c>
      <c r="B157" t="str">
        <f>IF(B156="toPaste","@('"&amp;Table5[[#This Row],[name]]&amp;"',",IF(A158="","'"&amp;Table5[[#This Row],[name]]&amp;"')","'"&amp;Table5[[#This Row],[name]]&amp;"',"))</f>
        <v>'P3450-2201-03',</v>
      </c>
    </row>
    <row r="158" spans="1:2" x14ac:dyDescent="0.25">
      <c r="A158" s="5" t="s">
        <v>1018</v>
      </c>
      <c r="B158" t="str">
        <f>IF(B157="toPaste","@('"&amp;Table5[[#This Row],[name]]&amp;"',",IF(A159="","'"&amp;Table5[[#This Row],[name]]&amp;"')","'"&amp;Table5[[#This Row],[name]]&amp;"',"))</f>
        <v>'P3450-2201-02',</v>
      </c>
    </row>
    <row r="159" spans="1:2" x14ac:dyDescent="0.25">
      <c r="A159" s="5" t="s">
        <v>1021</v>
      </c>
      <c r="B159" t="str">
        <f>IF(B158="toPaste","@('"&amp;Table5[[#This Row],[name]]&amp;"',",IF(A160="","'"&amp;Table5[[#This Row],[name]]&amp;"')","'"&amp;Table5[[#This Row],[name]]&amp;"',"))</f>
        <v>'L3520-2202-02',</v>
      </c>
    </row>
    <row r="160" spans="1:2" x14ac:dyDescent="0.25">
      <c r="A160" s="5" t="s">
        <v>1024</v>
      </c>
      <c r="B160" t="str">
        <f>IF(B159="toPaste","@('"&amp;Table5[[#This Row],[name]]&amp;"',",IF(A161="","'"&amp;Table5[[#This Row],[name]]&amp;"')","'"&amp;Table5[[#This Row],[name]]&amp;"',"))</f>
        <v>'I5410-2202-01',</v>
      </c>
    </row>
    <row r="161" spans="1:2" x14ac:dyDescent="0.25">
      <c r="A161" s="5" t="s">
        <v>1027</v>
      </c>
      <c r="B161" t="str">
        <f>IF(B160="toPaste","@('"&amp;Table5[[#This Row],[name]]&amp;"',",IF(A162="","'"&amp;Table5[[#This Row],[name]]&amp;"')","'"&amp;Table5[[#This Row],[name]]&amp;"',"))</f>
        <v>'L3520-2202-03',</v>
      </c>
    </row>
    <row r="162" spans="1:2" x14ac:dyDescent="0.25">
      <c r="A162" s="5" t="s">
        <v>1029</v>
      </c>
      <c r="B162" t="str">
        <f>IF(B161="toPaste","@('"&amp;Table5[[#This Row],[name]]&amp;"',",IF(A163="","'"&amp;Table5[[#This Row],[name]]&amp;"')","'"&amp;Table5[[#This Row],[name]]&amp;"',"))</f>
        <v>'L3520-2202-04',</v>
      </c>
    </row>
    <row r="163" spans="1:2" x14ac:dyDescent="0.25">
      <c r="A163" s="5" t="s">
        <v>1031</v>
      </c>
      <c r="B163" t="str">
        <f>IF(B162="toPaste","@('"&amp;Table5[[#This Row],[name]]&amp;"',",IF(A164="","'"&amp;Table5[[#This Row],[name]]&amp;"')","'"&amp;Table5[[#This Row],[name]]&amp;"',"))</f>
        <v>'L3520-2202-01',</v>
      </c>
    </row>
    <row r="164" spans="1:2" x14ac:dyDescent="0.25">
      <c r="A164" s="5" t="s">
        <v>1033</v>
      </c>
      <c r="B164" t="str">
        <f>IF(B163="toPaste","@('"&amp;Table5[[#This Row],[name]]&amp;"',",IF(A165="","'"&amp;Table5[[#This Row],[name]]&amp;"')","'"&amp;Table5[[#This Row],[name]]&amp;"',"))</f>
        <v>'I5410-2202-02',</v>
      </c>
    </row>
    <row r="165" spans="1:2" x14ac:dyDescent="0.25">
      <c r="A165" s="5" t="s">
        <v>1035</v>
      </c>
      <c r="B165" t="str">
        <f>IF(B164="toPaste","@('"&amp;Table5[[#This Row],[name]]&amp;"',",IF(A166="","'"&amp;Table5[[#This Row],[name]]&amp;"')","'"&amp;Table5[[#This Row],[name]]&amp;"',"))</f>
        <v>'L3520-2202-05')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7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3.42578125" bestFit="1" customWidth="1"/>
    <col min="3" max="3" width="16.42578125" bestFit="1" customWidth="1"/>
    <col min="4" max="4" width="42.140625" bestFit="1" customWidth="1"/>
  </cols>
  <sheetData>
    <row r="1" spans="1:4" x14ac:dyDescent="0.25">
      <c r="A1" t="s">
        <v>873</v>
      </c>
      <c r="B1" t="s">
        <v>874</v>
      </c>
      <c r="C1" t="s">
        <v>875</v>
      </c>
    </row>
    <row r="2" spans="1:4" x14ac:dyDescent="0.25">
      <c r="C2" t="s">
        <v>0</v>
      </c>
    </row>
    <row r="3" spans="1:4" x14ac:dyDescent="0.25">
      <c r="A3" t="s">
        <v>876</v>
      </c>
      <c r="B3" t="s">
        <v>1</v>
      </c>
      <c r="C3" t="s">
        <v>1</v>
      </c>
      <c r="D3" t="s">
        <v>1009</v>
      </c>
    </row>
    <row r="4" spans="1:4" x14ac:dyDescent="0.25">
      <c r="A4" t="s">
        <v>876</v>
      </c>
      <c r="B4" t="s">
        <v>2</v>
      </c>
      <c r="C4" t="s">
        <v>2</v>
      </c>
      <c r="D4" t="s">
        <v>1010</v>
      </c>
    </row>
    <row r="5" spans="1:4" x14ac:dyDescent="0.25">
      <c r="A5" t="s">
        <v>878</v>
      </c>
      <c r="B5" t="s">
        <v>879</v>
      </c>
      <c r="C5" t="s">
        <v>3</v>
      </c>
      <c r="D5" t="s">
        <v>1011</v>
      </c>
    </row>
    <row r="6" spans="1:4" x14ac:dyDescent="0.25">
      <c r="A6" t="s">
        <v>880</v>
      </c>
      <c r="B6" t="s">
        <v>881</v>
      </c>
      <c r="C6" t="s">
        <v>4</v>
      </c>
      <c r="D6" t="s">
        <v>1012</v>
      </c>
    </row>
    <row r="7" spans="1:4" x14ac:dyDescent="0.25">
      <c r="A7" t="s">
        <v>876</v>
      </c>
      <c r="B7" t="s">
        <v>877</v>
      </c>
      <c r="C7" t="s">
        <v>882</v>
      </c>
      <c r="D7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Y15"/>
  <sheetViews>
    <sheetView workbookViewId="0">
      <selection activeCell="D21" sqref="D21"/>
    </sheetView>
  </sheetViews>
  <sheetFormatPr defaultRowHeight="15" x14ac:dyDescent="0.25"/>
  <cols>
    <col min="2" max="2" width="10.7109375" bestFit="1" customWidth="1"/>
    <col min="3" max="11" width="7.7109375" customWidth="1"/>
    <col min="12" max="12" width="11.28515625" customWidth="1"/>
    <col min="13" max="13" width="4.140625" customWidth="1"/>
    <col min="14" max="14" width="8" bestFit="1" customWidth="1"/>
    <col min="15" max="15" width="10.7109375" bestFit="1" customWidth="1"/>
    <col min="16" max="24" width="5.7109375" customWidth="1"/>
    <col min="25" max="25" width="10.7109375" bestFit="1" customWidth="1"/>
    <col min="26" max="26" width="4.140625" customWidth="1"/>
    <col min="27" max="27" width="7.7109375" bestFit="1" customWidth="1"/>
    <col min="28" max="29" width="11.28515625" bestFit="1" customWidth="1"/>
  </cols>
  <sheetData>
    <row r="1" spans="2:25" x14ac:dyDescent="0.25">
      <c r="B1" s="33" t="s">
        <v>1230</v>
      </c>
      <c r="C1" s="63">
        <v>1</v>
      </c>
      <c r="O1" s="33" t="s">
        <v>1230</v>
      </c>
      <c r="P1" s="63">
        <v>1</v>
      </c>
    </row>
    <row r="3" spans="2:25" x14ac:dyDescent="0.25">
      <c r="B3" s="33" t="s">
        <v>981</v>
      </c>
      <c r="C3" s="33" t="s">
        <v>980</v>
      </c>
      <c r="D3" s="6"/>
      <c r="E3" s="6"/>
      <c r="F3" s="6"/>
      <c r="G3" s="6"/>
      <c r="H3" s="6"/>
      <c r="I3" s="6"/>
      <c r="J3" s="6"/>
      <c r="K3" s="6"/>
      <c r="L3" s="6"/>
      <c r="O3" s="33" t="s">
        <v>982</v>
      </c>
      <c r="P3" s="33" t="s">
        <v>980</v>
      </c>
      <c r="Q3" s="6"/>
      <c r="R3" s="6"/>
      <c r="S3" s="6"/>
      <c r="T3" s="6"/>
      <c r="U3" s="6"/>
      <c r="V3" s="6"/>
      <c r="W3" s="6"/>
      <c r="X3" s="6"/>
      <c r="Y3" s="6"/>
    </row>
    <row r="4" spans="2:25" x14ac:dyDescent="0.25">
      <c r="B4" s="33" t="s">
        <v>979</v>
      </c>
      <c r="C4" s="6" t="s">
        <v>974</v>
      </c>
      <c r="D4" s="6" t="s">
        <v>954</v>
      </c>
      <c r="E4" s="6" t="s">
        <v>957</v>
      </c>
      <c r="F4" s="6" t="s">
        <v>958</v>
      </c>
      <c r="G4" s="6" t="s">
        <v>966</v>
      </c>
      <c r="H4" s="6" t="s">
        <v>983</v>
      </c>
      <c r="I4" s="6" t="s">
        <v>961</v>
      </c>
      <c r="J4" s="6" t="s">
        <v>963</v>
      </c>
      <c r="K4" s="6" t="s">
        <v>965</v>
      </c>
      <c r="L4" s="6" t="s">
        <v>976</v>
      </c>
      <c r="O4" s="33" t="s">
        <v>979</v>
      </c>
      <c r="P4" s="6" t="s">
        <v>974</v>
      </c>
      <c r="Q4" s="6" t="s">
        <v>954</v>
      </c>
      <c r="R4" s="6" t="s">
        <v>957</v>
      </c>
      <c r="S4" s="6" t="s">
        <v>958</v>
      </c>
      <c r="T4" s="6" t="s">
        <v>983</v>
      </c>
      <c r="U4" s="6" t="s">
        <v>961</v>
      </c>
      <c r="V4" s="6" t="s">
        <v>963</v>
      </c>
      <c r="W4" s="6" t="s">
        <v>965</v>
      </c>
      <c r="X4" s="6" t="s">
        <v>966</v>
      </c>
      <c r="Y4" s="6" t="s">
        <v>976</v>
      </c>
    </row>
    <row r="5" spans="2:25" x14ac:dyDescent="0.25">
      <c r="B5" s="34">
        <v>0</v>
      </c>
      <c r="C5" s="35"/>
      <c r="D5" s="35"/>
      <c r="E5" s="35"/>
      <c r="F5" s="35">
        <v>1250</v>
      </c>
      <c r="G5" s="35">
        <v>950</v>
      </c>
      <c r="H5" s="35"/>
      <c r="I5" s="35"/>
      <c r="J5" s="35">
        <v>3150</v>
      </c>
      <c r="K5" s="35"/>
      <c r="L5" s="29">
        <v>5350</v>
      </c>
      <c r="O5" s="34">
        <v>0</v>
      </c>
      <c r="P5" s="35"/>
      <c r="Q5" s="35"/>
      <c r="R5" s="35"/>
      <c r="S5" s="35">
        <v>1</v>
      </c>
      <c r="T5" s="35"/>
      <c r="U5" s="35"/>
      <c r="V5" s="35">
        <v>3</v>
      </c>
      <c r="W5" s="35"/>
      <c r="X5" s="35">
        <v>1</v>
      </c>
      <c r="Y5" s="36">
        <v>5</v>
      </c>
    </row>
    <row r="6" spans="2:25" x14ac:dyDescent="0.25">
      <c r="B6" s="34">
        <v>1</v>
      </c>
      <c r="C6" s="35"/>
      <c r="D6" s="35">
        <v>1600</v>
      </c>
      <c r="E6" s="35">
        <v>3000</v>
      </c>
      <c r="F6" s="35">
        <v>6250</v>
      </c>
      <c r="G6" s="35">
        <v>5700</v>
      </c>
      <c r="H6" s="35"/>
      <c r="I6" s="35">
        <v>7200</v>
      </c>
      <c r="J6" s="35">
        <v>9450</v>
      </c>
      <c r="K6" s="35">
        <v>1550</v>
      </c>
      <c r="L6" s="29">
        <v>34750</v>
      </c>
      <c r="O6" s="34">
        <v>1</v>
      </c>
      <c r="P6" s="35"/>
      <c r="Q6" s="35">
        <v>2</v>
      </c>
      <c r="R6" s="35">
        <v>3</v>
      </c>
      <c r="S6" s="35">
        <v>5</v>
      </c>
      <c r="T6" s="35"/>
      <c r="U6" s="35">
        <v>8</v>
      </c>
      <c r="V6" s="35">
        <v>9</v>
      </c>
      <c r="W6" s="35">
        <v>1</v>
      </c>
      <c r="X6" s="35">
        <v>6</v>
      </c>
      <c r="Y6" s="36">
        <v>34</v>
      </c>
    </row>
    <row r="7" spans="2:25" x14ac:dyDescent="0.25">
      <c r="B7" s="34">
        <v>2</v>
      </c>
      <c r="C7" s="35"/>
      <c r="D7" s="35">
        <v>2400</v>
      </c>
      <c r="E7" s="35">
        <v>6000</v>
      </c>
      <c r="F7" s="35">
        <v>2500</v>
      </c>
      <c r="G7" s="35">
        <v>950</v>
      </c>
      <c r="H7" s="35"/>
      <c r="I7" s="35">
        <v>2700</v>
      </c>
      <c r="J7" s="35">
        <v>3150</v>
      </c>
      <c r="K7" s="35"/>
      <c r="L7" s="29">
        <v>17700</v>
      </c>
      <c r="O7" s="34">
        <v>2</v>
      </c>
      <c r="P7" s="35"/>
      <c r="Q7" s="35">
        <v>3</v>
      </c>
      <c r="R7" s="35">
        <v>6</v>
      </c>
      <c r="S7" s="35">
        <v>2</v>
      </c>
      <c r="T7" s="35"/>
      <c r="U7" s="35">
        <v>3</v>
      </c>
      <c r="V7" s="35">
        <v>3</v>
      </c>
      <c r="W7" s="35"/>
      <c r="X7" s="35">
        <v>1</v>
      </c>
      <c r="Y7" s="36">
        <v>18</v>
      </c>
    </row>
    <row r="8" spans="2:25" x14ac:dyDescent="0.25">
      <c r="B8" s="34">
        <v>3</v>
      </c>
      <c r="C8" s="35"/>
      <c r="D8" s="35">
        <v>2400</v>
      </c>
      <c r="E8" s="35">
        <v>11000</v>
      </c>
      <c r="F8" s="35">
        <v>3750</v>
      </c>
      <c r="G8" s="35"/>
      <c r="H8" s="35"/>
      <c r="I8" s="35">
        <v>2700</v>
      </c>
      <c r="J8" s="35">
        <v>5250</v>
      </c>
      <c r="K8" s="35"/>
      <c r="L8" s="29">
        <v>25100</v>
      </c>
      <c r="O8" s="34">
        <v>3</v>
      </c>
      <c r="P8" s="35"/>
      <c r="Q8" s="35">
        <v>3</v>
      </c>
      <c r="R8" s="35">
        <v>11</v>
      </c>
      <c r="S8" s="35">
        <v>3</v>
      </c>
      <c r="T8" s="35"/>
      <c r="U8" s="35">
        <v>3</v>
      </c>
      <c r="V8" s="35">
        <v>5</v>
      </c>
      <c r="W8" s="35"/>
      <c r="X8" s="35"/>
      <c r="Y8" s="36">
        <v>25</v>
      </c>
    </row>
    <row r="9" spans="2:25" x14ac:dyDescent="0.25">
      <c r="B9" s="34">
        <v>4</v>
      </c>
      <c r="C9" s="35"/>
      <c r="D9" s="35">
        <v>800</v>
      </c>
      <c r="E9" s="35">
        <v>2000</v>
      </c>
      <c r="F9" s="35">
        <v>1250</v>
      </c>
      <c r="G9" s="35"/>
      <c r="H9" s="35"/>
      <c r="I9" s="35">
        <v>3600</v>
      </c>
      <c r="J9" s="35">
        <v>2100</v>
      </c>
      <c r="K9" s="35">
        <v>1550</v>
      </c>
      <c r="L9" s="29">
        <v>11300</v>
      </c>
      <c r="O9" s="34">
        <v>4</v>
      </c>
      <c r="P9" s="35"/>
      <c r="Q9" s="35">
        <v>1</v>
      </c>
      <c r="R9" s="35">
        <v>2</v>
      </c>
      <c r="S9" s="35">
        <v>1</v>
      </c>
      <c r="T9" s="35"/>
      <c r="U9" s="35">
        <v>4</v>
      </c>
      <c r="V9" s="35">
        <v>2</v>
      </c>
      <c r="W9" s="35">
        <v>1</v>
      </c>
      <c r="X9" s="35"/>
      <c r="Y9" s="36">
        <v>11</v>
      </c>
    </row>
    <row r="10" spans="2:25" x14ac:dyDescent="0.25">
      <c r="B10" s="34">
        <v>5</v>
      </c>
      <c r="C10" s="35"/>
      <c r="D10" s="35"/>
      <c r="E10" s="35"/>
      <c r="F10" s="35">
        <v>1250</v>
      </c>
      <c r="G10" s="35"/>
      <c r="H10" s="35"/>
      <c r="I10" s="35">
        <v>3600</v>
      </c>
      <c r="J10" s="35">
        <v>1050</v>
      </c>
      <c r="K10" s="35"/>
      <c r="L10" s="29">
        <v>5900</v>
      </c>
      <c r="O10" s="34">
        <v>5</v>
      </c>
      <c r="P10" s="35"/>
      <c r="Q10" s="35"/>
      <c r="R10" s="35"/>
      <c r="S10" s="35">
        <v>1</v>
      </c>
      <c r="T10" s="35"/>
      <c r="U10" s="35">
        <v>4</v>
      </c>
      <c r="V10" s="35">
        <v>1</v>
      </c>
      <c r="W10" s="35"/>
      <c r="X10" s="35"/>
      <c r="Y10" s="36">
        <v>6</v>
      </c>
    </row>
    <row r="11" spans="2:25" x14ac:dyDescent="0.25">
      <c r="B11" s="34">
        <v>6</v>
      </c>
      <c r="C11" s="35"/>
      <c r="D11" s="35"/>
      <c r="E11" s="35"/>
      <c r="F11" s="35">
        <v>2500</v>
      </c>
      <c r="G11" s="35"/>
      <c r="H11" s="35">
        <v>0</v>
      </c>
      <c r="I11" s="35">
        <v>900</v>
      </c>
      <c r="J11" s="35">
        <v>2100</v>
      </c>
      <c r="K11" s="35">
        <v>1550</v>
      </c>
      <c r="L11" s="29">
        <v>7050</v>
      </c>
      <c r="O11" s="34">
        <v>6</v>
      </c>
      <c r="P11" s="35"/>
      <c r="Q11" s="35"/>
      <c r="R11" s="35"/>
      <c r="S11" s="35">
        <v>2</v>
      </c>
      <c r="T11" s="35">
        <v>1</v>
      </c>
      <c r="U11" s="35">
        <v>1</v>
      </c>
      <c r="V11" s="35">
        <v>2</v>
      </c>
      <c r="W11" s="35">
        <v>1</v>
      </c>
      <c r="X11" s="35"/>
      <c r="Y11" s="36">
        <v>7</v>
      </c>
    </row>
    <row r="12" spans="2:25" x14ac:dyDescent="0.25">
      <c r="B12" s="34">
        <v>7</v>
      </c>
      <c r="C12" s="35">
        <v>0</v>
      </c>
      <c r="D12" s="35">
        <v>800</v>
      </c>
      <c r="E12" s="35">
        <v>1000</v>
      </c>
      <c r="F12" s="35">
        <v>2500</v>
      </c>
      <c r="G12" s="35">
        <v>3800</v>
      </c>
      <c r="H12" s="35">
        <v>0</v>
      </c>
      <c r="I12" s="35">
        <v>900</v>
      </c>
      <c r="J12" s="35"/>
      <c r="K12" s="35"/>
      <c r="L12" s="29">
        <v>9000</v>
      </c>
      <c r="O12" s="34">
        <v>7</v>
      </c>
      <c r="P12" s="35">
        <v>3</v>
      </c>
      <c r="Q12" s="35">
        <v>1</v>
      </c>
      <c r="R12" s="35">
        <v>1</v>
      </c>
      <c r="S12" s="35">
        <v>2</v>
      </c>
      <c r="T12" s="35">
        <v>1</v>
      </c>
      <c r="U12" s="35">
        <v>1</v>
      </c>
      <c r="V12" s="35"/>
      <c r="W12" s="35"/>
      <c r="X12" s="35">
        <v>4</v>
      </c>
      <c r="Y12" s="36">
        <v>13</v>
      </c>
    </row>
    <row r="13" spans="2:25" x14ac:dyDescent="0.25">
      <c r="B13" s="34">
        <v>8</v>
      </c>
      <c r="C13" s="35">
        <v>0</v>
      </c>
      <c r="D13" s="35"/>
      <c r="E13" s="35"/>
      <c r="F13" s="35">
        <v>3750</v>
      </c>
      <c r="G13" s="35">
        <v>950</v>
      </c>
      <c r="H13" s="35">
        <v>0</v>
      </c>
      <c r="I13" s="35">
        <v>2700</v>
      </c>
      <c r="J13" s="35"/>
      <c r="K13" s="35"/>
      <c r="L13" s="29">
        <v>7400</v>
      </c>
      <c r="O13" s="34">
        <v>8</v>
      </c>
      <c r="P13" s="35">
        <v>1</v>
      </c>
      <c r="Q13" s="35"/>
      <c r="R13" s="35"/>
      <c r="S13" s="35">
        <v>3</v>
      </c>
      <c r="T13" s="35">
        <v>3</v>
      </c>
      <c r="U13" s="35">
        <v>3</v>
      </c>
      <c r="V13" s="35"/>
      <c r="W13" s="35"/>
      <c r="X13" s="35">
        <v>1</v>
      </c>
      <c r="Y13" s="36">
        <v>11</v>
      </c>
    </row>
    <row r="14" spans="2:25" x14ac:dyDescent="0.25">
      <c r="B14" s="34">
        <v>9</v>
      </c>
      <c r="C14" s="35"/>
      <c r="D14" s="35"/>
      <c r="E14" s="35"/>
      <c r="F14" s="35"/>
      <c r="G14" s="35"/>
      <c r="H14" s="35">
        <v>0</v>
      </c>
      <c r="I14" s="35"/>
      <c r="J14" s="35"/>
      <c r="K14" s="35"/>
      <c r="L14" s="29">
        <v>0</v>
      </c>
      <c r="O14" s="34">
        <v>9</v>
      </c>
      <c r="P14" s="35"/>
      <c r="Q14" s="35"/>
      <c r="R14" s="35"/>
      <c r="S14" s="35"/>
      <c r="T14" s="35">
        <v>1</v>
      </c>
      <c r="U14" s="35"/>
      <c r="V14" s="35"/>
      <c r="W14" s="35"/>
      <c r="X14" s="35"/>
      <c r="Y14" s="36">
        <v>1</v>
      </c>
    </row>
    <row r="15" spans="2:25" x14ac:dyDescent="0.25">
      <c r="B15" s="34" t="s">
        <v>976</v>
      </c>
      <c r="C15" s="35">
        <v>0</v>
      </c>
      <c r="D15" s="35">
        <v>8000</v>
      </c>
      <c r="E15" s="35">
        <v>23000</v>
      </c>
      <c r="F15" s="35">
        <v>25000</v>
      </c>
      <c r="G15" s="35">
        <v>12350</v>
      </c>
      <c r="H15" s="35">
        <v>0</v>
      </c>
      <c r="I15" s="35">
        <v>24300</v>
      </c>
      <c r="J15" s="35">
        <v>26250</v>
      </c>
      <c r="K15" s="35">
        <v>4650</v>
      </c>
      <c r="L15" s="29">
        <v>123550</v>
      </c>
      <c r="O15" s="34" t="s">
        <v>976</v>
      </c>
      <c r="P15" s="35">
        <v>4</v>
      </c>
      <c r="Q15" s="35">
        <v>10</v>
      </c>
      <c r="R15" s="35">
        <v>23</v>
      </c>
      <c r="S15" s="35">
        <v>20</v>
      </c>
      <c r="T15" s="35">
        <v>6</v>
      </c>
      <c r="U15" s="35">
        <v>27</v>
      </c>
      <c r="V15" s="35">
        <v>25</v>
      </c>
      <c r="W15" s="35">
        <v>3</v>
      </c>
      <c r="X15" s="35">
        <v>13</v>
      </c>
      <c r="Y15" s="36">
        <v>131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2"/>
  <sheetViews>
    <sheetView workbookViewId="0">
      <selection activeCell="G20" sqref="G20"/>
    </sheetView>
  </sheetViews>
  <sheetFormatPr defaultRowHeight="15" x14ac:dyDescent="0.25"/>
  <cols>
    <col min="1" max="1" width="18.42578125" customWidth="1"/>
    <col min="2" max="2" width="15.140625" bestFit="1" customWidth="1"/>
    <col min="3" max="3" width="21.7109375" bestFit="1" customWidth="1"/>
    <col min="5" max="5" width="9.140625" customWidth="1"/>
    <col min="6" max="6" width="33.140625" bestFit="1" customWidth="1"/>
    <col min="7" max="7" width="14.85546875" customWidth="1"/>
  </cols>
  <sheetData>
    <row r="1" spans="1:7" x14ac:dyDescent="0.25">
      <c r="A1" t="s">
        <v>882</v>
      </c>
      <c r="B1" t="s">
        <v>499</v>
      </c>
      <c r="C1" t="s">
        <v>500</v>
      </c>
      <c r="E1" t="s">
        <v>955</v>
      </c>
      <c r="F1" t="s">
        <v>950</v>
      </c>
      <c r="G1" t="s">
        <v>951</v>
      </c>
    </row>
    <row r="2" spans="1:7" x14ac:dyDescent="0.25">
      <c r="A2" s="25" t="s">
        <v>952</v>
      </c>
      <c r="B2" t="s">
        <v>953</v>
      </c>
      <c r="C2" t="s">
        <v>953</v>
      </c>
      <c r="E2" t="s">
        <v>974</v>
      </c>
      <c r="F2" t="s">
        <v>975</v>
      </c>
      <c r="G2" s="27">
        <v>0</v>
      </c>
    </row>
    <row r="3" spans="1:7" x14ac:dyDescent="0.25">
      <c r="A3" s="25" t="s">
        <v>905</v>
      </c>
      <c r="B3" t="s">
        <v>501</v>
      </c>
      <c r="C3" t="s">
        <v>501</v>
      </c>
      <c r="E3" t="s">
        <v>954</v>
      </c>
      <c r="F3" t="s">
        <v>956</v>
      </c>
      <c r="G3" s="27">
        <v>800</v>
      </c>
    </row>
    <row r="4" spans="1:7" x14ac:dyDescent="0.25">
      <c r="A4" s="25" t="s">
        <v>908</v>
      </c>
      <c r="B4" t="s">
        <v>501</v>
      </c>
      <c r="C4" t="s">
        <v>507</v>
      </c>
      <c r="E4" t="s">
        <v>957</v>
      </c>
      <c r="F4" t="s">
        <v>960</v>
      </c>
      <c r="G4" s="27">
        <v>1000</v>
      </c>
    </row>
    <row r="5" spans="1:7" x14ac:dyDescent="0.25">
      <c r="A5" s="25" t="s">
        <v>907</v>
      </c>
      <c r="B5" t="s">
        <v>501</v>
      </c>
      <c r="C5" t="s">
        <v>506</v>
      </c>
      <c r="E5" t="s">
        <v>958</v>
      </c>
      <c r="F5" t="s">
        <v>959</v>
      </c>
      <c r="G5" s="27">
        <v>1250</v>
      </c>
    </row>
    <row r="6" spans="1:7" x14ac:dyDescent="0.25">
      <c r="A6" s="25" t="s">
        <v>909</v>
      </c>
      <c r="B6" t="s">
        <v>503</v>
      </c>
      <c r="C6" t="s">
        <v>505</v>
      </c>
      <c r="E6" t="s">
        <v>961</v>
      </c>
      <c r="F6" t="s">
        <v>962</v>
      </c>
      <c r="G6" s="27">
        <v>900</v>
      </c>
    </row>
    <row r="7" spans="1:7" x14ac:dyDescent="0.25">
      <c r="A7" s="25" t="s">
        <v>906</v>
      </c>
      <c r="B7" t="s">
        <v>503</v>
      </c>
      <c r="C7" t="s">
        <v>503</v>
      </c>
      <c r="E7" t="s">
        <v>963</v>
      </c>
      <c r="F7" t="s">
        <v>964</v>
      </c>
      <c r="G7" s="27">
        <v>1050</v>
      </c>
    </row>
    <row r="8" spans="1:7" x14ac:dyDescent="0.25">
      <c r="A8" s="25" t="s">
        <v>898</v>
      </c>
      <c r="B8" t="s">
        <v>503</v>
      </c>
      <c r="C8" t="s">
        <v>508</v>
      </c>
      <c r="E8" t="s">
        <v>965</v>
      </c>
      <c r="F8" t="s">
        <v>967</v>
      </c>
      <c r="G8" s="27">
        <v>1550</v>
      </c>
    </row>
    <row r="9" spans="1:7" x14ac:dyDescent="0.25">
      <c r="A9" s="25" t="s">
        <v>904</v>
      </c>
      <c r="B9" t="s">
        <v>503</v>
      </c>
      <c r="C9" t="s">
        <v>504</v>
      </c>
      <c r="E9" t="s">
        <v>966</v>
      </c>
      <c r="F9" t="s">
        <v>968</v>
      </c>
      <c r="G9" s="27">
        <v>950</v>
      </c>
    </row>
    <row r="10" spans="1:7" x14ac:dyDescent="0.25">
      <c r="A10" s="25" t="s">
        <v>910</v>
      </c>
      <c r="B10" t="s">
        <v>501</v>
      </c>
      <c r="C10" t="s">
        <v>502</v>
      </c>
      <c r="E10" t="s">
        <v>969</v>
      </c>
      <c r="F10" t="s">
        <v>970</v>
      </c>
      <c r="G10" s="27">
        <v>8000</v>
      </c>
    </row>
    <row r="11" spans="1:7" x14ac:dyDescent="0.25">
      <c r="A11" s="25" t="s">
        <v>911</v>
      </c>
      <c r="B11" t="s">
        <v>444</v>
      </c>
      <c r="C11" t="s">
        <v>510</v>
      </c>
      <c r="E11" t="s">
        <v>971</v>
      </c>
      <c r="F11" t="s">
        <v>972</v>
      </c>
      <c r="G11" s="27">
        <v>4000</v>
      </c>
    </row>
    <row r="12" spans="1:7" x14ac:dyDescent="0.25">
      <c r="A12" s="25" t="s">
        <v>912</v>
      </c>
      <c r="B12" t="s">
        <v>503</v>
      </c>
      <c r="C12" t="s">
        <v>509</v>
      </c>
    </row>
    <row r="16" spans="1:7" x14ac:dyDescent="0.25">
      <c r="A16" s="58" t="s">
        <v>1104</v>
      </c>
    </row>
    <row r="17" spans="1:1" x14ac:dyDescent="0.25">
      <c r="A17" s="58" t="s">
        <v>1105</v>
      </c>
    </row>
    <row r="18" spans="1:1" x14ac:dyDescent="0.25">
      <c r="A18" s="58" t="s">
        <v>1106</v>
      </c>
    </row>
    <row r="19" spans="1:1" x14ac:dyDescent="0.25">
      <c r="A19" s="58" t="s">
        <v>1107</v>
      </c>
    </row>
    <row r="20" spans="1:1" x14ac:dyDescent="0.25">
      <c r="A20" s="58" t="s">
        <v>1108</v>
      </c>
    </row>
    <row r="21" spans="1:1" x14ac:dyDescent="0.25">
      <c r="A21" s="58" t="s">
        <v>1109</v>
      </c>
    </row>
    <row r="22" spans="1:1" x14ac:dyDescent="0.25">
      <c r="A22" s="58" t="s">
        <v>1110</v>
      </c>
    </row>
    <row r="23" spans="1:1" x14ac:dyDescent="0.25">
      <c r="A23" s="58" t="s">
        <v>1111</v>
      </c>
    </row>
    <row r="24" spans="1:1" x14ac:dyDescent="0.25">
      <c r="A24" s="58" t="s">
        <v>1112</v>
      </c>
    </row>
    <row r="25" spans="1:1" x14ac:dyDescent="0.25">
      <c r="A25" s="58" t="s">
        <v>1113</v>
      </c>
    </row>
    <row r="26" spans="1:1" x14ac:dyDescent="0.25">
      <c r="A26" s="58" t="s">
        <v>1114</v>
      </c>
    </row>
    <row r="27" spans="1:1" x14ac:dyDescent="0.25">
      <c r="A27" s="58" t="s">
        <v>1115</v>
      </c>
    </row>
    <row r="28" spans="1:1" x14ac:dyDescent="0.25">
      <c r="A28" s="58" t="s">
        <v>1116</v>
      </c>
    </row>
    <row r="29" spans="1:1" x14ac:dyDescent="0.25">
      <c r="A29" s="58" t="s">
        <v>1117</v>
      </c>
    </row>
    <row r="30" spans="1:1" x14ac:dyDescent="0.25">
      <c r="A30" s="58" t="s">
        <v>1118</v>
      </c>
    </row>
    <row r="31" spans="1:1" x14ac:dyDescent="0.25">
      <c r="A31" s="58" t="s">
        <v>1119</v>
      </c>
    </row>
    <row r="32" spans="1:1" x14ac:dyDescent="0.25">
      <c r="A32" s="58" t="s">
        <v>1120</v>
      </c>
    </row>
    <row r="33" spans="1:1" x14ac:dyDescent="0.25">
      <c r="A33" s="58" t="s">
        <v>1121</v>
      </c>
    </row>
    <row r="34" spans="1:1" x14ac:dyDescent="0.25">
      <c r="A34" s="58" t="s">
        <v>1122</v>
      </c>
    </row>
    <row r="35" spans="1:1" x14ac:dyDescent="0.25">
      <c r="A35" s="58" t="s">
        <v>1123</v>
      </c>
    </row>
    <row r="36" spans="1:1" x14ac:dyDescent="0.25">
      <c r="A36" s="58" t="s">
        <v>1124</v>
      </c>
    </row>
    <row r="37" spans="1:1" x14ac:dyDescent="0.25">
      <c r="A37" s="58" t="s">
        <v>1125</v>
      </c>
    </row>
    <row r="38" spans="1:1" x14ac:dyDescent="0.25">
      <c r="A38" s="58" t="s">
        <v>1126</v>
      </c>
    </row>
    <row r="39" spans="1:1" x14ac:dyDescent="0.25">
      <c r="A39" s="58" t="s">
        <v>1127</v>
      </c>
    </row>
    <row r="40" spans="1:1" x14ac:dyDescent="0.25">
      <c r="A40" s="58" t="s">
        <v>1128</v>
      </c>
    </row>
    <row r="41" spans="1:1" x14ac:dyDescent="0.25">
      <c r="A41" s="58" t="s">
        <v>1129</v>
      </c>
    </row>
    <row r="42" spans="1:1" x14ac:dyDescent="0.25">
      <c r="A42" s="58" t="s">
        <v>1130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05"/>
  <sheetViews>
    <sheetView workbookViewId="0">
      <pane ySplit="1" topLeftCell="A2" activePane="bottomLeft" state="frozen"/>
      <selection pane="bottomLeft" activeCell="C45" sqref="C45"/>
    </sheetView>
  </sheetViews>
  <sheetFormatPr defaultRowHeight="15" x14ac:dyDescent="0.25"/>
  <cols>
    <col min="1" max="1" width="31.28515625" bestFit="1" customWidth="1"/>
    <col min="2" max="2" width="31.28515625" hidden="1" customWidth="1"/>
    <col min="3" max="3" width="31.28515625" customWidth="1"/>
    <col min="4" max="4" width="19.7109375" bestFit="1" customWidth="1"/>
    <col min="5" max="5" width="37.28515625" bestFit="1" customWidth="1"/>
    <col min="6" max="6" width="8.7109375" bestFit="1" customWidth="1"/>
    <col min="7" max="7" width="14" bestFit="1" customWidth="1"/>
    <col min="8" max="8" width="33" bestFit="1" customWidth="1"/>
    <col min="9" max="9" width="75.42578125" bestFit="1" customWidth="1"/>
  </cols>
  <sheetData>
    <row r="1" spans="1:9" x14ac:dyDescent="0.25">
      <c r="A1" t="s">
        <v>560</v>
      </c>
      <c r="B1" t="s">
        <v>561</v>
      </c>
      <c r="C1" t="s">
        <v>864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</row>
    <row r="2" spans="1:9" x14ac:dyDescent="0.25">
      <c r="A2" t="s">
        <v>568</v>
      </c>
      <c r="B2" t="s">
        <v>568</v>
      </c>
      <c r="C2" t="s">
        <v>865</v>
      </c>
      <c r="D2" t="s">
        <v>447</v>
      </c>
      <c r="E2" t="s">
        <v>569</v>
      </c>
      <c r="F2" t="s">
        <v>570</v>
      </c>
      <c r="H2" t="s">
        <v>571</v>
      </c>
      <c r="I2" t="s">
        <v>572</v>
      </c>
    </row>
    <row r="3" spans="1:9" x14ac:dyDescent="0.25">
      <c r="A3" t="s">
        <v>573</v>
      </c>
      <c r="B3" t="s">
        <v>573</v>
      </c>
      <c r="C3" t="s">
        <v>168</v>
      </c>
      <c r="D3" t="s">
        <v>424</v>
      </c>
      <c r="E3" t="s">
        <v>574</v>
      </c>
      <c r="H3" t="s">
        <v>575</v>
      </c>
      <c r="I3" t="s">
        <v>576</v>
      </c>
    </row>
    <row r="4" spans="1:9" x14ac:dyDescent="0.25">
      <c r="A4" t="s">
        <v>577</v>
      </c>
      <c r="B4" t="s">
        <v>577</v>
      </c>
      <c r="C4" t="s">
        <v>208</v>
      </c>
      <c r="D4" t="s">
        <v>426</v>
      </c>
      <c r="E4" t="s">
        <v>578</v>
      </c>
      <c r="F4" t="s">
        <v>579</v>
      </c>
      <c r="H4" t="s">
        <v>580</v>
      </c>
      <c r="I4" t="s">
        <v>576</v>
      </c>
    </row>
    <row r="5" spans="1:9" x14ac:dyDescent="0.25">
      <c r="A5" t="s">
        <v>581</v>
      </c>
      <c r="B5" t="s">
        <v>581</v>
      </c>
      <c r="C5" t="s">
        <v>178</v>
      </c>
      <c r="D5" t="s">
        <v>427</v>
      </c>
      <c r="E5" t="s">
        <v>582</v>
      </c>
      <c r="F5" t="s">
        <v>579</v>
      </c>
      <c r="H5" t="s">
        <v>583</v>
      </c>
      <c r="I5" t="s">
        <v>576</v>
      </c>
    </row>
    <row r="6" spans="1:9" x14ac:dyDescent="0.25">
      <c r="A6" t="s">
        <v>584</v>
      </c>
      <c r="B6" t="s">
        <v>584</v>
      </c>
      <c r="C6" t="s">
        <v>159</v>
      </c>
      <c r="D6" t="s">
        <v>451</v>
      </c>
      <c r="E6" t="s">
        <v>585</v>
      </c>
      <c r="F6" t="s">
        <v>579</v>
      </c>
      <c r="H6" t="s">
        <v>586</v>
      </c>
      <c r="I6" t="s">
        <v>576</v>
      </c>
    </row>
    <row r="7" spans="1:9" x14ac:dyDescent="0.25">
      <c r="A7" t="s">
        <v>587</v>
      </c>
      <c r="B7" t="s">
        <v>587</v>
      </c>
      <c r="D7" t="s">
        <v>460</v>
      </c>
      <c r="E7" t="s">
        <v>588</v>
      </c>
      <c r="F7" t="s">
        <v>579</v>
      </c>
      <c r="H7" t="s">
        <v>589</v>
      </c>
      <c r="I7" t="s">
        <v>576</v>
      </c>
    </row>
    <row r="8" spans="1:9" x14ac:dyDescent="0.25">
      <c r="A8" t="s">
        <v>590</v>
      </c>
      <c r="B8" t="s">
        <v>590</v>
      </c>
      <c r="D8" t="s">
        <v>549</v>
      </c>
      <c r="E8" t="s">
        <v>591</v>
      </c>
      <c r="I8" t="s">
        <v>592</v>
      </c>
    </row>
    <row r="9" spans="1:9" x14ac:dyDescent="0.25">
      <c r="A9" t="s">
        <v>593</v>
      </c>
      <c r="B9" t="s">
        <v>593</v>
      </c>
      <c r="D9" t="s">
        <v>433</v>
      </c>
      <c r="E9" t="s">
        <v>594</v>
      </c>
      <c r="F9" t="s">
        <v>570</v>
      </c>
      <c r="H9" t="s">
        <v>595</v>
      </c>
      <c r="I9" t="s">
        <v>592</v>
      </c>
    </row>
    <row r="10" spans="1:9" x14ac:dyDescent="0.25">
      <c r="A10" t="s">
        <v>596</v>
      </c>
      <c r="B10" t="s">
        <v>596</v>
      </c>
      <c r="D10" t="s">
        <v>481</v>
      </c>
      <c r="E10" t="s">
        <v>597</v>
      </c>
      <c r="F10" t="s">
        <v>570</v>
      </c>
      <c r="H10" t="s">
        <v>598</v>
      </c>
      <c r="I10" t="s">
        <v>592</v>
      </c>
    </row>
    <row r="11" spans="1:9" x14ac:dyDescent="0.25">
      <c r="A11" t="s">
        <v>599</v>
      </c>
      <c r="B11" t="s">
        <v>599</v>
      </c>
      <c r="D11" t="s">
        <v>475</v>
      </c>
      <c r="E11" t="s">
        <v>600</v>
      </c>
      <c r="F11" t="s">
        <v>570</v>
      </c>
      <c r="H11" t="s">
        <v>601</v>
      </c>
      <c r="I11" t="s">
        <v>592</v>
      </c>
    </row>
    <row r="12" spans="1:9" x14ac:dyDescent="0.25">
      <c r="A12" t="s">
        <v>602</v>
      </c>
      <c r="B12" t="s">
        <v>602</v>
      </c>
      <c r="D12" t="s">
        <v>404</v>
      </c>
      <c r="E12" t="s">
        <v>603</v>
      </c>
      <c r="H12" t="s">
        <v>595</v>
      </c>
      <c r="I12" t="s">
        <v>592</v>
      </c>
    </row>
    <row r="13" spans="1:9" x14ac:dyDescent="0.25">
      <c r="A13" t="s">
        <v>604</v>
      </c>
      <c r="B13" t="s">
        <v>604</v>
      </c>
      <c r="D13" t="s">
        <v>605</v>
      </c>
      <c r="E13" t="s">
        <v>606</v>
      </c>
      <c r="F13" t="s">
        <v>570</v>
      </c>
      <c r="I13" t="s">
        <v>592</v>
      </c>
    </row>
    <row r="14" spans="1:9" x14ac:dyDescent="0.25">
      <c r="A14" t="s">
        <v>607</v>
      </c>
      <c r="B14" t="s">
        <v>607</v>
      </c>
      <c r="D14" t="s">
        <v>608</v>
      </c>
      <c r="E14" t="s">
        <v>609</v>
      </c>
      <c r="F14" t="s">
        <v>570</v>
      </c>
      <c r="H14" t="s">
        <v>610</v>
      </c>
      <c r="I14" t="s">
        <v>592</v>
      </c>
    </row>
    <row r="15" spans="1:9" x14ac:dyDescent="0.25">
      <c r="A15" t="s">
        <v>611</v>
      </c>
      <c r="B15" t="s">
        <v>612</v>
      </c>
      <c r="D15" t="s">
        <v>420</v>
      </c>
      <c r="E15" t="s">
        <v>613</v>
      </c>
      <c r="F15" t="s">
        <v>570</v>
      </c>
      <c r="H15" t="s">
        <v>580</v>
      </c>
      <c r="I15" t="s">
        <v>592</v>
      </c>
    </row>
    <row r="16" spans="1:9" x14ac:dyDescent="0.25">
      <c r="A16" t="s">
        <v>614</v>
      </c>
      <c r="B16" t="s">
        <v>614</v>
      </c>
      <c r="D16" t="s">
        <v>558</v>
      </c>
      <c r="E16" t="s">
        <v>615</v>
      </c>
      <c r="I16" t="s">
        <v>592</v>
      </c>
    </row>
    <row r="17" spans="1:9" x14ac:dyDescent="0.25">
      <c r="A17" t="s">
        <v>616</v>
      </c>
      <c r="B17" t="s">
        <v>616</v>
      </c>
      <c r="D17" t="s">
        <v>617</v>
      </c>
      <c r="E17" t="s">
        <v>618</v>
      </c>
      <c r="F17" t="s">
        <v>570</v>
      </c>
      <c r="H17" t="s">
        <v>619</v>
      </c>
      <c r="I17" t="s">
        <v>592</v>
      </c>
    </row>
    <row r="18" spans="1:9" x14ac:dyDescent="0.25">
      <c r="A18" t="s">
        <v>620</v>
      </c>
      <c r="B18" t="s">
        <v>621</v>
      </c>
      <c r="D18" t="s">
        <v>401</v>
      </c>
      <c r="E18" t="s">
        <v>622</v>
      </c>
      <c r="F18" t="s">
        <v>570</v>
      </c>
      <c r="G18" t="s">
        <v>623</v>
      </c>
      <c r="H18" t="s">
        <v>624</v>
      </c>
      <c r="I18" t="s">
        <v>592</v>
      </c>
    </row>
    <row r="19" spans="1:9" x14ac:dyDescent="0.25">
      <c r="A19" t="s">
        <v>625</v>
      </c>
      <c r="B19" t="s">
        <v>625</v>
      </c>
      <c r="D19" t="s">
        <v>626</v>
      </c>
      <c r="E19" t="s">
        <v>627</v>
      </c>
      <c r="F19" t="s">
        <v>570</v>
      </c>
      <c r="H19" t="s">
        <v>628</v>
      </c>
      <c r="I19" t="s">
        <v>592</v>
      </c>
    </row>
    <row r="20" spans="1:9" x14ac:dyDescent="0.25">
      <c r="A20" t="s">
        <v>629</v>
      </c>
      <c r="B20" t="s">
        <v>629</v>
      </c>
      <c r="D20" t="s">
        <v>496</v>
      </c>
      <c r="E20" t="s">
        <v>630</v>
      </c>
      <c r="F20" t="s">
        <v>570</v>
      </c>
      <c r="H20" t="s">
        <v>595</v>
      </c>
      <c r="I20" t="s">
        <v>592</v>
      </c>
    </row>
    <row r="21" spans="1:9" x14ac:dyDescent="0.25">
      <c r="A21" t="s">
        <v>631</v>
      </c>
      <c r="B21" t="s">
        <v>631</v>
      </c>
      <c r="D21" t="s">
        <v>440</v>
      </c>
      <c r="E21" t="s">
        <v>632</v>
      </c>
      <c r="I21" t="s">
        <v>592</v>
      </c>
    </row>
    <row r="22" spans="1:9" x14ac:dyDescent="0.25">
      <c r="A22" t="s">
        <v>633</v>
      </c>
      <c r="B22" t="s">
        <v>633</v>
      </c>
      <c r="D22" t="s">
        <v>493</v>
      </c>
      <c r="E22" t="s">
        <v>634</v>
      </c>
      <c r="F22" t="s">
        <v>570</v>
      </c>
      <c r="H22" t="s">
        <v>635</v>
      </c>
      <c r="I22" t="s">
        <v>592</v>
      </c>
    </row>
    <row r="23" spans="1:9" x14ac:dyDescent="0.25">
      <c r="A23" t="s">
        <v>636</v>
      </c>
      <c r="B23" t="s">
        <v>637</v>
      </c>
      <c r="D23" t="s">
        <v>408</v>
      </c>
      <c r="E23" t="s">
        <v>638</v>
      </c>
      <c r="F23" t="s">
        <v>570</v>
      </c>
      <c r="H23" t="s">
        <v>639</v>
      </c>
      <c r="I23" t="s">
        <v>592</v>
      </c>
    </row>
    <row r="24" spans="1:9" x14ac:dyDescent="0.25">
      <c r="A24" t="s">
        <v>640</v>
      </c>
      <c r="B24" t="s">
        <v>641</v>
      </c>
      <c r="D24" t="s">
        <v>432</v>
      </c>
      <c r="E24" t="s">
        <v>642</v>
      </c>
      <c r="F24" t="s">
        <v>570</v>
      </c>
      <c r="H24" t="s">
        <v>643</v>
      </c>
      <c r="I24" t="s">
        <v>592</v>
      </c>
    </row>
    <row r="25" spans="1:9" x14ac:dyDescent="0.25">
      <c r="A25" t="s">
        <v>644</v>
      </c>
      <c r="B25" t="s">
        <v>644</v>
      </c>
      <c r="D25" t="s">
        <v>428</v>
      </c>
      <c r="E25" t="s">
        <v>645</v>
      </c>
      <c r="F25" t="s">
        <v>570</v>
      </c>
      <c r="H25" t="s">
        <v>646</v>
      </c>
      <c r="I25" t="s">
        <v>592</v>
      </c>
    </row>
    <row r="26" spans="1:9" x14ac:dyDescent="0.25">
      <c r="A26" t="s">
        <v>647</v>
      </c>
      <c r="B26" t="s">
        <v>647</v>
      </c>
      <c r="D26" t="s">
        <v>439</v>
      </c>
      <c r="E26" t="s">
        <v>648</v>
      </c>
      <c r="F26" t="s">
        <v>570</v>
      </c>
      <c r="H26" t="s">
        <v>649</v>
      </c>
      <c r="I26" t="s">
        <v>592</v>
      </c>
    </row>
    <row r="27" spans="1:9" x14ac:dyDescent="0.25">
      <c r="A27" t="s">
        <v>650</v>
      </c>
      <c r="B27" t="s">
        <v>650</v>
      </c>
      <c r="D27" t="s">
        <v>403</v>
      </c>
      <c r="E27" t="s">
        <v>651</v>
      </c>
      <c r="F27" t="s">
        <v>570</v>
      </c>
      <c r="I27" t="s">
        <v>592</v>
      </c>
    </row>
    <row r="28" spans="1:9" x14ac:dyDescent="0.25">
      <c r="A28" t="s">
        <v>652</v>
      </c>
      <c r="B28" t="s">
        <v>652</v>
      </c>
      <c r="D28" t="s">
        <v>438</v>
      </c>
      <c r="E28" t="s">
        <v>653</v>
      </c>
      <c r="H28" t="s">
        <v>654</v>
      </c>
      <c r="I28" t="s">
        <v>592</v>
      </c>
    </row>
    <row r="29" spans="1:9" x14ac:dyDescent="0.25">
      <c r="A29" t="s">
        <v>655</v>
      </c>
      <c r="B29" t="s">
        <v>655</v>
      </c>
      <c r="D29" t="s">
        <v>491</v>
      </c>
      <c r="E29" t="s">
        <v>656</v>
      </c>
      <c r="H29" t="s">
        <v>580</v>
      </c>
      <c r="I29" t="s">
        <v>592</v>
      </c>
    </row>
    <row r="30" spans="1:9" x14ac:dyDescent="0.25">
      <c r="A30" t="s">
        <v>657</v>
      </c>
      <c r="B30" t="s">
        <v>657</v>
      </c>
      <c r="D30" t="s">
        <v>402</v>
      </c>
      <c r="E30" t="s">
        <v>658</v>
      </c>
      <c r="F30" t="s">
        <v>570</v>
      </c>
      <c r="H30" t="s">
        <v>635</v>
      </c>
      <c r="I30" t="s">
        <v>592</v>
      </c>
    </row>
    <row r="31" spans="1:9" x14ac:dyDescent="0.25">
      <c r="A31" t="s">
        <v>659</v>
      </c>
      <c r="B31" t="s">
        <v>659</v>
      </c>
      <c r="D31" t="s">
        <v>410</v>
      </c>
      <c r="E31" t="s">
        <v>660</v>
      </c>
      <c r="F31" t="s">
        <v>570</v>
      </c>
      <c r="H31" t="s">
        <v>661</v>
      </c>
      <c r="I31" t="s">
        <v>592</v>
      </c>
    </row>
    <row r="32" spans="1:9" x14ac:dyDescent="0.25">
      <c r="A32" t="s">
        <v>662</v>
      </c>
      <c r="B32" t="s">
        <v>662</v>
      </c>
      <c r="D32" t="s">
        <v>407</v>
      </c>
      <c r="E32" t="s">
        <v>663</v>
      </c>
      <c r="H32" t="s">
        <v>664</v>
      </c>
      <c r="I32" t="s">
        <v>592</v>
      </c>
    </row>
    <row r="33" spans="1:9" x14ac:dyDescent="0.25">
      <c r="A33" t="s">
        <v>665</v>
      </c>
      <c r="B33" t="s">
        <v>665</v>
      </c>
      <c r="D33" t="s">
        <v>415</v>
      </c>
      <c r="E33" t="s">
        <v>666</v>
      </c>
      <c r="F33" t="s">
        <v>570</v>
      </c>
      <c r="H33" t="s">
        <v>595</v>
      </c>
      <c r="I33" t="s">
        <v>592</v>
      </c>
    </row>
    <row r="34" spans="1:9" x14ac:dyDescent="0.25">
      <c r="A34" t="s">
        <v>667</v>
      </c>
      <c r="B34" t="s">
        <v>667</v>
      </c>
      <c r="D34" t="s">
        <v>668</v>
      </c>
      <c r="E34" t="s">
        <v>669</v>
      </c>
      <c r="F34" t="s">
        <v>570</v>
      </c>
      <c r="I34" t="s">
        <v>592</v>
      </c>
    </row>
    <row r="35" spans="1:9" x14ac:dyDescent="0.25">
      <c r="A35" t="s">
        <v>670</v>
      </c>
      <c r="B35" t="s">
        <v>670</v>
      </c>
      <c r="D35" t="s">
        <v>671</v>
      </c>
      <c r="E35" t="s">
        <v>672</v>
      </c>
      <c r="I35" t="s">
        <v>592</v>
      </c>
    </row>
    <row r="36" spans="1:9" x14ac:dyDescent="0.25">
      <c r="A36" t="s">
        <v>673</v>
      </c>
      <c r="B36" t="s">
        <v>673</v>
      </c>
      <c r="D36" t="s">
        <v>492</v>
      </c>
      <c r="E36" t="s">
        <v>674</v>
      </c>
      <c r="H36" t="s">
        <v>675</v>
      </c>
      <c r="I36" t="s">
        <v>592</v>
      </c>
    </row>
    <row r="37" spans="1:9" x14ac:dyDescent="0.25">
      <c r="A37" t="s">
        <v>676</v>
      </c>
      <c r="B37" t="s">
        <v>676</v>
      </c>
      <c r="D37" t="s">
        <v>412</v>
      </c>
      <c r="E37" t="s">
        <v>677</v>
      </c>
      <c r="F37" t="s">
        <v>570</v>
      </c>
      <c r="H37" t="s">
        <v>678</v>
      </c>
      <c r="I37" t="s">
        <v>592</v>
      </c>
    </row>
    <row r="38" spans="1:9" x14ac:dyDescent="0.25">
      <c r="A38" t="s">
        <v>679</v>
      </c>
      <c r="B38" t="s">
        <v>679</v>
      </c>
      <c r="D38" t="s">
        <v>680</v>
      </c>
      <c r="E38" t="s">
        <v>681</v>
      </c>
      <c r="H38" t="s">
        <v>682</v>
      </c>
      <c r="I38" t="s">
        <v>592</v>
      </c>
    </row>
    <row r="39" spans="1:9" x14ac:dyDescent="0.25">
      <c r="A39" t="s">
        <v>683</v>
      </c>
      <c r="B39" t="s">
        <v>683</v>
      </c>
      <c r="D39" t="s">
        <v>474</v>
      </c>
      <c r="E39" t="s">
        <v>684</v>
      </c>
      <c r="F39" t="s">
        <v>570</v>
      </c>
      <c r="H39" t="s">
        <v>678</v>
      </c>
      <c r="I39" t="s">
        <v>592</v>
      </c>
    </row>
    <row r="40" spans="1:9" x14ac:dyDescent="0.25">
      <c r="A40" t="s">
        <v>685</v>
      </c>
      <c r="B40" t="s">
        <v>685</v>
      </c>
      <c r="D40" t="s">
        <v>470</v>
      </c>
      <c r="E40" t="s">
        <v>686</v>
      </c>
      <c r="F40" t="s">
        <v>570</v>
      </c>
      <c r="H40" t="s">
        <v>619</v>
      </c>
      <c r="I40" t="s">
        <v>592</v>
      </c>
    </row>
    <row r="41" spans="1:9" x14ac:dyDescent="0.25">
      <c r="A41" t="s">
        <v>687</v>
      </c>
      <c r="B41" t="s">
        <v>687</v>
      </c>
      <c r="D41" t="s">
        <v>688</v>
      </c>
      <c r="E41" t="s">
        <v>689</v>
      </c>
      <c r="I41" t="s">
        <v>592</v>
      </c>
    </row>
    <row r="42" spans="1:9" x14ac:dyDescent="0.25">
      <c r="A42" t="s">
        <v>690</v>
      </c>
      <c r="B42" t="s">
        <v>690</v>
      </c>
      <c r="D42" t="s">
        <v>482</v>
      </c>
      <c r="E42" t="s">
        <v>691</v>
      </c>
      <c r="F42" t="s">
        <v>570</v>
      </c>
      <c r="H42" t="s">
        <v>692</v>
      </c>
      <c r="I42" t="s">
        <v>592</v>
      </c>
    </row>
    <row r="43" spans="1:9" x14ac:dyDescent="0.25">
      <c r="A43" t="s">
        <v>693</v>
      </c>
      <c r="B43" t="s">
        <v>693</v>
      </c>
      <c r="D43" t="s">
        <v>694</v>
      </c>
      <c r="E43" t="s">
        <v>695</v>
      </c>
      <c r="F43" t="s">
        <v>570</v>
      </c>
      <c r="H43" t="s">
        <v>696</v>
      </c>
      <c r="I43" t="s">
        <v>592</v>
      </c>
    </row>
    <row r="44" spans="1:9" x14ac:dyDescent="0.25">
      <c r="A44" t="s">
        <v>697</v>
      </c>
      <c r="B44" t="s">
        <v>697</v>
      </c>
      <c r="D44" t="s">
        <v>483</v>
      </c>
      <c r="E44" t="s">
        <v>698</v>
      </c>
      <c r="F44" t="s">
        <v>570</v>
      </c>
      <c r="H44" t="s">
        <v>586</v>
      </c>
      <c r="I44" t="s">
        <v>592</v>
      </c>
    </row>
    <row r="45" spans="1:9" x14ac:dyDescent="0.25">
      <c r="A45" t="s">
        <v>699</v>
      </c>
      <c r="B45" t="s">
        <v>699</v>
      </c>
      <c r="D45" t="s">
        <v>430</v>
      </c>
      <c r="E45" t="s">
        <v>700</v>
      </c>
      <c r="F45" t="s">
        <v>570</v>
      </c>
      <c r="H45" t="s">
        <v>701</v>
      </c>
      <c r="I45" t="s">
        <v>592</v>
      </c>
    </row>
    <row r="46" spans="1:9" x14ac:dyDescent="0.25">
      <c r="A46" t="s">
        <v>702</v>
      </c>
      <c r="B46" t="s">
        <v>702</v>
      </c>
      <c r="D46" t="s">
        <v>425</v>
      </c>
      <c r="E46" t="s">
        <v>703</v>
      </c>
      <c r="F46" t="s">
        <v>570</v>
      </c>
      <c r="H46" t="s">
        <v>580</v>
      </c>
      <c r="I46" t="s">
        <v>592</v>
      </c>
    </row>
    <row r="47" spans="1:9" x14ac:dyDescent="0.25">
      <c r="A47" t="s">
        <v>704</v>
      </c>
      <c r="B47" t="s">
        <v>705</v>
      </c>
      <c r="D47" t="s">
        <v>490</v>
      </c>
      <c r="E47" t="s">
        <v>706</v>
      </c>
      <c r="F47" t="s">
        <v>570</v>
      </c>
      <c r="H47" t="s">
        <v>707</v>
      </c>
      <c r="I47" t="s">
        <v>592</v>
      </c>
    </row>
    <row r="48" spans="1:9" x14ac:dyDescent="0.25">
      <c r="A48" t="s">
        <v>708</v>
      </c>
      <c r="B48" t="s">
        <v>708</v>
      </c>
      <c r="D48" t="s">
        <v>422</v>
      </c>
      <c r="E48" t="s">
        <v>709</v>
      </c>
      <c r="F48" t="s">
        <v>570</v>
      </c>
      <c r="I48" t="s">
        <v>592</v>
      </c>
    </row>
    <row r="49" spans="1:9" x14ac:dyDescent="0.25">
      <c r="A49" t="s">
        <v>710</v>
      </c>
      <c r="B49" t="s">
        <v>710</v>
      </c>
      <c r="D49" t="s">
        <v>711</v>
      </c>
      <c r="E49" t="s">
        <v>712</v>
      </c>
      <c r="I49" t="s">
        <v>592</v>
      </c>
    </row>
    <row r="50" spans="1:9" x14ac:dyDescent="0.25">
      <c r="A50" t="s">
        <v>713</v>
      </c>
      <c r="B50" t="s">
        <v>713</v>
      </c>
      <c r="D50" t="s">
        <v>714</v>
      </c>
      <c r="E50" t="s">
        <v>715</v>
      </c>
      <c r="H50" t="s">
        <v>586</v>
      </c>
      <c r="I50" t="s">
        <v>592</v>
      </c>
    </row>
    <row r="51" spans="1:9" x14ac:dyDescent="0.25">
      <c r="A51" t="s">
        <v>716</v>
      </c>
      <c r="B51" t="s">
        <v>716</v>
      </c>
      <c r="D51" t="s">
        <v>471</v>
      </c>
      <c r="E51" t="s">
        <v>717</v>
      </c>
      <c r="H51" t="s">
        <v>718</v>
      </c>
      <c r="I51" t="s">
        <v>592</v>
      </c>
    </row>
    <row r="52" spans="1:9" x14ac:dyDescent="0.25">
      <c r="A52" t="s">
        <v>719</v>
      </c>
      <c r="B52" t="s">
        <v>719</v>
      </c>
      <c r="D52" t="s">
        <v>487</v>
      </c>
      <c r="E52" t="s">
        <v>720</v>
      </c>
      <c r="F52" t="s">
        <v>570</v>
      </c>
      <c r="H52" t="s">
        <v>586</v>
      </c>
      <c r="I52" t="s">
        <v>592</v>
      </c>
    </row>
    <row r="53" spans="1:9" x14ac:dyDescent="0.25">
      <c r="A53" t="s">
        <v>721</v>
      </c>
      <c r="B53" t="s">
        <v>721</v>
      </c>
      <c r="D53" t="s">
        <v>436</v>
      </c>
      <c r="E53" t="s">
        <v>722</v>
      </c>
      <c r="F53" t="s">
        <v>579</v>
      </c>
      <c r="H53" t="s">
        <v>723</v>
      </c>
      <c r="I53" t="s">
        <v>592</v>
      </c>
    </row>
    <row r="54" spans="1:9" x14ac:dyDescent="0.25">
      <c r="A54" t="s">
        <v>724</v>
      </c>
      <c r="B54" t="s">
        <v>724</v>
      </c>
      <c r="D54" t="s">
        <v>485</v>
      </c>
      <c r="E54" t="s">
        <v>725</v>
      </c>
      <c r="F54" t="s">
        <v>570</v>
      </c>
      <c r="H54" t="s">
        <v>678</v>
      </c>
      <c r="I54" t="s">
        <v>592</v>
      </c>
    </row>
    <row r="55" spans="1:9" x14ac:dyDescent="0.25">
      <c r="A55" t="s">
        <v>726</v>
      </c>
      <c r="B55" t="s">
        <v>726</v>
      </c>
      <c r="D55" t="s">
        <v>484</v>
      </c>
      <c r="E55" t="s">
        <v>727</v>
      </c>
      <c r="F55" t="s">
        <v>570</v>
      </c>
      <c r="H55" t="s">
        <v>678</v>
      </c>
      <c r="I55" t="s">
        <v>592</v>
      </c>
    </row>
    <row r="56" spans="1:9" x14ac:dyDescent="0.25">
      <c r="A56" t="s">
        <v>728</v>
      </c>
      <c r="B56" t="s">
        <v>728</v>
      </c>
      <c r="D56" t="s">
        <v>414</v>
      </c>
      <c r="E56" t="s">
        <v>729</v>
      </c>
      <c r="F56" t="s">
        <v>570</v>
      </c>
      <c r="H56" t="s">
        <v>678</v>
      </c>
      <c r="I56" t="s">
        <v>592</v>
      </c>
    </row>
    <row r="57" spans="1:9" x14ac:dyDescent="0.25">
      <c r="A57" t="s">
        <v>730</v>
      </c>
      <c r="B57" t="s">
        <v>730</v>
      </c>
      <c r="D57" t="s">
        <v>731</v>
      </c>
      <c r="E57" t="s">
        <v>732</v>
      </c>
      <c r="I57" t="s">
        <v>592</v>
      </c>
    </row>
    <row r="58" spans="1:9" x14ac:dyDescent="0.25">
      <c r="A58" t="s">
        <v>733</v>
      </c>
      <c r="B58" t="s">
        <v>734</v>
      </c>
      <c r="D58" t="s">
        <v>435</v>
      </c>
      <c r="E58" t="s">
        <v>735</v>
      </c>
      <c r="F58" t="s">
        <v>570</v>
      </c>
      <c r="H58" t="s">
        <v>736</v>
      </c>
      <c r="I58" t="s">
        <v>592</v>
      </c>
    </row>
    <row r="59" spans="1:9" x14ac:dyDescent="0.25">
      <c r="A59" t="s">
        <v>737</v>
      </c>
      <c r="B59" t="s">
        <v>737</v>
      </c>
      <c r="D59" t="s">
        <v>421</v>
      </c>
      <c r="E59" t="s">
        <v>738</v>
      </c>
      <c r="H59" t="s">
        <v>739</v>
      </c>
      <c r="I59" t="s">
        <v>592</v>
      </c>
    </row>
    <row r="60" spans="1:9" x14ac:dyDescent="0.25">
      <c r="A60" t="s">
        <v>740</v>
      </c>
      <c r="B60" t="s">
        <v>740</v>
      </c>
      <c r="D60" t="s">
        <v>459</v>
      </c>
      <c r="E60" t="s">
        <v>741</v>
      </c>
      <c r="F60" t="s">
        <v>570</v>
      </c>
      <c r="I60" t="s">
        <v>592</v>
      </c>
    </row>
    <row r="61" spans="1:9" x14ac:dyDescent="0.25">
      <c r="A61" t="s">
        <v>742</v>
      </c>
      <c r="B61" t="s">
        <v>743</v>
      </c>
      <c r="D61" t="s">
        <v>469</v>
      </c>
      <c r="E61" t="s">
        <v>744</v>
      </c>
      <c r="F61" t="s">
        <v>570</v>
      </c>
      <c r="H61" t="s">
        <v>745</v>
      </c>
      <c r="I61" t="s">
        <v>592</v>
      </c>
    </row>
    <row r="62" spans="1:9" x14ac:dyDescent="0.25">
      <c r="A62" t="s">
        <v>746</v>
      </c>
      <c r="B62" t="s">
        <v>746</v>
      </c>
      <c r="D62" t="s">
        <v>431</v>
      </c>
      <c r="E62" t="s">
        <v>747</v>
      </c>
      <c r="F62" t="s">
        <v>570</v>
      </c>
      <c r="H62" t="s">
        <v>580</v>
      </c>
      <c r="I62" t="s">
        <v>592</v>
      </c>
    </row>
    <row r="63" spans="1:9" x14ac:dyDescent="0.25">
      <c r="A63" t="s">
        <v>748</v>
      </c>
      <c r="B63" t="s">
        <v>748</v>
      </c>
      <c r="D63" t="s">
        <v>495</v>
      </c>
      <c r="E63" t="s">
        <v>749</v>
      </c>
      <c r="F63" t="s">
        <v>570</v>
      </c>
      <c r="H63" t="s">
        <v>649</v>
      </c>
      <c r="I63" t="s">
        <v>592</v>
      </c>
    </row>
    <row r="64" spans="1:9" x14ac:dyDescent="0.25">
      <c r="A64" t="s">
        <v>750</v>
      </c>
      <c r="B64" t="s">
        <v>750</v>
      </c>
      <c r="D64" t="s">
        <v>476</v>
      </c>
      <c r="E64" t="s">
        <v>751</v>
      </c>
      <c r="F64" t="s">
        <v>579</v>
      </c>
      <c r="H64" t="s">
        <v>664</v>
      </c>
      <c r="I64" t="s">
        <v>592</v>
      </c>
    </row>
    <row r="65" spans="1:9" x14ac:dyDescent="0.25">
      <c r="A65" t="s">
        <v>752</v>
      </c>
      <c r="B65" t="s">
        <v>752</v>
      </c>
      <c r="D65" t="s">
        <v>473</v>
      </c>
      <c r="E65" t="s">
        <v>753</v>
      </c>
      <c r="I65" t="s">
        <v>592</v>
      </c>
    </row>
    <row r="66" spans="1:9" x14ac:dyDescent="0.25">
      <c r="A66" t="s">
        <v>754</v>
      </c>
      <c r="B66" t="s">
        <v>754</v>
      </c>
      <c r="D66" t="s">
        <v>486</v>
      </c>
      <c r="E66" t="s">
        <v>755</v>
      </c>
      <c r="H66" t="s">
        <v>589</v>
      </c>
      <c r="I66" t="s">
        <v>592</v>
      </c>
    </row>
    <row r="67" spans="1:9" x14ac:dyDescent="0.25">
      <c r="A67" t="s">
        <v>756</v>
      </c>
      <c r="B67" t="s">
        <v>756</v>
      </c>
      <c r="D67" t="s">
        <v>555</v>
      </c>
      <c r="E67" t="s">
        <v>757</v>
      </c>
      <c r="F67" t="s">
        <v>570</v>
      </c>
      <c r="H67" t="s">
        <v>586</v>
      </c>
      <c r="I67" t="s">
        <v>592</v>
      </c>
    </row>
    <row r="68" spans="1:9" x14ac:dyDescent="0.25">
      <c r="A68" t="s">
        <v>758</v>
      </c>
      <c r="B68" t="s">
        <v>758</v>
      </c>
      <c r="D68" t="s">
        <v>759</v>
      </c>
      <c r="E68" t="s">
        <v>760</v>
      </c>
      <c r="H68" t="s">
        <v>619</v>
      </c>
      <c r="I68" t="s">
        <v>592</v>
      </c>
    </row>
    <row r="69" spans="1:9" x14ac:dyDescent="0.25">
      <c r="A69" t="s">
        <v>761</v>
      </c>
      <c r="B69" t="s">
        <v>761</v>
      </c>
      <c r="D69" t="s">
        <v>517</v>
      </c>
      <c r="E69" t="s">
        <v>762</v>
      </c>
      <c r="F69" t="s">
        <v>570</v>
      </c>
      <c r="H69" t="s">
        <v>707</v>
      </c>
      <c r="I69" t="s">
        <v>592</v>
      </c>
    </row>
    <row r="70" spans="1:9" x14ac:dyDescent="0.25">
      <c r="A70" t="s">
        <v>763</v>
      </c>
      <c r="B70" t="s">
        <v>763</v>
      </c>
      <c r="D70" t="s">
        <v>418</v>
      </c>
      <c r="E70" t="s">
        <v>764</v>
      </c>
      <c r="F70" t="s">
        <v>570</v>
      </c>
      <c r="I70" t="s">
        <v>592</v>
      </c>
    </row>
    <row r="71" spans="1:9" x14ac:dyDescent="0.25">
      <c r="A71" t="s">
        <v>765</v>
      </c>
      <c r="B71" t="s">
        <v>765</v>
      </c>
      <c r="D71" t="s">
        <v>479</v>
      </c>
      <c r="E71" t="s">
        <v>766</v>
      </c>
      <c r="F71" t="s">
        <v>570</v>
      </c>
      <c r="I71" t="s">
        <v>592</v>
      </c>
    </row>
    <row r="72" spans="1:9" x14ac:dyDescent="0.25">
      <c r="A72" t="s">
        <v>767</v>
      </c>
      <c r="B72" t="s">
        <v>767</v>
      </c>
      <c r="D72" t="s">
        <v>399</v>
      </c>
      <c r="E72" t="s">
        <v>768</v>
      </c>
      <c r="F72" t="s">
        <v>570</v>
      </c>
      <c r="H72" t="s">
        <v>678</v>
      </c>
      <c r="I72" t="s">
        <v>592</v>
      </c>
    </row>
    <row r="73" spans="1:9" x14ac:dyDescent="0.25">
      <c r="A73" t="s">
        <v>769</v>
      </c>
      <c r="B73" t="s">
        <v>770</v>
      </c>
      <c r="D73" t="s">
        <v>406</v>
      </c>
      <c r="E73" t="s">
        <v>771</v>
      </c>
      <c r="F73" t="s">
        <v>570</v>
      </c>
      <c r="H73" t="s">
        <v>772</v>
      </c>
      <c r="I73" t="s">
        <v>592</v>
      </c>
    </row>
    <row r="74" spans="1:9" x14ac:dyDescent="0.25">
      <c r="A74" t="s">
        <v>773</v>
      </c>
      <c r="B74" t="s">
        <v>773</v>
      </c>
      <c r="D74" t="s">
        <v>468</v>
      </c>
      <c r="E74" t="s">
        <v>774</v>
      </c>
      <c r="F74" t="s">
        <v>570</v>
      </c>
      <c r="I74" t="s">
        <v>592</v>
      </c>
    </row>
    <row r="75" spans="1:9" x14ac:dyDescent="0.25">
      <c r="A75" t="s">
        <v>775</v>
      </c>
      <c r="B75" t="s">
        <v>775</v>
      </c>
      <c r="D75" t="s">
        <v>488</v>
      </c>
      <c r="E75" t="s">
        <v>776</v>
      </c>
      <c r="H75" t="s">
        <v>595</v>
      </c>
      <c r="I75" t="s">
        <v>592</v>
      </c>
    </row>
    <row r="76" spans="1:9" x14ac:dyDescent="0.25">
      <c r="A76" t="s">
        <v>777</v>
      </c>
      <c r="B76" t="s">
        <v>778</v>
      </c>
      <c r="D76" t="s">
        <v>419</v>
      </c>
      <c r="E76" t="s">
        <v>779</v>
      </c>
      <c r="F76" t="s">
        <v>570</v>
      </c>
      <c r="H76" t="s">
        <v>780</v>
      </c>
      <c r="I76" t="s">
        <v>592</v>
      </c>
    </row>
    <row r="77" spans="1:9" x14ac:dyDescent="0.25">
      <c r="A77" t="s">
        <v>781</v>
      </c>
      <c r="B77" t="s">
        <v>781</v>
      </c>
      <c r="D77" t="s">
        <v>423</v>
      </c>
      <c r="E77" t="s">
        <v>782</v>
      </c>
      <c r="F77" t="s">
        <v>570</v>
      </c>
      <c r="H77" t="s">
        <v>595</v>
      </c>
      <c r="I77" t="s">
        <v>592</v>
      </c>
    </row>
    <row r="78" spans="1:9" x14ac:dyDescent="0.25">
      <c r="A78" t="s">
        <v>783</v>
      </c>
      <c r="B78" t="s">
        <v>784</v>
      </c>
      <c r="D78" t="s">
        <v>462</v>
      </c>
      <c r="E78" t="s">
        <v>785</v>
      </c>
      <c r="F78" t="s">
        <v>570</v>
      </c>
      <c r="H78" t="s">
        <v>786</v>
      </c>
      <c r="I78" t="s">
        <v>592</v>
      </c>
    </row>
    <row r="79" spans="1:9" x14ac:dyDescent="0.25">
      <c r="A79" t="s">
        <v>787</v>
      </c>
      <c r="B79" t="s">
        <v>787</v>
      </c>
      <c r="D79" t="s">
        <v>788</v>
      </c>
      <c r="E79" t="s">
        <v>789</v>
      </c>
      <c r="I79" t="s">
        <v>592</v>
      </c>
    </row>
    <row r="80" spans="1:9" x14ac:dyDescent="0.25">
      <c r="A80" t="s">
        <v>790</v>
      </c>
      <c r="B80" t="s">
        <v>790</v>
      </c>
      <c r="D80" t="s">
        <v>791</v>
      </c>
      <c r="E80" t="s">
        <v>792</v>
      </c>
      <c r="I80" t="s">
        <v>592</v>
      </c>
    </row>
    <row r="81" spans="1:9" x14ac:dyDescent="0.25">
      <c r="A81" t="s">
        <v>793</v>
      </c>
      <c r="B81" t="s">
        <v>793</v>
      </c>
      <c r="D81" t="s">
        <v>494</v>
      </c>
      <c r="E81" t="s">
        <v>794</v>
      </c>
      <c r="F81" t="s">
        <v>570</v>
      </c>
      <c r="H81" t="s">
        <v>795</v>
      </c>
      <c r="I81" t="s">
        <v>592</v>
      </c>
    </row>
    <row r="82" spans="1:9" x14ac:dyDescent="0.25">
      <c r="A82" t="s">
        <v>796</v>
      </c>
      <c r="B82" t="s">
        <v>796</v>
      </c>
      <c r="D82" t="s">
        <v>413</v>
      </c>
      <c r="E82" t="s">
        <v>797</v>
      </c>
      <c r="H82" t="s">
        <v>595</v>
      </c>
      <c r="I82" t="s">
        <v>592</v>
      </c>
    </row>
    <row r="83" spans="1:9" x14ac:dyDescent="0.25">
      <c r="A83" t="s">
        <v>798</v>
      </c>
      <c r="B83" t="s">
        <v>798</v>
      </c>
      <c r="D83" t="s">
        <v>472</v>
      </c>
      <c r="E83" t="s">
        <v>799</v>
      </c>
      <c r="F83" t="s">
        <v>570</v>
      </c>
      <c r="H83" t="s">
        <v>678</v>
      </c>
      <c r="I83" t="s">
        <v>592</v>
      </c>
    </row>
    <row r="84" spans="1:9" x14ac:dyDescent="0.25">
      <c r="A84" t="s">
        <v>800</v>
      </c>
      <c r="B84" t="s">
        <v>800</v>
      </c>
      <c r="D84" t="s">
        <v>552</v>
      </c>
      <c r="E84" t="s">
        <v>801</v>
      </c>
      <c r="I84" t="s">
        <v>592</v>
      </c>
    </row>
    <row r="85" spans="1:9" x14ac:dyDescent="0.25">
      <c r="A85" t="s">
        <v>802</v>
      </c>
      <c r="B85" t="s">
        <v>802</v>
      </c>
      <c r="D85" t="s">
        <v>803</v>
      </c>
      <c r="E85" t="s">
        <v>804</v>
      </c>
      <c r="I85" t="s">
        <v>592</v>
      </c>
    </row>
    <row r="86" spans="1:9" x14ac:dyDescent="0.25">
      <c r="A86" t="s">
        <v>805</v>
      </c>
      <c r="B86" t="s">
        <v>805</v>
      </c>
      <c r="D86" t="s">
        <v>806</v>
      </c>
      <c r="E86" t="s">
        <v>807</v>
      </c>
      <c r="H86" t="s">
        <v>649</v>
      </c>
      <c r="I86" t="s">
        <v>592</v>
      </c>
    </row>
    <row r="87" spans="1:9" x14ac:dyDescent="0.25">
      <c r="A87" t="s">
        <v>808</v>
      </c>
      <c r="B87" t="s">
        <v>808</v>
      </c>
      <c r="D87" t="s">
        <v>554</v>
      </c>
      <c r="E87" t="s">
        <v>809</v>
      </c>
      <c r="F87" t="s">
        <v>570</v>
      </c>
      <c r="H87" t="s">
        <v>810</v>
      </c>
      <c r="I87" t="s">
        <v>592</v>
      </c>
    </row>
    <row r="88" spans="1:9" x14ac:dyDescent="0.25">
      <c r="A88" t="s">
        <v>811</v>
      </c>
      <c r="B88" t="s">
        <v>811</v>
      </c>
      <c r="D88" t="s">
        <v>550</v>
      </c>
      <c r="E88" t="s">
        <v>812</v>
      </c>
      <c r="I88" t="s">
        <v>592</v>
      </c>
    </row>
    <row r="89" spans="1:9" x14ac:dyDescent="0.25">
      <c r="A89" t="s">
        <v>813</v>
      </c>
      <c r="B89" t="s">
        <v>814</v>
      </c>
      <c r="D89" t="s">
        <v>477</v>
      </c>
      <c r="E89" t="s">
        <v>815</v>
      </c>
      <c r="F89" t="s">
        <v>570</v>
      </c>
      <c r="H89" t="s">
        <v>816</v>
      </c>
      <c r="I89" t="s">
        <v>592</v>
      </c>
    </row>
    <row r="90" spans="1:9" x14ac:dyDescent="0.25">
      <c r="A90" t="s">
        <v>817</v>
      </c>
      <c r="B90" t="s">
        <v>817</v>
      </c>
      <c r="D90" t="s">
        <v>411</v>
      </c>
      <c r="E90" t="s">
        <v>818</v>
      </c>
      <c r="F90" t="s">
        <v>570</v>
      </c>
      <c r="H90" t="s">
        <v>819</v>
      </c>
      <c r="I90" t="s">
        <v>592</v>
      </c>
    </row>
    <row r="91" spans="1:9" x14ac:dyDescent="0.25">
      <c r="A91" t="s">
        <v>820</v>
      </c>
      <c r="B91" t="s">
        <v>820</v>
      </c>
      <c r="D91" t="s">
        <v>405</v>
      </c>
      <c r="E91" t="s">
        <v>821</v>
      </c>
      <c r="F91" t="s">
        <v>570</v>
      </c>
      <c r="H91" t="s">
        <v>678</v>
      </c>
      <c r="I91" t="s">
        <v>592</v>
      </c>
    </row>
    <row r="92" spans="1:9" x14ac:dyDescent="0.25">
      <c r="A92" t="s">
        <v>822</v>
      </c>
      <c r="B92" t="s">
        <v>823</v>
      </c>
      <c r="D92" t="s">
        <v>409</v>
      </c>
      <c r="E92" t="s">
        <v>824</v>
      </c>
      <c r="F92" t="s">
        <v>570</v>
      </c>
      <c r="H92" t="s">
        <v>825</v>
      </c>
      <c r="I92" t="s">
        <v>592</v>
      </c>
    </row>
    <row r="93" spans="1:9" x14ac:dyDescent="0.25">
      <c r="A93" t="s">
        <v>826</v>
      </c>
      <c r="B93" t="s">
        <v>826</v>
      </c>
      <c r="D93" t="s">
        <v>480</v>
      </c>
      <c r="E93" t="s">
        <v>827</v>
      </c>
      <c r="H93" t="s">
        <v>828</v>
      </c>
      <c r="I93" t="s">
        <v>592</v>
      </c>
    </row>
    <row r="94" spans="1:9" x14ac:dyDescent="0.25">
      <c r="A94" t="s">
        <v>829</v>
      </c>
      <c r="B94" t="s">
        <v>829</v>
      </c>
      <c r="D94" t="s">
        <v>478</v>
      </c>
      <c r="E94" t="s">
        <v>830</v>
      </c>
      <c r="F94" t="s">
        <v>570</v>
      </c>
      <c r="H94" t="s">
        <v>701</v>
      </c>
      <c r="I94" t="s">
        <v>592</v>
      </c>
    </row>
    <row r="95" spans="1:9" x14ac:dyDescent="0.25">
      <c r="A95" t="s">
        <v>831</v>
      </c>
      <c r="B95" t="s">
        <v>831</v>
      </c>
      <c r="D95" t="s">
        <v>527</v>
      </c>
      <c r="E95" t="s">
        <v>832</v>
      </c>
      <c r="F95" t="s">
        <v>570</v>
      </c>
      <c r="I95" t="s">
        <v>592</v>
      </c>
    </row>
    <row r="96" spans="1:9" x14ac:dyDescent="0.25">
      <c r="A96" t="s">
        <v>833</v>
      </c>
      <c r="B96" t="s">
        <v>833</v>
      </c>
      <c r="D96" t="s">
        <v>834</v>
      </c>
      <c r="E96" t="s">
        <v>835</v>
      </c>
      <c r="I96" t="s">
        <v>592</v>
      </c>
    </row>
    <row r="97" spans="1:9" x14ac:dyDescent="0.25">
      <c r="A97" t="s">
        <v>836</v>
      </c>
      <c r="B97" t="s">
        <v>836</v>
      </c>
      <c r="D97" t="s">
        <v>837</v>
      </c>
      <c r="E97" t="s">
        <v>838</v>
      </c>
      <c r="H97" t="s">
        <v>678</v>
      </c>
      <c r="I97" t="s">
        <v>592</v>
      </c>
    </row>
    <row r="98" spans="1:9" x14ac:dyDescent="0.25">
      <c r="A98" t="s">
        <v>839</v>
      </c>
      <c r="B98" t="s">
        <v>839</v>
      </c>
      <c r="D98" t="s">
        <v>548</v>
      </c>
      <c r="E98" t="s">
        <v>840</v>
      </c>
      <c r="H98" t="s">
        <v>841</v>
      </c>
      <c r="I98" t="s">
        <v>592</v>
      </c>
    </row>
    <row r="99" spans="1:9" x14ac:dyDescent="0.25">
      <c r="A99" t="s">
        <v>842</v>
      </c>
      <c r="B99" t="s">
        <v>842</v>
      </c>
      <c r="D99" t="s">
        <v>843</v>
      </c>
      <c r="E99" t="s">
        <v>844</v>
      </c>
      <c r="I99" t="s">
        <v>592</v>
      </c>
    </row>
    <row r="100" spans="1:9" x14ac:dyDescent="0.25">
      <c r="A100" t="s">
        <v>845</v>
      </c>
      <c r="B100" t="s">
        <v>845</v>
      </c>
      <c r="D100" t="s">
        <v>846</v>
      </c>
      <c r="E100" t="s">
        <v>847</v>
      </c>
      <c r="H100" t="s">
        <v>848</v>
      </c>
      <c r="I100" t="s">
        <v>592</v>
      </c>
    </row>
    <row r="101" spans="1:9" x14ac:dyDescent="0.25">
      <c r="A101" t="s">
        <v>849</v>
      </c>
      <c r="B101" t="s">
        <v>850</v>
      </c>
      <c r="D101" t="s">
        <v>551</v>
      </c>
      <c r="E101" t="s">
        <v>851</v>
      </c>
      <c r="F101" t="s">
        <v>570</v>
      </c>
      <c r="H101" t="s">
        <v>852</v>
      </c>
      <c r="I101" t="s">
        <v>592</v>
      </c>
    </row>
    <row r="102" spans="1:9" x14ac:dyDescent="0.25">
      <c r="A102" t="s">
        <v>853</v>
      </c>
      <c r="B102" t="s">
        <v>853</v>
      </c>
      <c r="D102" t="s">
        <v>489</v>
      </c>
      <c r="E102" t="s">
        <v>854</v>
      </c>
      <c r="H102" t="s">
        <v>586</v>
      </c>
      <c r="I102" t="s">
        <v>592</v>
      </c>
    </row>
    <row r="103" spans="1:9" x14ac:dyDescent="0.25">
      <c r="A103" t="s">
        <v>855</v>
      </c>
      <c r="B103" t="s">
        <v>855</v>
      </c>
      <c r="D103" t="s">
        <v>856</v>
      </c>
      <c r="E103" t="s">
        <v>857</v>
      </c>
      <c r="F103" t="s">
        <v>570</v>
      </c>
      <c r="H103" t="s">
        <v>649</v>
      </c>
      <c r="I103" t="s">
        <v>592</v>
      </c>
    </row>
    <row r="104" spans="1:9" x14ac:dyDescent="0.25">
      <c r="A104" t="s">
        <v>858</v>
      </c>
      <c r="B104" t="s">
        <v>858</v>
      </c>
      <c r="D104" t="s">
        <v>859</v>
      </c>
      <c r="E104" t="s">
        <v>860</v>
      </c>
      <c r="H104" t="s">
        <v>654</v>
      </c>
      <c r="I104" t="s">
        <v>592</v>
      </c>
    </row>
    <row r="105" spans="1:9" x14ac:dyDescent="0.25">
      <c r="A105" t="s">
        <v>861</v>
      </c>
      <c r="B105" t="s">
        <v>861</v>
      </c>
      <c r="D105" t="s">
        <v>862</v>
      </c>
      <c r="E105" t="s">
        <v>863</v>
      </c>
      <c r="I105" t="s">
        <v>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CurrentDevices</vt:lpstr>
      <vt:lpstr>OldDevices</vt:lpstr>
      <vt:lpstr>drafters</vt:lpstr>
      <vt:lpstr>refreshQuery</vt:lpstr>
      <vt:lpstr>design</vt:lpstr>
      <vt:lpstr>Pivots</vt:lpstr>
      <vt:lpstr>Tables</vt:lpstr>
      <vt:lpstr>20211220 - ActiveDirectoryUsers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Rickershauser</dc:creator>
  <cp:lastModifiedBy>Alex Antoine</cp:lastModifiedBy>
  <dcterms:created xsi:type="dcterms:W3CDTF">2021-07-08T14:22:42Z</dcterms:created>
  <dcterms:modified xsi:type="dcterms:W3CDTF">2023-07-07T18:25:37Z</dcterms:modified>
</cp:coreProperties>
</file>