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\Desktop\LADS-GIT-Repos\1_DesignCode\"/>
    </mc:Choice>
  </mc:AlternateContent>
  <xr:revisionPtr revIDLastSave="0" documentId="13_ncr:1_{C4D8A850-22D3-4202-9990-7E59979A942B}" xr6:coauthVersionLast="47" xr6:coauthVersionMax="47" xr10:uidLastSave="{00000000-0000-0000-0000-000000000000}"/>
  <bookViews>
    <workbookView xWindow="-120" yWindow="-120" windowWidth="29040" windowHeight="15720" activeTab="5" xr2:uid="{F200D95B-9822-4F7C-A1C8-390616B6BA68}"/>
  </bookViews>
  <sheets>
    <sheet name="Alex Analysis" sheetId="1" r:id="rId1"/>
    <sheet name="RPA Analysis" sheetId="4" r:id="rId2"/>
    <sheet name="Analysis 2" sheetId="2" r:id="rId3"/>
    <sheet name="Accuracy Analysis" sheetId="5" r:id="rId4"/>
    <sheet name="Analysis 2 raw" sheetId="3" r:id="rId5"/>
    <sheet name="CEArun Nescius" sheetId="6" r:id="rId6"/>
    <sheet name="RPA raw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J3" i="6" s="1"/>
  <c r="J4" i="6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6"/>
  <c r="M12" i="6"/>
  <c r="N12" i="6" s="1"/>
  <c r="J12" i="6"/>
  <c r="D12" i="6"/>
  <c r="A13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6" i="6"/>
  <c r="D4" i="6"/>
  <c r="D5" i="6"/>
  <c r="D6" i="6"/>
  <c r="D7" i="6"/>
  <c r="D8" i="6"/>
  <c r="D9" i="6"/>
  <c r="D10" i="6"/>
  <c r="D11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" i="6"/>
  <c r="A4" i="6"/>
  <c r="A5" i="6" s="1"/>
  <c r="A6" i="6" s="1"/>
  <c r="A7" i="6" s="1"/>
  <c r="A8" i="6" s="1"/>
  <c r="A9" i="6" s="1"/>
  <c r="A10" i="6" s="1"/>
  <c r="A11" i="6" s="1"/>
  <c r="P15" i="5"/>
  <c r="S15" i="5"/>
  <c r="Q15" i="5"/>
  <c r="R15" i="5"/>
  <c r="R3" i="5"/>
  <c r="R7" i="5"/>
  <c r="R8" i="5"/>
  <c r="P10" i="5"/>
  <c r="F10" i="5"/>
  <c r="S11" i="5"/>
  <c r="R11" i="5"/>
  <c r="Q11" i="5"/>
  <c r="P11" i="5"/>
  <c r="F11" i="5"/>
  <c r="Z7" i="5"/>
  <c r="L12" i="5"/>
  <c r="M12" i="5"/>
  <c r="P13" i="5"/>
  <c r="Q13" i="5"/>
  <c r="R13" i="5"/>
  <c r="S13" i="5"/>
  <c r="F12" i="5"/>
  <c r="F14" i="5"/>
  <c r="F13" i="5"/>
  <c r="L9" i="5"/>
  <c r="R9" i="5" s="1"/>
  <c r="M9" i="5"/>
  <c r="S9" i="5" s="1"/>
  <c r="Q9" i="5"/>
  <c r="T9" i="5"/>
  <c r="P9" i="5"/>
  <c r="F9" i="5"/>
  <c r="T3" i="5"/>
  <c r="T4" i="5"/>
  <c r="T5" i="5"/>
  <c r="T6" i="5"/>
  <c r="T7" i="5"/>
  <c r="T8" i="5"/>
  <c r="T2" i="5"/>
  <c r="L8" i="5"/>
  <c r="U8" i="5" s="1"/>
  <c r="M8" i="5"/>
  <c r="S8" i="5" s="1"/>
  <c r="L7" i="5"/>
  <c r="U7" i="5" s="1"/>
  <c r="M7" i="5"/>
  <c r="S7" i="5" s="1"/>
  <c r="F8" i="5"/>
  <c r="P8" i="5"/>
  <c r="Q8" i="5"/>
  <c r="P7" i="5"/>
  <c r="Q7" i="5"/>
  <c r="F7" i="5"/>
  <c r="Q2" i="5"/>
  <c r="Q3" i="5"/>
  <c r="Q4" i="5"/>
  <c r="Q5" i="5"/>
  <c r="Q6" i="5"/>
  <c r="P6" i="5"/>
  <c r="L6" i="5"/>
  <c r="R6" i="5" s="1"/>
  <c r="M6" i="5"/>
  <c r="S6" i="5" s="1"/>
  <c r="F6" i="5"/>
  <c r="L5" i="5"/>
  <c r="U5" i="5" s="1"/>
  <c r="M5" i="5"/>
  <c r="S5" i="5" s="1"/>
  <c r="L4" i="5"/>
  <c r="R4" i="5" s="1"/>
  <c r="M4" i="5"/>
  <c r="S4" i="5" s="1"/>
  <c r="L3" i="5"/>
  <c r="M3" i="5"/>
  <c r="S3" i="5" s="1"/>
  <c r="F3" i="5"/>
  <c r="F4" i="5"/>
  <c r="F5" i="5"/>
  <c r="P3" i="5"/>
  <c r="P4" i="5"/>
  <c r="P5" i="5"/>
  <c r="P2" i="5"/>
  <c r="M2" i="5"/>
  <c r="S2" i="5" s="1"/>
  <c r="L2" i="5"/>
  <c r="R2" i="5" s="1"/>
  <c r="F2" i="5"/>
  <c r="R8" i="4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7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3" i="2"/>
  <c r="G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2" i="3"/>
  <c r="B18" i="1"/>
  <c r="E31" i="1"/>
  <c r="E32" i="1"/>
  <c r="E30" i="1"/>
  <c r="B30" i="1"/>
  <c r="F35" i="1"/>
  <c r="K25" i="1"/>
  <c r="K26" i="1"/>
  <c r="K27" i="1"/>
  <c r="J25" i="1"/>
  <c r="J26" i="1"/>
  <c r="J27" i="1"/>
  <c r="B31" i="1"/>
  <c r="B32" i="1"/>
  <c r="C3" i="1"/>
  <c r="C4" i="1"/>
  <c r="C5" i="1"/>
  <c r="C6" i="1"/>
  <c r="C7" i="1"/>
  <c r="C8" i="1"/>
  <c r="C9" i="1"/>
  <c r="C10" i="1"/>
  <c r="C11" i="1"/>
  <c r="C12" i="1"/>
  <c r="C2" i="1"/>
  <c r="E2" i="1"/>
  <c r="D2" i="1"/>
  <c r="J6" i="6" l="1"/>
  <c r="J7" i="6" s="1"/>
  <c r="J5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R5" i="5"/>
  <c r="U2" i="5"/>
  <c r="U6" i="5"/>
  <c r="U4" i="5"/>
  <c r="U3" i="5"/>
  <c r="P16" i="5" l="1"/>
</calcChain>
</file>

<file path=xl/sharedStrings.xml><?xml version="1.0" encoding="utf-8"?>
<sst xmlns="http://schemas.openxmlformats.org/spreadsheetml/2006/main" count="172" uniqueCount="114">
  <si>
    <t>O/F</t>
  </si>
  <si>
    <t>Isp, m/s</t>
  </si>
  <si>
    <t>Isp</t>
  </si>
  <si>
    <t>Max Isp</t>
  </si>
  <si>
    <t>Optimal O/F Results</t>
  </si>
  <si>
    <t>Real O/F: 1.6</t>
  </si>
  <si>
    <t>gamma</t>
  </si>
  <si>
    <t>Temp (K)</t>
  </si>
  <si>
    <t>Pressure (atm)</t>
  </si>
  <si>
    <t>Cp (J/kgK)</t>
  </si>
  <si>
    <t>mw</t>
  </si>
  <si>
    <t>aeat</t>
  </si>
  <si>
    <t>son</t>
  </si>
  <si>
    <t>h</t>
  </si>
  <si>
    <t>R</t>
  </si>
  <si>
    <t>SonVel</t>
  </si>
  <si>
    <t>RPA</t>
  </si>
  <si>
    <t>Pres</t>
  </si>
  <si>
    <t>Chamber</t>
  </si>
  <si>
    <t>Throat</t>
  </si>
  <si>
    <t>Exit</t>
  </si>
  <si>
    <t>SonVelCalc</t>
  </si>
  <si>
    <t>True Sonic</t>
  </si>
  <si>
    <t>Atmospheric Press</t>
  </si>
  <si>
    <t>psia</t>
  </si>
  <si>
    <t>p</t>
  </si>
  <si>
    <t>isp</t>
  </si>
  <si>
    <t>t</t>
  </si>
  <si>
    <t>gam</t>
  </si>
  <si>
    <t>Pressure (psi)</t>
  </si>
  <si>
    <t>Isp(s)</t>
  </si>
  <si>
    <t># Engine name: Nescius Block 0</t>
  </si>
  <si>
    <t># Thu Nov 28 22:32:10 2024</t>
  </si>
  <si>
    <t>#</t>
  </si>
  <si>
    <t>Ratio, O/F</t>
  </si>
  <si>
    <t>pc, psi</t>
  </si>
  <si>
    <t>Nozzle inlet, Ac/At</t>
  </si>
  <si>
    <t>Nozzle exit</t>
  </si>
  <si>
    <t>rho, kg/m³</t>
  </si>
  <si>
    <t>Tc, K</t>
  </si>
  <si>
    <t>M</t>
  </si>
  <si>
    <t>k</t>
  </si>
  <si>
    <t>c*, m/s</t>
  </si>
  <si>
    <t>Is opt, s</t>
  </si>
  <si>
    <t>Is vac, s</t>
  </si>
  <si>
    <t>Cf opt</t>
  </si>
  <si>
    <t>Cf vac</t>
  </si>
  <si>
    <t>c.factor</t>
  </si>
  <si>
    <t>Stoich</t>
  </si>
  <si>
    <t>x</t>
  </si>
  <si>
    <t>y</t>
  </si>
  <si>
    <t>Oxidizer</t>
  </si>
  <si>
    <t>Fuel</t>
  </si>
  <si>
    <t>RPA Isp</t>
  </si>
  <si>
    <t>Isp (s)</t>
  </si>
  <si>
    <t>Pc (psia)</t>
  </si>
  <si>
    <t>Engine</t>
  </si>
  <si>
    <t>LH2</t>
  </si>
  <si>
    <t>LO2</t>
  </si>
  <si>
    <t>RP-1</t>
  </si>
  <si>
    <t>RPA error</t>
  </si>
  <si>
    <t>Pc/Pe</t>
  </si>
  <si>
    <t>RS-25</t>
  </si>
  <si>
    <t>CEA froz</t>
  </si>
  <si>
    <t>CEA eq</t>
  </si>
  <si>
    <t>CEA froz err</t>
  </si>
  <si>
    <t>CEA eq err</t>
  </si>
  <si>
    <t>J-2</t>
  </si>
  <si>
    <t>RS-68</t>
  </si>
  <si>
    <t>RL-10</t>
  </si>
  <si>
    <t>F-1</t>
  </si>
  <si>
    <t>RPA exp. Ratio</t>
  </si>
  <si>
    <t>exp. Ratio</t>
  </si>
  <si>
    <t>RPA Exp. Err</t>
  </si>
  <si>
    <t>Average Error (%)</t>
  </si>
  <si>
    <t>LR-101 pump</t>
  </si>
  <si>
    <t>LR-101 tank</t>
  </si>
  <si>
    <t>RPA exp dif</t>
  </si>
  <si>
    <t>CEA froz dif</t>
  </si>
  <si>
    <t>Average total error (%)</t>
  </si>
  <si>
    <t>RD-180</t>
  </si>
  <si>
    <t>XLR-50</t>
  </si>
  <si>
    <t>XLR99</t>
  </si>
  <si>
    <t>LNH3</t>
  </si>
  <si>
    <t>RD-170</t>
  </si>
  <si>
    <t>CFD</t>
  </si>
  <si>
    <t>Pe (pa)</t>
  </si>
  <si>
    <t>Pa (Pa)</t>
  </si>
  <si>
    <t>Envelope length</t>
  </si>
  <si>
    <t>Envelope Diameter</t>
  </si>
  <si>
    <t>4De</t>
  </si>
  <si>
    <t>5L</t>
  </si>
  <si>
    <t>Tc (R)</t>
  </si>
  <si>
    <t>CFD error</t>
  </si>
  <si>
    <t>Injector Type</t>
  </si>
  <si>
    <t>Impinging</t>
  </si>
  <si>
    <t>APS</t>
  </si>
  <si>
    <t>Ivac (s)</t>
  </si>
  <si>
    <t>S</t>
  </si>
  <si>
    <t>Pintle</t>
  </si>
  <si>
    <t>N2O4</t>
  </si>
  <si>
    <t>50/50 Hydrazine, UDMH</t>
  </si>
  <si>
    <t>Merlin</t>
  </si>
  <si>
    <t>Frozen flow</t>
  </si>
  <si>
    <t>Isp (m/s)</t>
  </si>
  <si>
    <t>Tc (K)</t>
  </si>
  <si>
    <t>Isp real (s)</t>
  </si>
  <si>
    <t>Steel melt temp (K)</t>
  </si>
  <si>
    <t>RPA Isp (s)</t>
  </si>
  <si>
    <t>RPA Tc (K)</t>
  </si>
  <si>
    <t># Engine name: A-4 Rocket engine</t>
  </si>
  <si>
    <t># Sat Nov 30 12:15:11 2024</t>
  </si>
  <si>
    <t>At O/F</t>
  </si>
  <si>
    <t>Max 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</si>
</sst>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1"/>
      <color theme="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Fill="1"/>
    <xf numFmtId="0" fontId="4" fillId="0" borderId="0" xfId="0" applyFont="1"/>
    <xf numFmtId="9" fontId="4" fillId="0" borderId="0" xfId="1" applyFont="1"/>
    <xf numFmtId="9" fontId="4" fillId="0" borderId="0" xfId="1" applyFont="1" applyFill="1"/>
    <xf numFmtId="9" fontId="0" fillId="0" borderId="0" xfId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'Alex Analysis'!$C$1</c:f>
              <c:strCache>
                <c:ptCount val="1"/>
                <c:pt idx="0">
                  <c:v>Isp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'Alex Analysis'!$A$2:$A$12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</c:numCache>
            </c:numRef>
          </c:cat>
          <c:val>
            <c:numRef>
              <c:f>'Alex Analysis'!$C$2:$C$12</c:f>
              <c:numCache>
                <c:formatCode>General</c:formatCode>
                <c:ptCount val="11"/>
                <c:pt idx="0">
                  <c:v>244.74006116207951</c:v>
                </c:pt>
                <c:pt idx="1">
                  <c:v>247.69622833843016</c:v>
                </c:pt>
                <c:pt idx="2">
                  <c:v>250.17329255861364</c:v>
                </c:pt>
                <c:pt idx="3">
                  <c:v>252.18144750254842</c:v>
                </c:pt>
                <c:pt idx="4">
                  <c:v>253.74108053007132</c:v>
                </c:pt>
                <c:pt idx="5">
                  <c:v>254.87257900101937</c:v>
                </c:pt>
                <c:pt idx="6">
                  <c:v>255.59633027522935</c:v>
                </c:pt>
                <c:pt idx="7">
                  <c:v>255.96330275229357</c:v>
                </c:pt>
                <c:pt idx="8">
                  <c:v>256.02446483180427</c:v>
                </c:pt>
                <c:pt idx="9">
                  <c:v>255.85117227319063</c:v>
                </c:pt>
                <c:pt idx="10">
                  <c:v>255.47400611620793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4433-A50B-F5F06817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5088"/>
        <c:axId val="202139360"/>
      </c:lineChart>
      <c:catAx>
        <c:axId val="2019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9360"/>
        <c:crosses val="autoZero"/>
        <c:auto val="1"/>
        <c:lblAlgn val="ctr"/>
        <c:lblOffset val="100"/>
        <c:noMultiLvlLbl val="0"/>
      </c:catAx>
      <c:valAx>
        <c:axId val="202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Impulse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ISP, Sea-level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Analysis'!$A$5:$A$48</c:f>
              <c:numCache>
                <c:formatCode>General</c:formatCode>
                <c:ptCount val="44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2.0499999999999998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2.2999999999999998</c:v>
                </c:pt>
                <c:pt idx="24">
                  <c:v>2.35</c:v>
                </c:pt>
                <c:pt idx="25">
                  <c:v>2.4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</c:numCache>
            </c:numRef>
          </c:cat>
          <c:val>
            <c:numRef>
              <c:f>'RPA Analysis'!$K$5:$K$48</c:f>
              <c:numCache>
                <c:formatCode>General</c:formatCode>
                <c:ptCount val="44"/>
                <c:pt idx="0">
                  <c:v>232.83330000000001</c:v>
                </c:pt>
                <c:pt idx="1">
                  <c:v>235.98390000000001</c:v>
                </c:pt>
                <c:pt idx="2">
                  <c:v>238.7492</c:v>
                </c:pt>
                <c:pt idx="3">
                  <c:v>241.17449999999999</c:v>
                </c:pt>
                <c:pt idx="4">
                  <c:v>243.25030000000001</c:v>
                </c:pt>
                <c:pt idx="5">
                  <c:v>244.98150000000001</c:v>
                </c:pt>
                <c:pt idx="6">
                  <c:v>246.39359999999999</c:v>
                </c:pt>
                <c:pt idx="7">
                  <c:v>247.48249999999999</c:v>
                </c:pt>
                <c:pt idx="8">
                  <c:v>248.25739999999999</c:v>
                </c:pt>
                <c:pt idx="9">
                  <c:v>248.71870000000001</c:v>
                </c:pt>
                <c:pt idx="10">
                  <c:v>248.8432</c:v>
                </c:pt>
                <c:pt idx="11">
                  <c:v>248.63650000000001</c:v>
                </c:pt>
                <c:pt idx="12">
                  <c:v>248.15539999999999</c:v>
                </c:pt>
                <c:pt idx="13">
                  <c:v>247.41390000000001</c:v>
                </c:pt>
                <c:pt idx="14">
                  <c:v>246.3886</c:v>
                </c:pt>
                <c:pt idx="15">
                  <c:v>245.22470000000001</c:v>
                </c:pt>
                <c:pt idx="16">
                  <c:v>244.1566</c:v>
                </c:pt>
                <c:pt idx="17">
                  <c:v>243.18559999999999</c:v>
                </c:pt>
                <c:pt idx="18">
                  <c:v>242.2508</c:v>
                </c:pt>
                <c:pt idx="19">
                  <c:v>241.3246</c:v>
                </c:pt>
                <c:pt idx="20">
                  <c:v>240.41550000000001</c:v>
                </c:pt>
                <c:pt idx="21">
                  <c:v>239.5076</c:v>
                </c:pt>
                <c:pt idx="22">
                  <c:v>238.61609999999999</c:v>
                </c:pt>
                <c:pt idx="23">
                  <c:v>237.72579999999999</c:v>
                </c:pt>
                <c:pt idx="24">
                  <c:v>236.85640000000001</c:v>
                </c:pt>
                <c:pt idx="25">
                  <c:v>235.9907</c:v>
                </c:pt>
                <c:pt idx="26">
                  <c:v>235.15520000000001</c:v>
                </c:pt>
                <c:pt idx="27">
                  <c:v>234.3304</c:v>
                </c:pt>
                <c:pt idx="28">
                  <c:v>233.52529999999999</c:v>
                </c:pt>
                <c:pt idx="29">
                  <c:v>232.73820000000001</c:v>
                </c:pt>
                <c:pt idx="30">
                  <c:v>231.9752</c:v>
                </c:pt>
                <c:pt idx="31">
                  <c:v>231.23060000000001</c:v>
                </c:pt>
                <c:pt idx="32">
                  <c:v>230.50970000000001</c:v>
                </c:pt>
                <c:pt idx="33">
                  <c:v>229.80840000000001</c:v>
                </c:pt>
                <c:pt idx="34">
                  <c:v>229.1293</c:v>
                </c:pt>
                <c:pt idx="35">
                  <c:v>228.47229999999999</c:v>
                </c:pt>
                <c:pt idx="36">
                  <c:v>227.83250000000001</c:v>
                </c:pt>
                <c:pt idx="37">
                  <c:v>227.20439999999999</c:v>
                </c:pt>
                <c:pt idx="38">
                  <c:v>226.6062</c:v>
                </c:pt>
                <c:pt idx="39">
                  <c:v>226.0162</c:v>
                </c:pt>
                <c:pt idx="40">
                  <c:v>225.26599999999999</c:v>
                </c:pt>
                <c:pt idx="41">
                  <c:v>224.49850000000001</c:v>
                </c:pt>
                <c:pt idx="42">
                  <c:v>223.7363</c:v>
                </c:pt>
                <c:pt idx="43">
                  <c:v>222.97929999999999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strRef>
              <c:f>'RPA Analysis'!$F$4</c:f>
              <c:strCache>
                <c:ptCount val="1"/>
                <c:pt idx="0">
                  <c:v>Tc, 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Analysis'!$F$5:$F$48</c:f>
              <c:numCache>
                <c:formatCode>General</c:formatCode>
                <c:ptCount val="44"/>
                <c:pt idx="0">
                  <c:v>2724.1147000000001</c:v>
                </c:pt>
                <c:pt idx="1">
                  <c:v>2828.0772999999999</c:v>
                </c:pt>
                <c:pt idx="2">
                  <c:v>2921.3744999999999</c:v>
                </c:pt>
                <c:pt idx="3">
                  <c:v>3003.5464000000002</c:v>
                </c:pt>
                <c:pt idx="4">
                  <c:v>3074.4223000000002</c:v>
                </c:pt>
                <c:pt idx="5">
                  <c:v>3134.2240999999999</c:v>
                </c:pt>
                <c:pt idx="6">
                  <c:v>3183.6111999999998</c:v>
                </c:pt>
                <c:pt idx="7">
                  <c:v>3223.6149999999998</c:v>
                </c:pt>
                <c:pt idx="8">
                  <c:v>3255.4823000000001</c:v>
                </c:pt>
                <c:pt idx="9">
                  <c:v>3280.4996999999998</c:v>
                </c:pt>
                <c:pt idx="10">
                  <c:v>3299.8622999999998</c:v>
                </c:pt>
                <c:pt idx="11">
                  <c:v>3314.6071000000002</c:v>
                </c:pt>
                <c:pt idx="12">
                  <c:v>3325.5953</c:v>
                </c:pt>
                <c:pt idx="13">
                  <c:v>3333.5250000000001</c:v>
                </c:pt>
                <c:pt idx="14">
                  <c:v>3338.9544999999998</c:v>
                </c:pt>
                <c:pt idx="15">
                  <c:v>3342.3283000000001</c:v>
                </c:pt>
                <c:pt idx="16">
                  <c:v>3344.0003999999999</c:v>
                </c:pt>
                <c:pt idx="17">
                  <c:v>3344.2537000000002</c:v>
                </c:pt>
                <c:pt idx="18">
                  <c:v>3343.3153000000002</c:v>
                </c:pt>
                <c:pt idx="19">
                  <c:v>3341.3690000000001</c:v>
                </c:pt>
                <c:pt idx="20">
                  <c:v>3338.5641000000001</c:v>
                </c:pt>
                <c:pt idx="21">
                  <c:v>3335.0230999999999</c:v>
                </c:pt>
                <c:pt idx="22">
                  <c:v>3330.8472000000002</c:v>
                </c:pt>
                <c:pt idx="23">
                  <c:v>3326.1203999999998</c:v>
                </c:pt>
                <c:pt idx="24">
                  <c:v>3320.9126999999999</c:v>
                </c:pt>
                <c:pt idx="25">
                  <c:v>3315.2833000000001</c:v>
                </c:pt>
                <c:pt idx="26">
                  <c:v>3309.2820999999999</c:v>
                </c:pt>
                <c:pt idx="27">
                  <c:v>3302.9517000000001</c:v>
                </c:pt>
                <c:pt idx="28">
                  <c:v>3296.3281999999999</c:v>
                </c:pt>
                <c:pt idx="29">
                  <c:v>3289.4430000000002</c:v>
                </c:pt>
                <c:pt idx="30">
                  <c:v>3282.3229000000001</c:v>
                </c:pt>
                <c:pt idx="31">
                  <c:v>3274.9913000000001</c:v>
                </c:pt>
                <c:pt idx="32">
                  <c:v>3267.4684999999999</c:v>
                </c:pt>
                <c:pt idx="33">
                  <c:v>3259.7721000000001</c:v>
                </c:pt>
                <c:pt idx="34">
                  <c:v>3251.9178999999999</c:v>
                </c:pt>
                <c:pt idx="35">
                  <c:v>3243.9193</c:v>
                </c:pt>
                <c:pt idx="36">
                  <c:v>3235.7885000000001</c:v>
                </c:pt>
                <c:pt idx="37">
                  <c:v>3227.5362</c:v>
                </c:pt>
                <c:pt idx="38">
                  <c:v>3219.1718000000001</c:v>
                </c:pt>
                <c:pt idx="39">
                  <c:v>3210.7037</c:v>
                </c:pt>
                <c:pt idx="40">
                  <c:v>3202.1395000000002</c:v>
                </c:pt>
                <c:pt idx="41">
                  <c:v>3193.4859000000001</c:v>
                </c:pt>
                <c:pt idx="42">
                  <c:v>3184.7489999999998</c:v>
                </c:pt>
                <c:pt idx="43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2EA-8333-22169F48CD8F}"/>
            </c:ext>
          </c:extLst>
        </c:ser>
        <c:ser>
          <c:idx val="2"/>
          <c:order val="2"/>
          <c:tx>
            <c:strRef>
              <c:f>'RPA Analysis'!$Q$4</c:f>
              <c:strCache>
                <c:ptCount val="1"/>
                <c:pt idx="0">
                  <c:v>Stoich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Analysis'!$R$6:$R$48</c:f>
              <c:numCache>
                <c:formatCode>General</c:formatCode>
                <c:ptCount val="43"/>
                <c:pt idx="0">
                  <c:v>210</c:v>
                </c:pt>
                <c:pt idx="1">
                  <c:v>211.125</c:v>
                </c:pt>
                <c:pt idx="2">
                  <c:v>212.25</c:v>
                </c:pt>
                <c:pt idx="3">
                  <c:v>213.375</c:v>
                </c:pt>
                <c:pt idx="4">
                  <c:v>214.5</c:v>
                </c:pt>
                <c:pt idx="5">
                  <c:v>215.625</c:v>
                </c:pt>
                <c:pt idx="6">
                  <c:v>216.75</c:v>
                </c:pt>
                <c:pt idx="7">
                  <c:v>217.875</c:v>
                </c:pt>
                <c:pt idx="8">
                  <c:v>219</c:v>
                </c:pt>
                <c:pt idx="9">
                  <c:v>220.125</c:v>
                </c:pt>
                <c:pt idx="10">
                  <c:v>221.25</c:v>
                </c:pt>
                <c:pt idx="11">
                  <c:v>222.375</c:v>
                </c:pt>
                <c:pt idx="12">
                  <c:v>223.5</c:v>
                </c:pt>
                <c:pt idx="13">
                  <c:v>224.625</c:v>
                </c:pt>
                <c:pt idx="14">
                  <c:v>225.75</c:v>
                </c:pt>
                <c:pt idx="15">
                  <c:v>226.875</c:v>
                </c:pt>
                <c:pt idx="16">
                  <c:v>228</c:v>
                </c:pt>
                <c:pt idx="17">
                  <c:v>229.125</c:v>
                </c:pt>
                <c:pt idx="18">
                  <c:v>230.25</c:v>
                </c:pt>
                <c:pt idx="19">
                  <c:v>231.375</c:v>
                </c:pt>
                <c:pt idx="20">
                  <c:v>232.5</c:v>
                </c:pt>
                <c:pt idx="21">
                  <c:v>233.625</c:v>
                </c:pt>
                <c:pt idx="22">
                  <c:v>234.75</c:v>
                </c:pt>
                <c:pt idx="23">
                  <c:v>235.875</c:v>
                </c:pt>
                <c:pt idx="24">
                  <c:v>237</c:v>
                </c:pt>
                <c:pt idx="25">
                  <c:v>238.125</c:v>
                </c:pt>
                <c:pt idx="26">
                  <c:v>239.25</c:v>
                </c:pt>
                <c:pt idx="27">
                  <c:v>240.375</c:v>
                </c:pt>
                <c:pt idx="28">
                  <c:v>241.5</c:v>
                </c:pt>
                <c:pt idx="29">
                  <c:v>242.625</c:v>
                </c:pt>
                <c:pt idx="30">
                  <c:v>243.75</c:v>
                </c:pt>
                <c:pt idx="31">
                  <c:v>244.875</c:v>
                </c:pt>
                <c:pt idx="32">
                  <c:v>246</c:v>
                </c:pt>
                <c:pt idx="33">
                  <c:v>247.125</c:v>
                </c:pt>
                <c:pt idx="34">
                  <c:v>248.25</c:v>
                </c:pt>
                <c:pt idx="35">
                  <c:v>249.375</c:v>
                </c:pt>
                <c:pt idx="36">
                  <c:v>250.5</c:v>
                </c:pt>
                <c:pt idx="37">
                  <c:v>251.625</c:v>
                </c:pt>
                <c:pt idx="38">
                  <c:v>252.75</c:v>
                </c:pt>
                <c:pt idx="39">
                  <c:v>253.875</c:v>
                </c:pt>
                <c:pt idx="40">
                  <c:v>255</c:v>
                </c:pt>
                <c:pt idx="41">
                  <c:v>256.125</c:v>
                </c:pt>
                <c:pt idx="4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2'!$H$1</c:f>
              <c:strCache>
                <c:ptCount val="1"/>
                <c:pt idx="0">
                  <c:v>Isp(s)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 2'!$F$2:$F$22</c:f>
              <c:numCache>
                <c:formatCode>General</c:formatCode>
                <c:ptCount val="2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1.4000000000000001</c:v>
                </c:pt>
                <c:pt idx="6">
                  <c:v>1.4500000000000002</c:v>
                </c:pt>
                <c:pt idx="7">
                  <c:v>1.5000000000000002</c:v>
                </c:pt>
                <c:pt idx="8">
                  <c:v>1.5500000000000003</c:v>
                </c:pt>
                <c:pt idx="9">
                  <c:v>1.6000000000000003</c:v>
                </c:pt>
                <c:pt idx="10">
                  <c:v>1.6500000000000004</c:v>
                </c:pt>
                <c:pt idx="11">
                  <c:v>1.7000000000000004</c:v>
                </c:pt>
                <c:pt idx="12">
                  <c:v>1.7500000000000004</c:v>
                </c:pt>
                <c:pt idx="13">
                  <c:v>1.8000000000000005</c:v>
                </c:pt>
                <c:pt idx="14">
                  <c:v>1.8500000000000005</c:v>
                </c:pt>
                <c:pt idx="15">
                  <c:v>1.9000000000000006</c:v>
                </c:pt>
                <c:pt idx="16">
                  <c:v>1.9500000000000006</c:v>
                </c:pt>
                <c:pt idx="17">
                  <c:v>2.0000000000000004</c:v>
                </c:pt>
                <c:pt idx="18">
                  <c:v>2.0500000000000003</c:v>
                </c:pt>
                <c:pt idx="19">
                  <c:v>2.1</c:v>
                </c:pt>
                <c:pt idx="20">
                  <c:v>2.15</c:v>
                </c:pt>
              </c:numCache>
            </c:numRef>
          </c:cat>
          <c:val>
            <c:numRef>
              <c:f>'Analysis 2'!$H$2:$H$22</c:f>
              <c:numCache>
                <c:formatCode>General</c:formatCode>
                <c:ptCount val="21"/>
                <c:pt idx="0">
                  <c:v>290.41794087665647</c:v>
                </c:pt>
                <c:pt idx="1">
                  <c:v>290.69317023445461</c:v>
                </c:pt>
                <c:pt idx="2">
                  <c:v>290.73394495412839</c:v>
                </c:pt>
                <c:pt idx="3">
                  <c:v>290.54026503567786</c:v>
                </c:pt>
                <c:pt idx="4">
                  <c:v>290.14271151885833</c:v>
                </c:pt>
                <c:pt idx="5">
                  <c:v>289.57186544342505</c:v>
                </c:pt>
                <c:pt idx="6">
                  <c:v>288.82772680937819</c:v>
                </c:pt>
                <c:pt idx="7">
                  <c:v>287.96126401630988</c:v>
                </c:pt>
                <c:pt idx="8">
                  <c:v>286.99286442405707</c:v>
                </c:pt>
                <c:pt idx="9">
                  <c:v>285.94291539245665</c:v>
                </c:pt>
                <c:pt idx="10">
                  <c:v>284.84199796126404</c:v>
                </c:pt>
                <c:pt idx="11">
                  <c:v>283.70030581039754</c:v>
                </c:pt>
                <c:pt idx="12">
                  <c:v>282.53822629969414</c:v>
                </c:pt>
                <c:pt idx="13">
                  <c:v>281.36595310907234</c:v>
                </c:pt>
                <c:pt idx="14">
                  <c:v>280.18348623853211</c:v>
                </c:pt>
                <c:pt idx="15">
                  <c:v>279.00101936799183</c:v>
                </c:pt>
                <c:pt idx="16">
                  <c:v>277.82874617737002</c:v>
                </c:pt>
                <c:pt idx="17">
                  <c:v>276.66666666666663</c:v>
                </c:pt>
                <c:pt idx="18">
                  <c:v>275.51478083588177</c:v>
                </c:pt>
                <c:pt idx="19">
                  <c:v>274.38328236493373</c:v>
                </c:pt>
                <c:pt idx="20">
                  <c:v>273.2517838939857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3-4646-94DA-B094B487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CEA Isp, SL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Nescius'!$D$3:$D$68</c:f>
              <c:numCache>
                <c:formatCode>General</c:formatCode>
                <c:ptCount val="66"/>
                <c:pt idx="0">
                  <c:v>58.674821610601427</c:v>
                </c:pt>
                <c:pt idx="1">
                  <c:v>63.353720693170231</c:v>
                </c:pt>
                <c:pt idx="2">
                  <c:v>67.135575942915395</c:v>
                </c:pt>
                <c:pt idx="3">
                  <c:v>152.21202854230376</c:v>
                </c:pt>
                <c:pt idx="4">
                  <c:v>156.92150866462794</c:v>
                </c:pt>
                <c:pt idx="5">
                  <c:v>160.83588175331295</c:v>
                </c:pt>
                <c:pt idx="6">
                  <c:v>164.14882772680937</c:v>
                </c:pt>
                <c:pt idx="7">
                  <c:v>167.01325178389399</c:v>
                </c:pt>
                <c:pt idx="8">
                  <c:v>169.51070336391439</c:v>
                </c:pt>
                <c:pt idx="9">
                  <c:v>173.29255861365951</c:v>
                </c:pt>
                <c:pt idx="10">
                  <c:v>175.02548419979613</c:v>
                </c:pt>
                <c:pt idx="11">
                  <c:v>178.6544342507645</c:v>
                </c:pt>
                <c:pt idx="12">
                  <c:v>183.28236493374106</c:v>
                </c:pt>
                <c:pt idx="13">
                  <c:v>190.50968399592253</c:v>
                </c:pt>
                <c:pt idx="14">
                  <c:v>199.4189602446483</c:v>
                </c:pt>
                <c:pt idx="15">
                  <c:v>207.67584097859324</c:v>
                </c:pt>
                <c:pt idx="16">
                  <c:v>215.01529051987768</c:v>
                </c:pt>
                <c:pt idx="17">
                  <c:v>221.48827726809378</c:v>
                </c:pt>
                <c:pt idx="18">
                  <c:v>227.20693170234455</c:v>
                </c:pt>
                <c:pt idx="19">
                  <c:v>232.23241590214064</c:v>
                </c:pt>
                <c:pt idx="20">
                  <c:v>236.61569826707438</c:v>
                </c:pt>
                <c:pt idx="21">
                  <c:v>240.38735983690108</c:v>
                </c:pt>
                <c:pt idx="22">
                  <c:v>243.58817533129456</c:v>
                </c:pt>
                <c:pt idx="23">
                  <c:v>246.24872579001016</c:v>
                </c:pt>
                <c:pt idx="24">
                  <c:v>248.38939857288477</c:v>
                </c:pt>
                <c:pt idx="25">
                  <c:v>250.04077471967381</c:v>
                </c:pt>
                <c:pt idx="26">
                  <c:v>251.24362895005095</c:v>
                </c:pt>
                <c:pt idx="27">
                  <c:v>252.03873598369009</c:v>
                </c:pt>
                <c:pt idx="28">
                  <c:v>252.46687054026501</c:v>
                </c:pt>
                <c:pt idx="29">
                  <c:v>252.59938837920487</c:v>
                </c:pt>
                <c:pt idx="30">
                  <c:v>252.47706422018348</c:v>
                </c:pt>
                <c:pt idx="31">
                  <c:v>252.16106014271148</c:v>
                </c:pt>
                <c:pt idx="32">
                  <c:v>251.69215086646278</c:v>
                </c:pt>
                <c:pt idx="33">
                  <c:v>251.11111111111111</c:v>
                </c:pt>
                <c:pt idx="34">
                  <c:v>250.43832823649339</c:v>
                </c:pt>
                <c:pt idx="35">
                  <c:v>249.70438328236492</c:v>
                </c:pt>
                <c:pt idx="36">
                  <c:v>248.92966360856269</c:v>
                </c:pt>
                <c:pt idx="37">
                  <c:v>248.12436289500508</c:v>
                </c:pt>
                <c:pt idx="38">
                  <c:v>247.28848114169216</c:v>
                </c:pt>
                <c:pt idx="39">
                  <c:v>246.44240570846074</c:v>
                </c:pt>
                <c:pt idx="40">
                  <c:v>245.58613659531088</c:v>
                </c:pt>
                <c:pt idx="41">
                  <c:v>244.71967380224257</c:v>
                </c:pt>
                <c:pt idx="42">
                  <c:v>243.85321100917429</c:v>
                </c:pt>
                <c:pt idx="43">
                  <c:v>242.99694189602448</c:v>
                </c:pt>
                <c:pt idx="44">
                  <c:v>242.14067278287462</c:v>
                </c:pt>
                <c:pt idx="45">
                  <c:v>241.28440366972475</c:v>
                </c:pt>
                <c:pt idx="46">
                  <c:v>240.43832823649333</c:v>
                </c:pt>
                <c:pt idx="47">
                  <c:v>239.60244648318042</c:v>
                </c:pt>
                <c:pt idx="48">
                  <c:v>238.7665647298675</c:v>
                </c:pt>
                <c:pt idx="49">
                  <c:v>237.95107033639144</c:v>
                </c:pt>
                <c:pt idx="50">
                  <c:v>237.13557594291541</c:v>
                </c:pt>
                <c:pt idx="51">
                  <c:v>236.3302752293578</c:v>
                </c:pt>
                <c:pt idx="52">
                  <c:v>235.53516819571863</c:v>
                </c:pt>
                <c:pt idx="53">
                  <c:v>234.75025484199796</c:v>
                </c:pt>
                <c:pt idx="54">
                  <c:v>233.97553516819573</c:v>
                </c:pt>
                <c:pt idx="55">
                  <c:v>233.21100917431193</c:v>
                </c:pt>
                <c:pt idx="56">
                  <c:v>232.44648318042815</c:v>
                </c:pt>
                <c:pt idx="57">
                  <c:v>231.70234454638123</c:v>
                </c:pt>
                <c:pt idx="58">
                  <c:v>230.95820591233434</c:v>
                </c:pt>
                <c:pt idx="59">
                  <c:v>230.22426095820589</c:v>
                </c:pt>
                <c:pt idx="60">
                  <c:v>229.50050968399592</c:v>
                </c:pt>
                <c:pt idx="61">
                  <c:v>228.78695208970439</c:v>
                </c:pt>
                <c:pt idx="62">
                  <c:v>228.08358817533127</c:v>
                </c:pt>
                <c:pt idx="63">
                  <c:v>227.38022426095819</c:v>
                </c:pt>
                <c:pt idx="64">
                  <c:v>226.68705402650357</c:v>
                </c:pt>
                <c:pt idx="65">
                  <c:v>226.00407747196735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3-4300-8831-E5AED434E236}"/>
            </c:ext>
          </c:extLst>
        </c:ser>
        <c:ser>
          <c:idx val="3"/>
          <c:order val="3"/>
          <c:tx>
            <c:strRef>
              <c:f>'CEArun Nescius'!$G$2</c:f>
              <c:strCache>
                <c:ptCount val="1"/>
                <c:pt idx="0">
                  <c:v>RPA Isp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Nescius'!$G$3:$G$68</c:f>
              <c:numCache>
                <c:formatCode>General</c:formatCode>
                <c:ptCount val="66"/>
                <c:pt idx="0">
                  <c:v>131.98490000000001</c:v>
                </c:pt>
                <c:pt idx="1">
                  <c:v>143.17859999999999</c:v>
                </c:pt>
                <c:pt idx="2">
                  <c:v>151.95099999999999</c:v>
                </c:pt>
                <c:pt idx="3">
                  <c:v>159.17250000000001</c:v>
                </c:pt>
                <c:pt idx="4">
                  <c:v>165.27080000000001</c:v>
                </c:pt>
                <c:pt idx="5">
                  <c:v>170.5154</c:v>
                </c:pt>
                <c:pt idx="6">
                  <c:v>175.0959</c:v>
                </c:pt>
                <c:pt idx="7">
                  <c:v>179.15119999999999</c:v>
                </c:pt>
                <c:pt idx="8">
                  <c:v>182.78489999999999</c:v>
                </c:pt>
                <c:pt idx="9">
                  <c:v>186.07550000000001</c:v>
                </c:pt>
                <c:pt idx="10">
                  <c:v>189.21379999999999</c:v>
                </c:pt>
                <c:pt idx="11">
                  <c:v>192.43629999999999</c:v>
                </c:pt>
                <c:pt idx="12">
                  <c:v>195.93989999999999</c:v>
                </c:pt>
                <c:pt idx="13">
                  <c:v>200.13300000000001</c:v>
                </c:pt>
                <c:pt idx="14">
                  <c:v>205.38329999999999</c:v>
                </c:pt>
                <c:pt idx="15">
                  <c:v>211.31389999999999</c:v>
                </c:pt>
                <c:pt idx="16">
                  <c:v>217.47370000000001</c:v>
                </c:pt>
                <c:pt idx="17">
                  <c:v>223.44980000000001</c:v>
                </c:pt>
                <c:pt idx="18">
                  <c:v>228.93450000000001</c:v>
                </c:pt>
                <c:pt idx="19">
                  <c:v>233.8776</c:v>
                </c:pt>
                <c:pt idx="20">
                  <c:v>238.32159999999999</c:v>
                </c:pt>
                <c:pt idx="21">
                  <c:v>242.31139999999999</c:v>
                </c:pt>
                <c:pt idx="22">
                  <c:v>245.88489999999999</c:v>
                </c:pt>
                <c:pt idx="23">
                  <c:v>249.07230000000001</c:v>
                </c:pt>
                <c:pt idx="24">
                  <c:v>251.89689999999999</c:v>
                </c:pt>
                <c:pt idx="25">
                  <c:v>254.37610000000001</c:v>
                </c:pt>
                <c:pt idx="26">
                  <c:v>256.5215</c:v>
                </c:pt>
                <c:pt idx="27">
                  <c:v>258.34059999999999</c:v>
                </c:pt>
                <c:pt idx="28">
                  <c:v>259.83710000000002</c:v>
                </c:pt>
                <c:pt idx="29">
                  <c:v>261.01330000000002</c:v>
                </c:pt>
                <c:pt idx="30">
                  <c:v>261.87180000000001</c:v>
                </c:pt>
                <c:pt idx="31">
                  <c:v>262.41809999999998</c:v>
                </c:pt>
                <c:pt idx="32">
                  <c:v>262.66359999999997</c:v>
                </c:pt>
                <c:pt idx="33">
                  <c:v>262.63029999999998</c:v>
                </c:pt>
                <c:pt idx="34">
                  <c:v>262.35410000000002</c:v>
                </c:pt>
                <c:pt idx="35">
                  <c:v>261.88200000000001</c:v>
                </c:pt>
                <c:pt idx="36">
                  <c:v>261.26299999999998</c:v>
                </c:pt>
                <c:pt idx="37">
                  <c:v>260.53930000000003</c:v>
                </c:pt>
                <c:pt idx="38">
                  <c:v>259.74290000000002</c:v>
                </c:pt>
                <c:pt idx="39">
                  <c:v>258.89710000000002</c:v>
                </c:pt>
                <c:pt idx="40">
                  <c:v>258.01799999999997</c:v>
                </c:pt>
                <c:pt idx="41">
                  <c:v>257.1173</c:v>
                </c:pt>
                <c:pt idx="42">
                  <c:v>256.20310000000001</c:v>
                </c:pt>
                <c:pt idx="43">
                  <c:v>255.28129999999999</c:v>
                </c:pt>
                <c:pt idx="44">
                  <c:v>254.3563</c:v>
                </c:pt>
                <c:pt idx="45">
                  <c:v>253.43090000000001</c:v>
                </c:pt>
                <c:pt idx="46">
                  <c:v>252.5077</c:v>
                </c:pt>
                <c:pt idx="47">
                  <c:v>251.5881</c:v>
                </c:pt>
                <c:pt idx="48">
                  <c:v>250.67339999999999</c:v>
                </c:pt>
                <c:pt idx="49">
                  <c:v>249.76429999999999</c:v>
                </c:pt>
                <c:pt idx="50">
                  <c:v>248.86160000000001</c:v>
                </c:pt>
                <c:pt idx="51">
                  <c:v>247.96549999999999</c:v>
                </c:pt>
                <c:pt idx="52">
                  <c:v>247.07640000000001</c:v>
                </c:pt>
                <c:pt idx="53">
                  <c:v>246.1942</c:v>
                </c:pt>
                <c:pt idx="54">
                  <c:v>245.31909999999999</c:v>
                </c:pt>
                <c:pt idx="55">
                  <c:v>244.45099999999999</c:v>
                </c:pt>
                <c:pt idx="56">
                  <c:v>243.5898</c:v>
                </c:pt>
                <c:pt idx="57">
                  <c:v>242.7355</c:v>
                </c:pt>
                <c:pt idx="58">
                  <c:v>241.8878</c:v>
                </c:pt>
                <c:pt idx="59">
                  <c:v>241.04650000000001</c:v>
                </c:pt>
                <c:pt idx="60">
                  <c:v>240.2116</c:v>
                </c:pt>
                <c:pt idx="61">
                  <c:v>239.3828</c:v>
                </c:pt>
                <c:pt idx="62">
                  <c:v>238.56</c:v>
                </c:pt>
                <c:pt idx="63">
                  <c:v>237.74299999999999</c:v>
                </c:pt>
                <c:pt idx="64">
                  <c:v>236.9315</c:v>
                </c:pt>
                <c:pt idx="65">
                  <c:v>236.12540000000001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3-4300-8831-E5AED434E236}"/>
            </c:ext>
          </c:extLst>
        </c:ser>
        <c:ser>
          <c:idx val="5"/>
          <c:order val="5"/>
          <c:tx>
            <c:strRef>
              <c:f>'CEArun Nescius'!$E$2</c:f>
              <c:strCache>
                <c:ptCount val="1"/>
                <c:pt idx="0">
                  <c:v>Isp real (s)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'CEArun Nescius'!$E$3:$E$68</c:f>
              <c:numCache>
                <c:formatCode>General</c:formatCode>
                <c:ptCount val="66"/>
                <c:pt idx="0">
                  <c:v>51.633843017329255</c:v>
                </c:pt>
                <c:pt idx="1">
                  <c:v>55.751274209989809</c:v>
                </c:pt>
                <c:pt idx="2">
                  <c:v>59.079306829765549</c:v>
                </c:pt>
                <c:pt idx="3">
                  <c:v>133.9465851172273</c:v>
                </c:pt>
                <c:pt idx="4">
                  <c:v>138.09092762487259</c:v>
                </c:pt>
                <c:pt idx="5">
                  <c:v>141.53557594291539</c:v>
                </c:pt>
                <c:pt idx="6">
                  <c:v>144.45096839959223</c:v>
                </c:pt>
                <c:pt idx="7">
                  <c:v>146.97166156982672</c:v>
                </c:pt>
                <c:pt idx="8">
                  <c:v>149.16941896024466</c:v>
                </c:pt>
                <c:pt idx="9">
                  <c:v>152.49745158002037</c:v>
                </c:pt>
                <c:pt idx="10">
                  <c:v>154.02242609582061</c:v>
                </c:pt>
                <c:pt idx="11">
                  <c:v>157.21590214067274</c:v>
                </c:pt>
                <c:pt idx="12">
                  <c:v>161.28848114169213</c:v>
                </c:pt>
                <c:pt idx="13">
                  <c:v>167.64852191641182</c:v>
                </c:pt>
                <c:pt idx="14">
                  <c:v>175.48868501529051</c:v>
                </c:pt>
                <c:pt idx="15">
                  <c:v>182.75474006116204</c:v>
                </c:pt>
                <c:pt idx="16">
                  <c:v>189.21345565749237</c:v>
                </c:pt>
                <c:pt idx="17">
                  <c:v>194.90968399592253</c:v>
                </c:pt>
                <c:pt idx="18">
                  <c:v>199.94209989806322</c:v>
                </c:pt>
                <c:pt idx="19">
                  <c:v>204.36452599388377</c:v>
                </c:pt>
                <c:pt idx="20">
                  <c:v>208.22181447502547</c:v>
                </c:pt>
                <c:pt idx="21">
                  <c:v>211.54087665647293</c:v>
                </c:pt>
                <c:pt idx="22">
                  <c:v>214.35759429153921</c:v>
                </c:pt>
                <c:pt idx="23">
                  <c:v>216.69887869520895</c:v>
                </c:pt>
                <c:pt idx="24">
                  <c:v>218.5826707441386</c:v>
                </c:pt>
                <c:pt idx="25">
                  <c:v>220.03588175331294</c:v>
                </c:pt>
                <c:pt idx="26">
                  <c:v>221.09439347604481</c:v>
                </c:pt>
                <c:pt idx="27">
                  <c:v>221.79408766564728</c:v>
                </c:pt>
                <c:pt idx="28">
                  <c:v>222.17084607543322</c:v>
                </c:pt>
                <c:pt idx="29">
                  <c:v>222.28746177370027</c:v>
                </c:pt>
                <c:pt idx="30">
                  <c:v>222.17981651376147</c:v>
                </c:pt>
                <c:pt idx="31">
                  <c:v>221.90173292558612</c:v>
                </c:pt>
                <c:pt idx="32">
                  <c:v>221.48909276248725</c:v>
                </c:pt>
                <c:pt idx="33">
                  <c:v>220.97777777777776</c:v>
                </c:pt>
                <c:pt idx="34">
                  <c:v>220.38572884811418</c:v>
                </c:pt>
                <c:pt idx="35">
                  <c:v>219.73985728848115</c:v>
                </c:pt>
                <c:pt idx="36">
                  <c:v>219.05810397553515</c:v>
                </c:pt>
                <c:pt idx="37">
                  <c:v>218.34943934760446</c:v>
                </c:pt>
                <c:pt idx="38">
                  <c:v>217.61386340468911</c:v>
                </c:pt>
                <c:pt idx="39">
                  <c:v>216.86931702344543</c:v>
                </c:pt>
                <c:pt idx="40">
                  <c:v>216.11580020387359</c:v>
                </c:pt>
                <c:pt idx="41">
                  <c:v>215.35331294597344</c:v>
                </c:pt>
                <c:pt idx="42">
                  <c:v>214.59082568807338</c:v>
                </c:pt>
                <c:pt idx="43">
                  <c:v>213.83730886850154</c:v>
                </c:pt>
                <c:pt idx="44">
                  <c:v>213.08379204892969</c:v>
                </c:pt>
                <c:pt idx="45">
                  <c:v>212.3302752293578</c:v>
                </c:pt>
                <c:pt idx="46">
                  <c:v>211.58572884811412</c:v>
                </c:pt>
                <c:pt idx="47">
                  <c:v>210.85015290519877</c:v>
                </c:pt>
                <c:pt idx="48">
                  <c:v>210.11457696228339</c:v>
                </c:pt>
                <c:pt idx="49">
                  <c:v>209.39694189602449</c:v>
                </c:pt>
                <c:pt idx="50">
                  <c:v>208.67930682976555</c:v>
                </c:pt>
                <c:pt idx="51">
                  <c:v>207.97064220183486</c:v>
                </c:pt>
                <c:pt idx="52">
                  <c:v>207.2709480122324</c:v>
                </c:pt>
                <c:pt idx="53">
                  <c:v>206.5802242609582</c:v>
                </c:pt>
                <c:pt idx="54">
                  <c:v>205.89847094801226</c:v>
                </c:pt>
                <c:pt idx="55">
                  <c:v>205.22568807339448</c:v>
                </c:pt>
                <c:pt idx="56">
                  <c:v>204.55290519877676</c:v>
                </c:pt>
                <c:pt idx="57">
                  <c:v>203.8980632008155</c:v>
                </c:pt>
                <c:pt idx="58">
                  <c:v>203.24322120285422</c:v>
                </c:pt>
                <c:pt idx="59">
                  <c:v>202.59734964322118</c:v>
                </c:pt>
                <c:pt idx="60">
                  <c:v>201.96044852191642</c:v>
                </c:pt>
                <c:pt idx="61">
                  <c:v>201.33251783893985</c:v>
                </c:pt>
                <c:pt idx="62">
                  <c:v>200.71355759429153</c:v>
                </c:pt>
                <c:pt idx="63">
                  <c:v>200.09459734964318</c:v>
                </c:pt>
                <c:pt idx="64">
                  <c:v>199.48460754332314</c:v>
                </c:pt>
                <c:pt idx="65">
                  <c:v>198.88358817533128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v>CEA Tc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Nescius'!$C$3:$C$68</c:f>
              <c:numCache>
                <c:formatCode>General</c:formatCode>
                <c:ptCount val="66"/>
                <c:pt idx="0">
                  <c:v>807.94</c:v>
                </c:pt>
                <c:pt idx="1">
                  <c:v>900.42</c:v>
                </c:pt>
                <c:pt idx="2">
                  <c:v>964.78</c:v>
                </c:pt>
                <c:pt idx="3">
                  <c:v>1012.97</c:v>
                </c:pt>
                <c:pt idx="4">
                  <c:v>1051.21</c:v>
                </c:pt>
                <c:pt idx="5">
                  <c:v>1082.99</c:v>
                </c:pt>
                <c:pt idx="6">
                  <c:v>1110.3800000000001</c:v>
                </c:pt>
                <c:pt idx="7">
                  <c:v>1134.69</c:v>
                </c:pt>
                <c:pt idx="8">
                  <c:v>1156.81</c:v>
                </c:pt>
                <c:pt idx="9">
                  <c:v>1170</c:v>
                </c:pt>
                <c:pt idx="10">
                  <c:v>1209.6600000000001</c:v>
                </c:pt>
                <c:pt idx="11">
                  <c:v>1250.29</c:v>
                </c:pt>
                <c:pt idx="12">
                  <c:v>1312.22</c:v>
                </c:pt>
                <c:pt idx="13">
                  <c:v>1428.18</c:v>
                </c:pt>
                <c:pt idx="14">
                  <c:v>1389.99</c:v>
                </c:pt>
                <c:pt idx="15">
                  <c:v>1754.7</c:v>
                </c:pt>
                <c:pt idx="16">
                  <c:v>1913.94</c:v>
                </c:pt>
                <c:pt idx="17">
                  <c:v>2066.91</c:v>
                </c:pt>
                <c:pt idx="18">
                  <c:v>2213.33</c:v>
                </c:pt>
                <c:pt idx="19">
                  <c:v>2352.75</c:v>
                </c:pt>
                <c:pt idx="20">
                  <c:v>2484.5300000000002</c:v>
                </c:pt>
                <c:pt idx="21">
                  <c:v>2607.89</c:v>
                </c:pt>
                <c:pt idx="22">
                  <c:v>2722.03</c:v>
                </c:pt>
                <c:pt idx="23">
                  <c:v>2826.16</c:v>
                </c:pt>
                <c:pt idx="24">
                  <c:v>2919.63</c:v>
                </c:pt>
                <c:pt idx="25">
                  <c:v>3001.98</c:v>
                </c:pt>
                <c:pt idx="26">
                  <c:v>3073.03</c:v>
                </c:pt>
                <c:pt idx="27">
                  <c:v>3132.99</c:v>
                </c:pt>
                <c:pt idx="28">
                  <c:v>3182.52</c:v>
                </c:pt>
                <c:pt idx="29">
                  <c:v>3222.64</c:v>
                </c:pt>
                <c:pt idx="30">
                  <c:v>3254.61</c:v>
                </c:pt>
                <c:pt idx="31">
                  <c:v>3279.7</c:v>
                </c:pt>
                <c:pt idx="32">
                  <c:v>3299.12</c:v>
                </c:pt>
                <c:pt idx="33">
                  <c:v>3313.91</c:v>
                </c:pt>
                <c:pt idx="34">
                  <c:v>3324.94</c:v>
                </c:pt>
                <c:pt idx="35">
                  <c:v>3332.9</c:v>
                </c:pt>
                <c:pt idx="36">
                  <c:v>3338.35</c:v>
                </c:pt>
                <c:pt idx="37">
                  <c:v>3341.74</c:v>
                </c:pt>
                <c:pt idx="38">
                  <c:v>3343.42</c:v>
                </c:pt>
                <c:pt idx="39">
                  <c:v>3343.69</c:v>
                </c:pt>
                <c:pt idx="40">
                  <c:v>3342.76</c:v>
                </c:pt>
                <c:pt idx="41">
                  <c:v>3340.82</c:v>
                </c:pt>
                <c:pt idx="42">
                  <c:v>3338.02</c:v>
                </c:pt>
                <c:pt idx="43">
                  <c:v>3334.48</c:v>
                </c:pt>
                <c:pt idx="44">
                  <c:v>3330.31</c:v>
                </c:pt>
                <c:pt idx="45">
                  <c:v>3325.58</c:v>
                </c:pt>
                <c:pt idx="46">
                  <c:v>3320.38</c:v>
                </c:pt>
                <c:pt idx="47">
                  <c:v>3314.75</c:v>
                </c:pt>
                <c:pt idx="48">
                  <c:v>3308.75</c:v>
                </c:pt>
                <c:pt idx="49">
                  <c:v>3302.41</c:v>
                </c:pt>
                <c:pt idx="50">
                  <c:v>3295.79</c:v>
                </c:pt>
                <c:pt idx="51">
                  <c:v>3288.9</c:v>
                </c:pt>
                <c:pt idx="52">
                  <c:v>3281.78</c:v>
                </c:pt>
                <c:pt idx="53">
                  <c:v>3274.45</c:v>
                </c:pt>
                <c:pt idx="54">
                  <c:v>3266.93</c:v>
                </c:pt>
                <c:pt idx="55">
                  <c:v>3259.23</c:v>
                </c:pt>
                <c:pt idx="56">
                  <c:v>3251.37</c:v>
                </c:pt>
                <c:pt idx="57">
                  <c:v>3243.37</c:v>
                </c:pt>
                <c:pt idx="58">
                  <c:v>3235.24</c:v>
                </c:pt>
                <c:pt idx="59">
                  <c:v>3226.98</c:v>
                </c:pt>
                <c:pt idx="60">
                  <c:v>3218.61</c:v>
                </c:pt>
                <c:pt idx="61">
                  <c:v>3210.14</c:v>
                </c:pt>
                <c:pt idx="62">
                  <c:v>3201.58</c:v>
                </c:pt>
                <c:pt idx="63">
                  <c:v>3192.92</c:v>
                </c:pt>
                <c:pt idx="64">
                  <c:v>3184.18</c:v>
                </c:pt>
                <c:pt idx="65">
                  <c:v>3175.36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3-4300-8831-E5AED434E236}"/>
            </c:ext>
          </c:extLst>
        </c:ser>
        <c:ser>
          <c:idx val="2"/>
          <c:order val="2"/>
          <c:tx>
            <c:strRef>
              <c:f>'CEArun Nescius'!$F$2</c:f>
              <c:strCache>
                <c:ptCount val="1"/>
                <c:pt idx="0">
                  <c:v>Steel melt temp (K)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Nescius'!$F$3:$F$68</c:f>
              <c:numCache>
                <c:formatCode>General</c:formatCode>
                <c:ptCount val="66"/>
                <c:pt idx="0">
                  <c:v>1670</c:v>
                </c:pt>
                <c:pt idx="1">
                  <c:v>1670</c:v>
                </c:pt>
                <c:pt idx="2">
                  <c:v>1670</c:v>
                </c:pt>
                <c:pt idx="3">
                  <c:v>1670</c:v>
                </c:pt>
                <c:pt idx="4">
                  <c:v>1670</c:v>
                </c:pt>
                <c:pt idx="5">
                  <c:v>1670</c:v>
                </c:pt>
                <c:pt idx="6">
                  <c:v>1670</c:v>
                </c:pt>
                <c:pt idx="7">
                  <c:v>1670</c:v>
                </c:pt>
                <c:pt idx="8">
                  <c:v>1670</c:v>
                </c:pt>
                <c:pt idx="9">
                  <c:v>1670</c:v>
                </c:pt>
                <c:pt idx="10">
                  <c:v>1670</c:v>
                </c:pt>
                <c:pt idx="11">
                  <c:v>1670</c:v>
                </c:pt>
                <c:pt idx="12">
                  <c:v>1670</c:v>
                </c:pt>
                <c:pt idx="13">
                  <c:v>1670</c:v>
                </c:pt>
                <c:pt idx="14">
                  <c:v>1670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1670</c:v>
                </c:pt>
                <c:pt idx="19">
                  <c:v>1670</c:v>
                </c:pt>
                <c:pt idx="20">
                  <c:v>1670</c:v>
                </c:pt>
                <c:pt idx="21">
                  <c:v>1670</c:v>
                </c:pt>
                <c:pt idx="22">
                  <c:v>1670</c:v>
                </c:pt>
                <c:pt idx="23">
                  <c:v>1670</c:v>
                </c:pt>
                <c:pt idx="24">
                  <c:v>1670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1670</c:v>
                </c:pt>
                <c:pt idx="52">
                  <c:v>1670</c:v>
                </c:pt>
                <c:pt idx="53">
                  <c:v>1670</c:v>
                </c:pt>
                <c:pt idx="54">
                  <c:v>1670</c:v>
                </c:pt>
                <c:pt idx="55">
                  <c:v>1670</c:v>
                </c:pt>
                <c:pt idx="56">
                  <c:v>1670</c:v>
                </c:pt>
                <c:pt idx="57">
                  <c:v>1670</c:v>
                </c:pt>
                <c:pt idx="58">
                  <c:v>1670</c:v>
                </c:pt>
                <c:pt idx="59">
                  <c:v>1670</c:v>
                </c:pt>
                <c:pt idx="60">
                  <c:v>1670</c:v>
                </c:pt>
                <c:pt idx="61">
                  <c:v>1670</c:v>
                </c:pt>
                <c:pt idx="62">
                  <c:v>1670</c:v>
                </c:pt>
                <c:pt idx="63">
                  <c:v>1670</c:v>
                </c:pt>
                <c:pt idx="64">
                  <c:v>1670</c:v>
                </c:pt>
                <c:pt idx="6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3-4300-8831-E5AED434E236}"/>
            </c:ext>
          </c:extLst>
        </c:ser>
        <c:ser>
          <c:idx val="4"/>
          <c:order val="4"/>
          <c:tx>
            <c:strRef>
              <c:f>'CEArun Nescius'!$H$2</c:f>
              <c:strCache>
                <c:ptCount val="1"/>
                <c:pt idx="0">
                  <c:v>RPA Tc (K)</c:v>
                </c:pt>
              </c:strCache>
            </c:strRef>
          </c:tx>
          <c:spPr>
            <a:ln w="28575" cap="rnd" cmpd="dbl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Nescius'!$H$3:$H$68</c:f>
              <c:numCache>
                <c:formatCode>General</c:formatCode>
                <c:ptCount val="66"/>
                <c:pt idx="0">
                  <c:v>810.36980000000005</c:v>
                </c:pt>
                <c:pt idx="1">
                  <c:v>902.0847</c:v>
                </c:pt>
                <c:pt idx="2">
                  <c:v>966.03</c:v>
                </c:pt>
                <c:pt idx="3">
                  <c:v>1013.9712</c:v>
                </c:pt>
                <c:pt idx="4">
                  <c:v>1052.0608</c:v>
                </c:pt>
                <c:pt idx="5">
                  <c:v>1083.74</c:v>
                </c:pt>
                <c:pt idx="6">
                  <c:v>1111.0622000000001</c:v>
                </c:pt>
                <c:pt idx="7">
                  <c:v>1135.3302000000001</c:v>
                </c:pt>
                <c:pt idx="8">
                  <c:v>1157.4188999999999</c:v>
                </c:pt>
                <c:pt idx="9">
                  <c:v>1177.9476999999999</c:v>
                </c:pt>
                <c:pt idx="10">
                  <c:v>1210.4693</c:v>
                </c:pt>
                <c:pt idx="11">
                  <c:v>1251.2867000000001</c:v>
                </c:pt>
                <c:pt idx="12">
                  <c:v>1313.7717</c:v>
                </c:pt>
                <c:pt idx="13">
                  <c:v>1430.7815000000001</c:v>
                </c:pt>
                <c:pt idx="14">
                  <c:v>1592.8672999999999</c:v>
                </c:pt>
                <c:pt idx="15">
                  <c:v>1757.5489</c:v>
                </c:pt>
                <c:pt idx="16">
                  <c:v>1916.7185999999999</c:v>
                </c:pt>
                <c:pt idx="17">
                  <c:v>2069.6163000000001</c:v>
                </c:pt>
                <c:pt idx="18">
                  <c:v>2215.9466000000002</c:v>
                </c:pt>
                <c:pt idx="19">
                  <c:v>2355.2604999999999</c:v>
                </c:pt>
                <c:pt idx="20">
                  <c:v>2486.9155000000001</c:v>
                </c:pt>
                <c:pt idx="21">
                  <c:v>2610.1381000000001</c:v>
                </c:pt>
                <c:pt idx="22">
                  <c:v>2724.1147000000001</c:v>
                </c:pt>
                <c:pt idx="23">
                  <c:v>2828.0772999999999</c:v>
                </c:pt>
                <c:pt idx="24">
                  <c:v>2921.3744999999999</c:v>
                </c:pt>
                <c:pt idx="25">
                  <c:v>3003.5464000000002</c:v>
                </c:pt>
                <c:pt idx="26">
                  <c:v>3074.4223000000002</c:v>
                </c:pt>
                <c:pt idx="27">
                  <c:v>3134.2240999999999</c:v>
                </c:pt>
                <c:pt idx="28">
                  <c:v>3183.6111999999998</c:v>
                </c:pt>
                <c:pt idx="29">
                  <c:v>3223.6149999999998</c:v>
                </c:pt>
                <c:pt idx="30">
                  <c:v>3255.4823000000001</c:v>
                </c:pt>
                <c:pt idx="31">
                  <c:v>3280.4996999999998</c:v>
                </c:pt>
                <c:pt idx="32">
                  <c:v>3299.8622999999998</c:v>
                </c:pt>
                <c:pt idx="33">
                  <c:v>3314.6071000000002</c:v>
                </c:pt>
                <c:pt idx="34">
                  <c:v>3325.5953</c:v>
                </c:pt>
                <c:pt idx="35">
                  <c:v>3333.5250000000001</c:v>
                </c:pt>
                <c:pt idx="36">
                  <c:v>3338.9544999999998</c:v>
                </c:pt>
                <c:pt idx="37">
                  <c:v>3342.3283000000001</c:v>
                </c:pt>
                <c:pt idx="38">
                  <c:v>3344.0003999999999</c:v>
                </c:pt>
                <c:pt idx="39">
                  <c:v>3344.2537000000002</c:v>
                </c:pt>
                <c:pt idx="40">
                  <c:v>3343.3153000000002</c:v>
                </c:pt>
                <c:pt idx="41">
                  <c:v>3341.3690000000001</c:v>
                </c:pt>
                <c:pt idx="42">
                  <c:v>3338.5641000000001</c:v>
                </c:pt>
                <c:pt idx="43">
                  <c:v>3335.0230999999999</c:v>
                </c:pt>
                <c:pt idx="44">
                  <c:v>3330.8472000000002</c:v>
                </c:pt>
                <c:pt idx="45">
                  <c:v>3326.1203999999998</c:v>
                </c:pt>
                <c:pt idx="46">
                  <c:v>3320.9126999999999</c:v>
                </c:pt>
                <c:pt idx="47">
                  <c:v>3315.2833000000001</c:v>
                </c:pt>
                <c:pt idx="48">
                  <c:v>3309.2820999999999</c:v>
                </c:pt>
                <c:pt idx="49">
                  <c:v>3302.9517000000001</c:v>
                </c:pt>
                <c:pt idx="50">
                  <c:v>3296.3281999999999</c:v>
                </c:pt>
                <c:pt idx="51">
                  <c:v>3289.4430000000002</c:v>
                </c:pt>
                <c:pt idx="52">
                  <c:v>3282.3229000000001</c:v>
                </c:pt>
                <c:pt idx="53">
                  <c:v>3274.9913000000001</c:v>
                </c:pt>
                <c:pt idx="54">
                  <c:v>3267.4684999999999</c:v>
                </c:pt>
                <c:pt idx="55">
                  <c:v>3259.7721000000001</c:v>
                </c:pt>
                <c:pt idx="56">
                  <c:v>3251.9178999999999</c:v>
                </c:pt>
                <c:pt idx="57">
                  <c:v>3243.9193</c:v>
                </c:pt>
                <c:pt idx="58">
                  <c:v>3235.7885000000001</c:v>
                </c:pt>
                <c:pt idx="59">
                  <c:v>3227.5362</c:v>
                </c:pt>
                <c:pt idx="60">
                  <c:v>3219.1718000000001</c:v>
                </c:pt>
                <c:pt idx="61">
                  <c:v>3210.7037</c:v>
                </c:pt>
                <c:pt idx="62">
                  <c:v>3202.1395000000002</c:v>
                </c:pt>
                <c:pt idx="63">
                  <c:v>3193.4859000000001</c:v>
                </c:pt>
                <c:pt idx="64">
                  <c:v>3184.7489999999998</c:v>
                </c:pt>
                <c:pt idx="65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4762</xdr:rowOff>
    </xdr:from>
    <xdr:to>
      <xdr:col>19</xdr:col>
      <xdr:colOff>238125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1D772-D9C3-B12F-35C5-BD2C9077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6</xdr:row>
      <xdr:rowOff>138111</xdr:rowOff>
    </xdr:from>
    <xdr:to>
      <xdr:col>33</xdr:col>
      <xdr:colOff>466724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53E3B-D9E0-3353-81BF-CA194FEE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180975</xdr:rowOff>
    </xdr:from>
    <xdr:to>
      <xdr:col>20</xdr:col>
      <xdr:colOff>390524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6918-0038-E8D6-BB7A-66B62255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4</xdr:row>
      <xdr:rowOff>138112</xdr:rowOff>
    </xdr:from>
    <xdr:to>
      <xdr:col>26</xdr:col>
      <xdr:colOff>209550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3031-40AE-4CFD-B248-1988DC24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173131</xdr:colOff>
      <xdr:row>12</xdr:row>
      <xdr:rowOff>118222</xdr:rowOff>
    </xdr:from>
    <xdr:to>
      <xdr:col>31</xdr:col>
      <xdr:colOff>593911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1283-0DB6-43B0-9EF4-155CE7FC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B9C-8987-4EF0-8C99-1D5F00F57D32}">
  <dimension ref="A1:T35"/>
  <sheetViews>
    <sheetView workbookViewId="0">
      <selection activeCell="C12" sqref="C12"/>
    </sheetView>
  </sheetViews>
  <sheetFormatPr defaultRowHeight="15"/>
  <cols>
    <col min="2" max="2" width="28" customWidth="1"/>
    <col min="4" max="4" width="16.5703125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0</v>
      </c>
    </row>
    <row r="2" spans="1:5">
      <c r="A2">
        <v>1.1499999999999999</v>
      </c>
      <c r="B2" s="2">
        <v>2400.9</v>
      </c>
      <c r="C2">
        <f>B2/9.81</f>
        <v>244.74006116207951</v>
      </c>
      <c r="D2">
        <f>MAX(B2:B12)</f>
        <v>2511.6</v>
      </c>
      <c r="E2">
        <f>LOOKUP(D2,B2:B12,A2:A12)</f>
        <v>1.55</v>
      </c>
    </row>
    <row r="3" spans="1:5">
      <c r="A3">
        <v>1.2</v>
      </c>
      <c r="B3" s="2">
        <v>2429.9</v>
      </c>
      <c r="C3">
        <f t="shared" ref="C3:C12" si="0">B3/9.81</f>
        <v>247.69622833843016</v>
      </c>
    </row>
    <row r="4" spans="1:5">
      <c r="A4">
        <v>1.25</v>
      </c>
      <c r="B4" s="2">
        <v>2454.1999999999998</v>
      </c>
      <c r="C4">
        <f t="shared" si="0"/>
        <v>250.17329255861364</v>
      </c>
    </row>
    <row r="5" spans="1:5">
      <c r="A5">
        <v>1.3</v>
      </c>
      <c r="B5" s="2">
        <v>2473.9</v>
      </c>
      <c r="C5">
        <f t="shared" si="0"/>
        <v>252.18144750254842</v>
      </c>
    </row>
    <row r="6" spans="1:5">
      <c r="A6">
        <v>1.35</v>
      </c>
      <c r="B6" s="2">
        <v>2489.1999999999998</v>
      </c>
      <c r="C6">
        <f t="shared" si="0"/>
        <v>253.74108053007132</v>
      </c>
    </row>
    <row r="7" spans="1:5">
      <c r="A7">
        <v>1.4</v>
      </c>
      <c r="B7" s="2">
        <v>2500.3000000000002</v>
      </c>
      <c r="C7">
        <f t="shared" si="0"/>
        <v>254.87257900101937</v>
      </c>
    </row>
    <row r="8" spans="1:5">
      <c r="A8">
        <v>1.45</v>
      </c>
      <c r="B8" s="2">
        <v>2507.4</v>
      </c>
      <c r="C8">
        <f t="shared" si="0"/>
        <v>255.59633027522935</v>
      </c>
    </row>
    <row r="9" spans="1:5">
      <c r="A9">
        <v>1.5</v>
      </c>
      <c r="B9" s="2">
        <v>2511</v>
      </c>
      <c r="C9">
        <f t="shared" si="0"/>
        <v>255.96330275229357</v>
      </c>
    </row>
    <row r="10" spans="1:5">
      <c r="A10">
        <v>1.55</v>
      </c>
      <c r="B10" s="2">
        <v>2511.6</v>
      </c>
      <c r="C10">
        <f t="shared" si="0"/>
        <v>256.02446483180427</v>
      </c>
    </row>
    <row r="11" spans="1:5">
      <c r="A11">
        <v>1.6</v>
      </c>
      <c r="B11" s="2">
        <v>2509.9</v>
      </c>
      <c r="C11">
        <f t="shared" si="0"/>
        <v>255.85117227319063</v>
      </c>
    </row>
    <row r="12" spans="1:5">
      <c r="A12">
        <v>1.65</v>
      </c>
      <c r="B12" s="2">
        <v>2506.1999999999998</v>
      </c>
      <c r="C12">
        <f t="shared" si="0"/>
        <v>255.47400611620793</v>
      </c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1:20">
      <c r="B17" s="1"/>
    </row>
    <row r="18" spans="1:20">
      <c r="B18" s="1">
        <f>A12-A11</f>
        <v>4.9999999999999822E-2</v>
      </c>
    </row>
    <row r="19" spans="1:20">
      <c r="B19" s="1"/>
    </row>
    <row r="20" spans="1:20">
      <c r="A20" s="13" t="s">
        <v>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t="s">
        <v>0</v>
      </c>
      <c r="B22" s="1">
        <v>1.5</v>
      </c>
      <c r="D22" s="3" t="s">
        <v>5</v>
      </c>
      <c r="E22" t="s">
        <v>23</v>
      </c>
      <c r="G22">
        <v>14.7</v>
      </c>
      <c r="H22" t="s">
        <v>24</v>
      </c>
    </row>
    <row r="23" spans="1:20">
      <c r="B23" s="1"/>
    </row>
    <row r="24" spans="1:20">
      <c r="B24" s="1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7</v>
      </c>
      <c r="N24" t="s">
        <v>17</v>
      </c>
    </row>
    <row r="25" spans="1:20">
      <c r="A25" t="s">
        <v>18</v>
      </c>
      <c r="B25" s="1">
        <v>1.1333</v>
      </c>
      <c r="C25">
        <v>3255.6</v>
      </c>
      <c r="D25" s="1">
        <v>28.957999999999998</v>
      </c>
      <c r="E25">
        <v>5578.3</v>
      </c>
      <c r="F25" s="1">
        <v>22.52</v>
      </c>
      <c r="G25">
        <v>0</v>
      </c>
      <c r="H25" s="1">
        <v>1167</v>
      </c>
      <c r="I25">
        <v>-2608</v>
      </c>
      <c r="J25">
        <f>E25*(1-1/B25)</f>
        <v>656.12581840642349</v>
      </c>
      <c r="K25">
        <f>SQRT(J25*B25*C25)</f>
        <v>1555.8994526909503</v>
      </c>
      <c r="L25" t="s">
        <v>18</v>
      </c>
      <c r="M25">
        <v>3255.48</v>
      </c>
    </row>
    <row r="26" spans="1:20">
      <c r="A26" t="s">
        <v>19</v>
      </c>
      <c r="B26" s="1">
        <v>1.1341000000000001</v>
      </c>
      <c r="C26">
        <v>3085.4</v>
      </c>
      <c r="D26">
        <v>16.725000000000001</v>
      </c>
      <c r="E26">
        <v>5033.1000000000004</v>
      </c>
      <c r="F26">
        <v>22.768999999999998</v>
      </c>
      <c r="G26">
        <v>1</v>
      </c>
      <c r="H26">
        <v>1130</v>
      </c>
      <c r="I26">
        <v>-3246.9</v>
      </c>
      <c r="J26">
        <f>E26*(1-1/B26)</f>
        <v>595.13156688122774</v>
      </c>
      <c r="K26">
        <f>SQRT(J26*B26*C26)</f>
        <v>1443.071687697462</v>
      </c>
      <c r="L26" t="s">
        <v>19</v>
      </c>
      <c r="M26">
        <v>3058.2316999999998</v>
      </c>
    </row>
    <row r="27" spans="1:20">
      <c r="A27" t="s">
        <v>20</v>
      </c>
      <c r="B27" s="1">
        <v>1.2182999999999999</v>
      </c>
      <c r="C27">
        <v>1907</v>
      </c>
      <c r="D27">
        <v>1.0135000000000001</v>
      </c>
      <c r="E27">
        <v>2037.6</v>
      </c>
      <c r="F27">
        <v>22.768999999999998</v>
      </c>
      <c r="G27">
        <v>4.5906000000000002</v>
      </c>
      <c r="H27">
        <v>921.1</v>
      </c>
      <c r="I27">
        <v>-5762.2</v>
      </c>
      <c r="J27">
        <f>E27*(1-1/B27)</f>
        <v>365.10554050726421</v>
      </c>
      <c r="K27">
        <f>SQRT(J27*B27*C27)</f>
        <v>921.00434774218081</v>
      </c>
      <c r="L27" t="s">
        <v>20</v>
      </c>
      <c r="M27">
        <v>2183.3382000000001</v>
      </c>
    </row>
    <row r="29" spans="1:20">
      <c r="B29" t="s">
        <v>21</v>
      </c>
      <c r="E29" t="s">
        <v>22</v>
      </c>
    </row>
    <row r="30" spans="1:20">
      <c r="B30">
        <f>SQRT(B25*E25*(1-1/B25)*C25)</f>
        <v>1555.8994526909503</v>
      </c>
      <c r="E30" s="4">
        <f>SQRT(B25*8314.51/F25*C25)</f>
        <v>1167.1377098126561</v>
      </c>
    </row>
    <row r="31" spans="1:20">
      <c r="B31">
        <f>SQRT(B26*E26*(1-1/B26)*C26)</f>
        <v>1443.071687697462</v>
      </c>
      <c r="E31" s="4">
        <f>SQRT(B26*8314.51/F26*C26)</f>
        <v>1130.3885876780857</v>
      </c>
    </row>
    <row r="32" spans="1:20">
      <c r="B32">
        <f>SQRT(B27*E27*(1-1/B27)*C27)</f>
        <v>921.00434774218081</v>
      </c>
      <c r="E32" s="4">
        <f>SQRT(B27*8314.51/F27*C27)</f>
        <v>921.08311296513693</v>
      </c>
    </row>
    <row r="35" spans="6:6">
      <c r="F35">
        <f>SQRT(1.2024*16.33*101325/1.4958)</f>
        <v>1153.2915709626207</v>
      </c>
    </row>
  </sheetData>
  <mergeCells count="1">
    <mergeCell ref="A20:T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36B0-7770-4046-AB8E-2A2403B12A8F}">
  <dimension ref="A1:R48"/>
  <sheetViews>
    <sheetView topLeftCell="A4" workbookViewId="0">
      <selection activeCell="AI34" sqref="AI34"/>
    </sheetView>
  </sheetViews>
  <sheetFormatPr defaultRowHeight="15"/>
  <cols>
    <col min="1" max="1" width="10.85546875" customWidth="1"/>
  </cols>
  <sheetData>
    <row r="1" spans="1:18">
      <c r="A1" t="s">
        <v>31</v>
      </c>
    </row>
    <row r="2" spans="1:18">
      <c r="A2" t="s">
        <v>32</v>
      </c>
    </row>
    <row r="3" spans="1:18">
      <c r="A3" t="s">
        <v>33</v>
      </c>
    </row>
    <row r="4" spans="1:18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Q4" t="s">
        <v>48</v>
      </c>
    </row>
    <row r="5" spans="1:18">
      <c r="A5">
        <v>1.1499999999999999</v>
      </c>
      <c r="B5">
        <v>420</v>
      </c>
      <c r="C5">
        <v>13</v>
      </c>
      <c r="D5">
        <v>101352.9322</v>
      </c>
      <c r="E5">
        <v>918.31359999999995</v>
      </c>
      <c r="F5">
        <v>2724.1147000000001</v>
      </c>
      <c r="G5">
        <v>19.728300000000001</v>
      </c>
      <c r="H5">
        <v>1.1989000000000001</v>
      </c>
      <c r="I5">
        <v>1.1963999999999999</v>
      </c>
      <c r="J5">
        <v>1608.2439999999999</v>
      </c>
      <c r="K5">
        <v>232.83330000000001</v>
      </c>
      <c r="L5">
        <v>259.3501</v>
      </c>
      <c r="M5">
        <v>1.4198</v>
      </c>
      <c r="N5">
        <v>1.5813999999999999</v>
      </c>
      <c r="O5">
        <v>0.95220000000000005</v>
      </c>
      <c r="Q5" t="s">
        <v>49</v>
      </c>
      <c r="R5" t="s">
        <v>50</v>
      </c>
    </row>
    <row r="6" spans="1:18">
      <c r="A6">
        <v>1.2</v>
      </c>
      <c r="B6">
        <v>420</v>
      </c>
      <c r="C6">
        <v>13</v>
      </c>
      <c r="D6">
        <v>101352.9322</v>
      </c>
      <c r="E6">
        <v>921.39530000000002</v>
      </c>
      <c r="F6">
        <v>2828.0772999999999</v>
      </c>
      <c r="G6">
        <v>20.143599999999999</v>
      </c>
      <c r="H6">
        <v>1.1897</v>
      </c>
      <c r="I6">
        <v>1.1858</v>
      </c>
      <c r="J6">
        <v>1627.6823999999999</v>
      </c>
      <c r="K6">
        <v>235.98390000000001</v>
      </c>
      <c r="L6">
        <v>263.0548</v>
      </c>
      <c r="M6">
        <v>1.4218</v>
      </c>
      <c r="N6">
        <v>1.5849</v>
      </c>
      <c r="O6">
        <v>0.95269999999999999</v>
      </c>
      <c r="Q6">
        <v>2.0840000000000001</v>
      </c>
      <c r="R6">
        <v>210</v>
      </c>
    </row>
    <row r="7" spans="1:18">
      <c r="A7">
        <v>1.25</v>
      </c>
      <c r="B7">
        <v>420</v>
      </c>
      <c r="C7">
        <v>13</v>
      </c>
      <c r="D7">
        <v>101352.9322</v>
      </c>
      <c r="E7">
        <v>924.35950000000003</v>
      </c>
      <c r="F7">
        <v>2921.3744999999999</v>
      </c>
      <c r="G7">
        <v>20.542999999999999</v>
      </c>
      <c r="H7">
        <v>1.1811</v>
      </c>
      <c r="I7">
        <v>1.1755</v>
      </c>
      <c r="J7">
        <v>1644.0643</v>
      </c>
      <c r="K7">
        <v>238.7492</v>
      </c>
      <c r="L7">
        <v>266.35989999999998</v>
      </c>
      <c r="M7">
        <v>1.4240999999999999</v>
      </c>
      <c r="N7">
        <v>1.5888</v>
      </c>
      <c r="O7">
        <v>0.95309999999999995</v>
      </c>
      <c r="Q7">
        <v>2.0840000000000001</v>
      </c>
      <c r="R7">
        <f>R6+1.125</f>
        <v>211.125</v>
      </c>
    </row>
    <row r="8" spans="1:18">
      <c r="A8">
        <v>1.3</v>
      </c>
      <c r="B8">
        <v>420</v>
      </c>
      <c r="C8">
        <v>13</v>
      </c>
      <c r="D8">
        <v>101352.9322</v>
      </c>
      <c r="E8">
        <v>927.21259999999995</v>
      </c>
      <c r="F8">
        <v>3003.5464000000002</v>
      </c>
      <c r="G8">
        <v>20.924399999999999</v>
      </c>
      <c r="H8">
        <v>1.1736</v>
      </c>
      <c r="I8">
        <v>1.1657999999999999</v>
      </c>
      <c r="J8">
        <v>1657.6057000000001</v>
      </c>
      <c r="K8">
        <v>241.17449999999999</v>
      </c>
      <c r="L8">
        <v>269.31490000000002</v>
      </c>
      <c r="M8">
        <v>1.4268000000000001</v>
      </c>
      <c r="N8">
        <v>1.5932999999999999</v>
      </c>
      <c r="O8">
        <v>0.95340000000000003</v>
      </c>
      <c r="Q8">
        <v>2.0840000000000001</v>
      </c>
      <c r="R8">
        <f t="shared" ref="R8:R47" si="0">R7+1.125</f>
        <v>212.25</v>
      </c>
    </row>
    <row r="9" spans="1:18">
      <c r="A9">
        <v>1.35</v>
      </c>
      <c r="B9">
        <v>420</v>
      </c>
      <c r="C9">
        <v>13</v>
      </c>
      <c r="D9">
        <v>101352.9322</v>
      </c>
      <c r="E9">
        <v>929.96100000000001</v>
      </c>
      <c r="F9">
        <v>3074.4223000000002</v>
      </c>
      <c r="G9">
        <v>21.285799999999998</v>
      </c>
      <c r="H9">
        <v>1.1676</v>
      </c>
      <c r="I9">
        <v>1.1569</v>
      </c>
      <c r="J9">
        <v>1668.2018</v>
      </c>
      <c r="K9">
        <v>243.25030000000001</v>
      </c>
      <c r="L9">
        <v>271.9144</v>
      </c>
      <c r="M9">
        <v>1.43</v>
      </c>
      <c r="N9">
        <v>1.5985</v>
      </c>
      <c r="O9">
        <v>0.9536</v>
      </c>
      <c r="Q9">
        <v>2.0840000000000001</v>
      </c>
      <c r="R9">
        <f t="shared" si="0"/>
        <v>213.375</v>
      </c>
    </row>
    <row r="10" spans="1:18">
      <c r="A10">
        <v>1.4</v>
      </c>
      <c r="B10">
        <v>420</v>
      </c>
      <c r="C10">
        <v>13</v>
      </c>
      <c r="D10">
        <v>101352.9322</v>
      </c>
      <c r="E10">
        <v>932.61009999999999</v>
      </c>
      <c r="F10">
        <v>3134.2240999999999</v>
      </c>
      <c r="G10">
        <v>21.626000000000001</v>
      </c>
      <c r="H10">
        <v>1.1633</v>
      </c>
      <c r="I10">
        <v>1.1491</v>
      </c>
      <c r="J10">
        <v>1675.8865000000001</v>
      </c>
      <c r="K10">
        <v>244.98150000000001</v>
      </c>
      <c r="L10">
        <v>274.16640000000001</v>
      </c>
      <c r="M10">
        <v>1.4335</v>
      </c>
      <c r="N10">
        <v>1.6043000000000001</v>
      </c>
      <c r="O10">
        <v>0.95369999999999999</v>
      </c>
      <c r="Q10">
        <v>2.0840000000000001</v>
      </c>
      <c r="R10">
        <f t="shared" si="0"/>
        <v>214.5</v>
      </c>
    </row>
    <row r="11" spans="1:18">
      <c r="A11">
        <v>1.45</v>
      </c>
      <c r="B11">
        <v>420</v>
      </c>
      <c r="C11">
        <v>13</v>
      </c>
      <c r="D11">
        <v>101352.9322</v>
      </c>
      <c r="E11">
        <v>935.16539999999998</v>
      </c>
      <c r="F11">
        <v>3183.6111999999998</v>
      </c>
      <c r="G11">
        <v>21.944800000000001</v>
      </c>
      <c r="H11">
        <v>1.1608000000000001</v>
      </c>
      <c r="I11">
        <v>1.1426000000000001</v>
      </c>
      <c r="J11">
        <v>1680.9110000000001</v>
      </c>
      <c r="K11">
        <v>246.39359999999999</v>
      </c>
      <c r="L11">
        <v>276.09879999999998</v>
      </c>
      <c r="M11">
        <v>1.4375</v>
      </c>
      <c r="N11">
        <v>1.6108</v>
      </c>
      <c r="O11">
        <v>0.95369999999999999</v>
      </c>
      <c r="Q11">
        <v>2.0840000000000001</v>
      </c>
      <c r="R11">
        <f t="shared" si="0"/>
        <v>215.625</v>
      </c>
    </row>
    <row r="12" spans="1:18">
      <c r="A12">
        <v>1.5</v>
      </c>
      <c r="B12">
        <v>420</v>
      </c>
      <c r="C12">
        <v>13</v>
      </c>
      <c r="D12">
        <v>101352.9322</v>
      </c>
      <c r="E12">
        <v>937.63160000000005</v>
      </c>
      <c r="F12">
        <v>3223.6149999999998</v>
      </c>
      <c r="G12">
        <v>22.242899999999999</v>
      </c>
      <c r="H12">
        <v>1.1597999999999999</v>
      </c>
      <c r="I12">
        <v>1.1374</v>
      </c>
      <c r="J12">
        <v>1683.454</v>
      </c>
      <c r="K12">
        <v>247.48249999999999</v>
      </c>
      <c r="L12">
        <v>277.70650000000001</v>
      </c>
      <c r="M12">
        <v>1.4417</v>
      </c>
      <c r="N12">
        <v>1.6176999999999999</v>
      </c>
      <c r="O12">
        <v>0.95369999999999999</v>
      </c>
      <c r="Q12">
        <v>2.0840000000000001</v>
      </c>
      <c r="R12">
        <f t="shared" si="0"/>
        <v>216.75</v>
      </c>
    </row>
    <row r="13" spans="1:18">
      <c r="A13">
        <v>1.55</v>
      </c>
      <c r="B13">
        <v>420</v>
      </c>
      <c r="C13">
        <v>13</v>
      </c>
      <c r="D13">
        <v>101352.9322</v>
      </c>
      <c r="E13">
        <v>940.01340000000005</v>
      </c>
      <c r="F13">
        <v>3255.4823000000001</v>
      </c>
      <c r="G13">
        <v>22.521599999999999</v>
      </c>
      <c r="H13">
        <v>1.1599999999999999</v>
      </c>
      <c r="I13">
        <v>1.1333</v>
      </c>
      <c r="J13">
        <v>1683.8776</v>
      </c>
      <c r="K13">
        <v>248.25739999999999</v>
      </c>
      <c r="L13">
        <v>278.99349999999998</v>
      </c>
      <c r="M13">
        <v>1.4458</v>
      </c>
      <c r="N13">
        <v>1.6248</v>
      </c>
      <c r="O13">
        <v>0.9536</v>
      </c>
      <c r="Q13">
        <v>2.0840000000000001</v>
      </c>
      <c r="R13">
        <f t="shared" si="0"/>
        <v>217.875</v>
      </c>
    </row>
    <row r="14" spans="1:18">
      <c r="A14">
        <v>1.6</v>
      </c>
      <c r="B14">
        <v>420</v>
      </c>
      <c r="C14">
        <v>13</v>
      </c>
      <c r="D14">
        <v>101352.9322</v>
      </c>
      <c r="E14">
        <v>942.31500000000005</v>
      </c>
      <c r="F14">
        <v>3280.4996999999998</v>
      </c>
      <c r="G14">
        <v>22.782900000000001</v>
      </c>
      <c r="H14">
        <v>1.161</v>
      </c>
      <c r="I14">
        <v>1.1302000000000001</v>
      </c>
      <c r="J14">
        <v>1682.5231000000001</v>
      </c>
      <c r="K14">
        <v>248.71870000000001</v>
      </c>
      <c r="L14">
        <v>279.94839999999999</v>
      </c>
      <c r="M14">
        <v>1.4497</v>
      </c>
      <c r="N14">
        <v>1.6316999999999999</v>
      </c>
      <c r="O14">
        <v>0.95350000000000001</v>
      </c>
      <c r="Q14">
        <v>2.0840000000000001</v>
      </c>
      <c r="R14">
        <f t="shared" si="0"/>
        <v>219</v>
      </c>
    </row>
    <row r="15" spans="1:18">
      <c r="A15">
        <v>1.65</v>
      </c>
      <c r="B15">
        <v>420</v>
      </c>
      <c r="C15">
        <v>13</v>
      </c>
      <c r="D15">
        <v>101352.9322</v>
      </c>
      <c r="E15">
        <v>944.54049999999995</v>
      </c>
      <c r="F15">
        <v>3299.8622999999998</v>
      </c>
      <c r="G15">
        <v>23.028500000000001</v>
      </c>
      <c r="H15">
        <v>1.1623000000000001</v>
      </c>
      <c r="I15">
        <v>1.1277999999999999</v>
      </c>
      <c r="J15">
        <v>1679.5427</v>
      </c>
      <c r="K15">
        <v>248.8432</v>
      </c>
      <c r="L15">
        <v>280.5265</v>
      </c>
      <c r="M15">
        <v>1.4530000000000001</v>
      </c>
      <c r="N15">
        <v>1.6379999999999999</v>
      </c>
      <c r="O15">
        <v>0.95320000000000005</v>
      </c>
      <c r="Q15">
        <v>2.0840000000000001</v>
      </c>
      <c r="R15">
        <f t="shared" si="0"/>
        <v>220.125</v>
      </c>
    </row>
    <row r="16" spans="1:18">
      <c r="A16">
        <v>1.7</v>
      </c>
      <c r="B16">
        <v>420</v>
      </c>
      <c r="C16">
        <v>13</v>
      </c>
      <c r="D16">
        <v>101352.9322</v>
      </c>
      <c r="E16">
        <v>946.69349999999997</v>
      </c>
      <c r="F16">
        <v>3314.6071000000002</v>
      </c>
      <c r="G16">
        <v>23.260400000000001</v>
      </c>
      <c r="H16">
        <v>1.1637999999999999</v>
      </c>
      <c r="I16">
        <v>1.1259999999999999</v>
      </c>
      <c r="J16">
        <v>1675.1570999999999</v>
      </c>
      <c r="K16">
        <v>248.63650000000001</v>
      </c>
      <c r="L16">
        <v>280.7038</v>
      </c>
      <c r="M16">
        <v>1.4556</v>
      </c>
      <c r="N16">
        <v>1.6433</v>
      </c>
      <c r="O16">
        <v>0.9526</v>
      </c>
      <c r="Q16">
        <v>2.0840000000000001</v>
      </c>
      <c r="R16">
        <f t="shared" si="0"/>
        <v>221.25</v>
      </c>
    </row>
    <row r="17" spans="1:18">
      <c r="A17">
        <v>1.75</v>
      </c>
      <c r="B17">
        <v>420</v>
      </c>
      <c r="C17">
        <v>13</v>
      </c>
      <c r="D17">
        <v>101352.9322</v>
      </c>
      <c r="E17">
        <v>948.77750000000003</v>
      </c>
      <c r="F17">
        <v>3325.5953</v>
      </c>
      <c r="G17">
        <v>23.4801</v>
      </c>
      <c r="H17">
        <v>1.1651</v>
      </c>
      <c r="I17">
        <v>1.1247</v>
      </c>
      <c r="J17">
        <v>1669.7501</v>
      </c>
      <c r="K17">
        <v>248.15539999999999</v>
      </c>
      <c r="L17">
        <v>280.50850000000003</v>
      </c>
      <c r="M17">
        <v>1.4574</v>
      </c>
      <c r="N17">
        <v>1.6475</v>
      </c>
      <c r="O17">
        <v>0.95199999999999996</v>
      </c>
      <c r="Q17">
        <v>2.0840000000000001</v>
      </c>
      <c r="R17">
        <f t="shared" si="0"/>
        <v>222.375</v>
      </c>
    </row>
    <row r="18" spans="1:18">
      <c r="A18">
        <v>1.8</v>
      </c>
      <c r="B18">
        <v>420</v>
      </c>
      <c r="C18">
        <v>13</v>
      </c>
      <c r="D18">
        <v>101352.9322</v>
      </c>
      <c r="E18">
        <v>950.79570000000001</v>
      </c>
      <c r="F18">
        <v>3333.5250000000001</v>
      </c>
      <c r="G18">
        <v>23.689</v>
      </c>
      <c r="H18">
        <v>1.1662999999999999</v>
      </c>
      <c r="I18">
        <v>1.1235999999999999</v>
      </c>
      <c r="J18">
        <v>1663.3377</v>
      </c>
      <c r="K18">
        <v>247.41390000000001</v>
      </c>
      <c r="L18">
        <v>279.94560000000001</v>
      </c>
      <c r="M18">
        <v>1.4587000000000001</v>
      </c>
      <c r="N18">
        <v>1.6505000000000001</v>
      </c>
      <c r="O18">
        <v>0.95099999999999996</v>
      </c>
      <c r="Q18">
        <v>2.0840000000000001</v>
      </c>
      <c r="R18">
        <f t="shared" si="0"/>
        <v>223.5</v>
      </c>
    </row>
    <row r="19" spans="1:18">
      <c r="A19">
        <v>1.85</v>
      </c>
      <c r="B19">
        <v>420</v>
      </c>
      <c r="C19">
        <v>13</v>
      </c>
      <c r="D19">
        <v>101352.9322</v>
      </c>
      <c r="E19">
        <v>952.75139999999999</v>
      </c>
      <c r="F19">
        <v>3338.9544999999998</v>
      </c>
      <c r="G19">
        <v>23.888300000000001</v>
      </c>
      <c r="H19">
        <v>1.1671</v>
      </c>
      <c r="I19">
        <v>1.1229</v>
      </c>
      <c r="J19">
        <v>1655.6604</v>
      </c>
      <c r="K19">
        <v>246.3886</v>
      </c>
      <c r="L19">
        <v>279.0052</v>
      </c>
      <c r="M19">
        <v>1.4594</v>
      </c>
      <c r="N19">
        <v>1.6526000000000001</v>
      </c>
      <c r="O19">
        <v>0.94950000000000001</v>
      </c>
      <c r="Q19">
        <v>2.0840000000000001</v>
      </c>
      <c r="R19">
        <f t="shared" si="0"/>
        <v>224.625</v>
      </c>
    </row>
    <row r="20" spans="1:18">
      <c r="A20">
        <v>1.9</v>
      </c>
      <c r="B20">
        <v>420</v>
      </c>
      <c r="C20">
        <v>13</v>
      </c>
      <c r="D20">
        <v>101352.9322</v>
      </c>
      <c r="E20">
        <v>954.6472</v>
      </c>
      <c r="F20">
        <v>3342.3283000000001</v>
      </c>
      <c r="G20">
        <v>24.079000000000001</v>
      </c>
      <c r="H20">
        <v>1.1677</v>
      </c>
      <c r="I20">
        <v>1.1223000000000001</v>
      </c>
      <c r="J20">
        <v>1647.4649999999999</v>
      </c>
      <c r="K20">
        <v>245.22470000000001</v>
      </c>
      <c r="L20">
        <v>277.85610000000003</v>
      </c>
      <c r="M20">
        <v>1.4597</v>
      </c>
      <c r="N20">
        <v>1.6539999999999999</v>
      </c>
      <c r="O20">
        <v>0.94789999999999996</v>
      </c>
      <c r="Q20">
        <v>2.0840000000000001</v>
      </c>
      <c r="R20">
        <f t="shared" si="0"/>
        <v>225.75</v>
      </c>
    </row>
    <row r="21" spans="1:18">
      <c r="A21">
        <v>1.95</v>
      </c>
      <c r="B21">
        <v>420</v>
      </c>
      <c r="C21">
        <v>13</v>
      </c>
      <c r="D21">
        <v>101352.9322</v>
      </c>
      <c r="E21">
        <v>956.48590000000002</v>
      </c>
      <c r="F21">
        <v>3344.0003999999999</v>
      </c>
      <c r="G21">
        <v>24.262</v>
      </c>
      <c r="H21">
        <v>1.1680999999999999</v>
      </c>
      <c r="I21">
        <v>1.1218999999999999</v>
      </c>
      <c r="J21">
        <v>1640.05</v>
      </c>
      <c r="K21">
        <v>244.1566</v>
      </c>
      <c r="L21">
        <v>276.75400000000002</v>
      </c>
      <c r="M21">
        <v>1.4599</v>
      </c>
      <c r="N21">
        <v>1.6548</v>
      </c>
      <c r="O21">
        <v>0.94679999999999997</v>
      </c>
      <c r="Q21">
        <v>2.0840000000000001</v>
      </c>
      <c r="R21">
        <f t="shared" si="0"/>
        <v>226.875</v>
      </c>
    </row>
    <row r="22" spans="1:18">
      <c r="A22">
        <v>2</v>
      </c>
      <c r="B22">
        <v>420</v>
      </c>
      <c r="C22">
        <v>13</v>
      </c>
      <c r="D22">
        <v>101352.9322</v>
      </c>
      <c r="E22">
        <v>958.27009999999996</v>
      </c>
      <c r="F22">
        <v>3344.2537000000002</v>
      </c>
      <c r="G22">
        <v>24.437799999999999</v>
      </c>
      <c r="H22">
        <v>1.1682999999999999</v>
      </c>
      <c r="I22">
        <v>1.1214999999999999</v>
      </c>
      <c r="J22">
        <v>1633.3607</v>
      </c>
      <c r="K22">
        <v>243.18559999999999</v>
      </c>
      <c r="L22">
        <v>275.71600000000001</v>
      </c>
      <c r="M22">
        <v>1.4601</v>
      </c>
      <c r="N22">
        <v>1.6554</v>
      </c>
      <c r="O22">
        <v>0.94620000000000004</v>
      </c>
      <c r="Q22">
        <v>2.0840000000000001</v>
      </c>
      <c r="R22">
        <f t="shared" si="0"/>
        <v>228</v>
      </c>
    </row>
    <row r="23" spans="1:18">
      <c r="A23">
        <v>2.0499999999999998</v>
      </c>
      <c r="B23">
        <v>420</v>
      </c>
      <c r="C23">
        <v>13</v>
      </c>
      <c r="D23">
        <v>101352.9322</v>
      </c>
      <c r="E23">
        <v>960.00220000000002</v>
      </c>
      <c r="F23">
        <v>3343.3153000000002</v>
      </c>
      <c r="G23">
        <v>24.607199999999999</v>
      </c>
      <c r="H23">
        <v>1.1682999999999999</v>
      </c>
      <c r="I23">
        <v>1.1213</v>
      </c>
      <c r="J23">
        <v>1626.9944</v>
      </c>
      <c r="K23">
        <v>242.2508</v>
      </c>
      <c r="L23">
        <v>274.69170000000003</v>
      </c>
      <c r="M23">
        <v>1.4601999999999999</v>
      </c>
      <c r="N23">
        <v>1.6556999999999999</v>
      </c>
      <c r="O23">
        <v>0.94589999999999996</v>
      </c>
      <c r="Q23">
        <v>2.0840000000000001</v>
      </c>
      <c r="R23">
        <f t="shared" si="0"/>
        <v>229.125</v>
      </c>
    </row>
    <row r="24" spans="1:18">
      <c r="A24">
        <v>2.1</v>
      </c>
      <c r="B24">
        <v>420</v>
      </c>
      <c r="C24">
        <v>13</v>
      </c>
      <c r="D24">
        <v>101352.9322</v>
      </c>
      <c r="E24">
        <v>961.68430000000001</v>
      </c>
      <c r="F24">
        <v>3341.3690000000001</v>
      </c>
      <c r="G24">
        <v>24.770499999999998</v>
      </c>
      <c r="H24">
        <v>1.1680999999999999</v>
      </c>
      <c r="I24">
        <v>1.1211</v>
      </c>
      <c r="J24">
        <v>1620.7594999999999</v>
      </c>
      <c r="K24">
        <v>241.3246</v>
      </c>
      <c r="L24">
        <v>273.66019999999997</v>
      </c>
      <c r="M24">
        <v>1.4601999999999999</v>
      </c>
      <c r="N24">
        <v>1.6557999999999999</v>
      </c>
      <c r="O24">
        <v>0.9456</v>
      </c>
      <c r="Q24">
        <v>2.0840000000000001</v>
      </c>
      <c r="R24">
        <f t="shared" si="0"/>
        <v>230.25</v>
      </c>
    </row>
    <row r="25" spans="1:18">
      <c r="A25">
        <v>2.15</v>
      </c>
      <c r="B25">
        <v>420</v>
      </c>
      <c r="C25">
        <v>13</v>
      </c>
      <c r="D25">
        <v>101352.9322</v>
      </c>
      <c r="E25">
        <v>963.31870000000004</v>
      </c>
      <c r="F25">
        <v>3338.5641000000001</v>
      </c>
      <c r="G25">
        <v>24.9283</v>
      </c>
      <c r="H25">
        <v>1.1677999999999999</v>
      </c>
      <c r="I25">
        <v>1.121</v>
      </c>
      <c r="J25">
        <v>1614.6895999999999</v>
      </c>
      <c r="K25">
        <v>240.41550000000001</v>
      </c>
      <c r="L25">
        <v>272.63490000000002</v>
      </c>
      <c r="M25">
        <v>1.4601</v>
      </c>
      <c r="N25">
        <v>1.6557999999999999</v>
      </c>
      <c r="O25">
        <v>0.94540000000000002</v>
      </c>
      <c r="Q25">
        <v>2.0840000000000001</v>
      </c>
      <c r="R25">
        <f t="shared" si="0"/>
        <v>231.375</v>
      </c>
    </row>
    <row r="26" spans="1:18">
      <c r="A26">
        <v>2.2000000000000002</v>
      </c>
      <c r="B26">
        <v>420</v>
      </c>
      <c r="C26">
        <v>13</v>
      </c>
      <c r="D26">
        <v>101352.9322</v>
      </c>
      <c r="E26">
        <v>964.90729999999996</v>
      </c>
      <c r="F26">
        <v>3335.0230999999999</v>
      </c>
      <c r="G26">
        <v>25.0809</v>
      </c>
      <c r="H26">
        <v>1.1674</v>
      </c>
      <c r="I26">
        <v>1.121</v>
      </c>
      <c r="J26">
        <v>1608.6777</v>
      </c>
      <c r="K26">
        <v>239.5076</v>
      </c>
      <c r="L26">
        <v>271.6028</v>
      </c>
      <c r="M26">
        <v>1.4601</v>
      </c>
      <c r="N26">
        <v>1.6556999999999999</v>
      </c>
      <c r="O26">
        <v>0.94520000000000004</v>
      </c>
      <c r="Q26">
        <v>2.0840000000000001</v>
      </c>
      <c r="R26">
        <f t="shared" si="0"/>
        <v>232.5</v>
      </c>
    </row>
    <row r="27" spans="1:18">
      <c r="A27">
        <v>2.25</v>
      </c>
      <c r="B27">
        <v>420</v>
      </c>
      <c r="C27">
        <v>13</v>
      </c>
      <c r="D27">
        <v>101352.9322</v>
      </c>
      <c r="E27">
        <v>966.452</v>
      </c>
      <c r="F27">
        <v>3330.8472000000002</v>
      </c>
      <c r="G27">
        <v>25.2286</v>
      </c>
      <c r="H27">
        <v>1.1669</v>
      </c>
      <c r="I27">
        <v>1.121</v>
      </c>
      <c r="J27">
        <v>1602.8054</v>
      </c>
      <c r="K27">
        <v>238.61609999999999</v>
      </c>
      <c r="L27">
        <v>270.58109999999999</v>
      </c>
      <c r="M27">
        <v>1.46</v>
      </c>
      <c r="N27">
        <v>1.6555</v>
      </c>
      <c r="O27">
        <v>0.94520000000000004</v>
      </c>
      <c r="Q27">
        <v>2.0840000000000001</v>
      </c>
      <c r="R27">
        <f t="shared" si="0"/>
        <v>233.625</v>
      </c>
    </row>
    <row r="28" spans="1:18">
      <c r="A28">
        <v>2.2999999999999998</v>
      </c>
      <c r="B28">
        <v>420</v>
      </c>
      <c r="C28">
        <v>13</v>
      </c>
      <c r="D28">
        <v>101352.9322</v>
      </c>
      <c r="E28">
        <v>967.9547</v>
      </c>
      <c r="F28">
        <v>3326.1203999999998</v>
      </c>
      <c r="G28">
        <v>25.3718</v>
      </c>
      <c r="H28">
        <v>1.1662999999999999</v>
      </c>
      <c r="I28">
        <v>1.121</v>
      </c>
      <c r="J28">
        <v>1596.9773</v>
      </c>
      <c r="K28">
        <v>237.72579999999999</v>
      </c>
      <c r="L28">
        <v>269.55630000000002</v>
      </c>
      <c r="M28">
        <v>1.4598</v>
      </c>
      <c r="N28">
        <v>1.6553</v>
      </c>
      <c r="O28">
        <v>0.94510000000000005</v>
      </c>
      <c r="Q28">
        <v>2.0840000000000001</v>
      </c>
      <c r="R28">
        <f t="shared" si="0"/>
        <v>234.75</v>
      </c>
    </row>
    <row r="29" spans="1:18">
      <c r="A29">
        <v>2.35</v>
      </c>
      <c r="B29">
        <v>420</v>
      </c>
      <c r="C29">
        <v>13</v>
      </c>
      <c r="D29">
        <v>101352.9322</v>
      </c>
      <c r="E29">
        <v>969.41700000000003</v>
      </c>
      <c r="F29">
        <v>3320.9126999999999</v>
      </c>
      <c r="G29">
        <v>25.5105</v>
      </c>
      <c r="H29">
        <v>1.1657</v>
      </c>
      <c r="I29">
        <v>1.121</v>
      </c>
      <c r="J29">
        <v>1591.3050000000001</v>
      </c>
      <c r="K29">
        <v>236.85640000000001</v>
      </c>
      <c r="L29">
        <v>268.54880000000003</v>
      </c>
      <c r="M29">
        <v>1.4597</v>
      </c>
      <c r="N29">
        <v>1.655</v>
      </c>
      <c r="O29">
        <v>0.94510000000000005</v>
      </c>
      <c r="Q29">
        <v>2.0840000000000001</v>
      </c>
      <c r="R29">
        <f t="shared" si="0"/>
        <v>235.875</v>
      </c>
    </row>
    <row r="30" spans="1:18">
      <c r="A30">
        <v>2.4</v>
      </c>
      <c r="B30">
        <v>420</v>
      </c>
      <c r="C30">
        <v>13</v>
      </c>
      <c r="D30">
        <v>101352.9322</v>
      </c>
      <c r="E30">
        <v>970.84050000000002</v>
      </c>
      <c r="F30">
        <v>3315.2833000000001</v>
      </c>
      <c r="G30">
        <v>25.645199999999999</v>
      </c>
      <c r="H30">
        <v>1.1651</v>
      </c>
      <c r="I30">
        <v>1.1211</v>
      </c>
      <c r="J30">
        <v>1585.6851999999999</v>
      </c>
      <c r="K30">
        <v>235.9907</v>
      </c>
      <c r="L30">
        <v>267.54239999999999</v>
      </c>
      <c r="M30">
        <v>1.4595</v>
      </c>
      <c r="N30">
        <v>1.6546000000000001</v>
      </c>
      <c r="O30">
        <v>0.94499999999999995</v>
      </c>
      <c r="Q30">
        <v>2.0840000000000001</v>
      </c>
      <c r="R30">
        <f t="shared" si="0"/>
        <v>237</v>
      </c>
    </row>
    <row r="31" spans="1:18">
      <c r="A31">
        <v>2.4500000000000002</v>
      </c>
      <c r="B31">
        <v>420</v>
      </c>
      <c r="C31">
        <v>13</v>
      </c>
      <c r="D31">
        <v>101352.9322</v>
      </c>
      <c r="E31">
        <v>972.22670000000005</v>
      </c>
      <c r="F31">
        <v>3309.2820999999999</v>
      </c>
      <c r="G31">
        <v>25.776</v>
      </c>
      <c r="H31">
        <v>1.1644000000000001</v>
      </c>
      <c r="I31">
        <v>1.1212</v>
      </c>
      <c r="J31">
        <v>1580.2710999999999</v>
      </c>
      <c r="K31">
        <v>235.15520000000001</v>
      </c>
      <c r="L31">
        <v>266.56389999999999</v>
      </c>
      <c r="M31">
        <v>1.4593</v>
      </c>
      <c r="N31">
        <v>1.6541999999999999</v>
      </c>
      <c r="O31">
        <v>0.94510000000000005</v>
      </c>
      <c r="Q31">
        <v>2.0840000000000001</v>
      </c>
      <c r="R31">
        <f t="shared" si="0"/>
        <v>238.125</v>
      </c>
    </row>
    <row r="32" spans="1:18">
      <c r="A32">
        <v>2.5</v>
      </c>
      <c r="B32">
        <v>420</v>
      </c>
      <c r="C32">
        <v>13</v>
      </c>
      <c r="D32">
        <v>101352.9322</v>
      </c>
      <c r="E32">
        <v>973.57709999999997</v>
      </c>
      <c r="F32">
        <v>3302.9517000000001</v>
      </c>
      <c r="G32">
        <v>25.902999999999999</v>
      </c>
      <c r="H32">
        <v>1.1637</v>
      </c>
      <c r="I32">
        <v>1.1214</v>
      </c>
      <c r="J32">
        <v>1574.9463000000001</v>
      </c>
      <c r="K32">
        <v>234.3304</v>
      </c>
      <c r="L32">
        <v>265.59440000000001</v>
      </c>
      <c r="M32">
        <v>1.4591000000000001</v>
      </c>
      <c r="N32">
        <v>1.6537999999999999</v>
      </c>
      <c r="O32">
        <v>0.94520000000000004</v>
      </c>
      <c r="Q32">
        <v>2.0840000000000001</v>
      </c>
      <c r="R32">
        <f t="shared" si="0"/>
        <v>239.25</v>
      </c>
    </row>
    <row r="33" spans="1:18">
      <c r="A33">
        <v>2.5499999999999998</v>
      </c>
      <c r="B33">
        <v>420</v>
      </c>
      <c r="C33">
        <v>13</v>
      </c>
      <c r="D33">
        <v>101352.9322</v>
      </c>
      <c r="E33">
        <v>974.8931</v>
      </c>
      <c r="F33">
        <v>3296.3281999999999</v>
      </c>
      <c r="G33">
        <v>26.026499999999999</v>
      </c>
      <c r="H33">
        <v>1.163</v>
      </c>
      <c r="I33">
        <v>1.1214999999999999</v>
      </c>
      <c r="J33">
        <v>1569.7628999999999</v>
      </c>
      <c r="K33">
        <v>233.52529999999999</v>
      </c>
      <c r="L33">
        <v>264.64299999999997</v>
      </c>
      <c r="M33">
        <v>1.4589000000000001</v>
      </c>
      <c r="N33">
        <v>1.6533</v>
      </c>
      <c r="O33">
        <v>0.94540000000000002</v>
      </c>
      <c r="Q33">
        <v>2.0840000000000001</v>
      </c>
      <c r="R33">
        <f t="shared" si="0"/>
        <v>240.375</v>
      </c>
    </row>
    <row r="34" spans="1:18">
      <c r="A34">
        <v>2.6</v>
      </c>
      <c r="B34">
        <v>420</v>
      </c>
      <c r="C34">
        <v>13</v>
      </c>
      <c r="D34">
        <v>101352.9322</v>
      </c>
      <c r="E34">
        <v>976.17589999999996</v>
      </c>
      <c r="F34">
        <v>3289.4430000000002</v>
      </c>
      <c r="G34">
        <v>26.146599999999999</v>
      </c>
      <c r="H34">
        <v>1.1623000000000001</v>
      </c>
      <c r="I34">
        <v>1.1216999999999999</v>
      </c>
      <c r="J34">
        <v>1564.7095999999999</v>
      </c>
      <c r="K34">
        <v>232.73820000000001</v>
      </c>
      <c r="L34">
        <v>263.70819999999998</v>
      </c>
      <c r="M34">
        <v>1.4587000000000001</v>
      </c>
      <c r="N34">
        <v>1.6528</v>
      </c>
      <c r="O34">
        <v>0.94550000000000001</v>
      </c>
      <c r="Q34">
        <v>2.0840000000000001</v>
      </c>
      <c r="R34">
        <f t="shared" si="0"/>
        <v>241.5</v>
      </c>
    </row>
    <row r="35" spans="1:18">
      <c r="A35">
        <v>2.65</v>
      </c>
      <c r="B35">
        <v>420</v>
      </c>
      <c r="C35">
        <v>13</v>
      </c>
      <c r="D35">
        <v>101352.9322</v>
      </c>
      <c r="E35">
        <v>977.42690000000005</v>
      </c>
      <c r="F35">
        <v>3282.3229000000001</v>
      </c>
      <c r="G35">
        <v>26.263400000000001</v>
      </c>
      <c r="H35">
        <v>1.1616</v>
      </c>
      <c r="I35">
        <v>1.1218999999999999</v>
      </c>
      <c r="J35">
        <v>1559.8219999999999</v>
      </c>
      <c r="K35">
        <v>231.9752</v>
      </c>
      <c r="L35">
        <v>262.79640000000001</v>
      </c>
      <c r="M35">
        <v>1.4583999999999999</v>
      </c>
      <c r="N35">
        <v>1.6521999999999999</v>
      </c>
      <c r="O35">
        <v>0.94579999999999997</v>
      </c>
      <c r="Q35">
        <v>2.0840000000000001</v>
      </c>
      <c r="R35">
        <f t="shared" si="0"/>
        <v>242.625</v>
      </c>
    </row>
    <row r="36" spans="1:18">
      <c r="A36">
        <v>2.7</v>
      </c>
      <c r="B36">
        <v>420</v>
      </c>
      <c r="C36">
        <v>13</v>
      </c>
      <c r="D36">
        <v>101352.9322</v>
      </c>
      <c r="E36">
        <v>978.64710000000002</v>
      </c>
      <c r="F36">
        <v>3274.9913000000001</v>
      </c>
      <c r="G36">
        <v>26.376999999999999</v>
      </c>
      <c r="H36">
        <v>1.1609</v>
      </c>
      <c r="I36">
        <v>1.1221000000000001</v>
      </c>
      <c r="J36">
        <v>1555.0652</v>
      </c>
      <c r="K36">
        <v>231.23060000000001</v>
      </c>
      <c r="L36">
        <v>261.90170000000001</v>
      </c>
      <c r="M36">
        <v>1.4581999999999999</v>
      </c>
      <c r="N36">
        <v>1.6516</v>
      </c>
      <c r="O36">
        <v>0.94610000000000005</v>
      </c>
      <c r="Q36">
        <v>2.0840000000000001</v>
      </c>
      <c r="R36">
        <f t="shared" si="0"/>
        <v>243.75</v>
      </c>
    </row>
    <row r="37" spans="1:18">
      <c r="A37">
        <v>2.75</v>
      </c>
      <c r="B37">
        <v>420</v>
      </c>
      <c r="C37">
        <v>13</v>
      </c>
      <c r="D37">
        <v>101352.9322</v>
      </c>
      <c r="E37">
        <v>979.83770000000004</v>
      </c>
      <c r="F37">
        <v>3267.4684999999999</v>
      </c>
      <c r="G37">
        <v>26.4877</v>
      </c>
      <c r="H37">
        <v>1.1601999999999999</v>
      </c>
      <c r="I37">
        <v>1.1223000000000001</v>
      </c>
      <c r="J37">
        <v>1550.4711</v>
      </c>
      <c r="K37">
        <v>230.50970000000001</v>
      </c>
      <c r="L37">
        <v>261.0299</v>
      </c>
      <c r="M37">
        <v>1.458</v>
      </c>
      <c r="N37">
        <v>1.651</v>
      </c>
      <c r="O37">
        <v>0.94640000000000002</v>
      </c>
      <c r="Q37">
        <v>2.0840000000000001</v>
      </c>
      <c r="R37">
        <f t="shared" si="0"/>
        <v>244.875</v>
      </c>
    </row>
    <row r="38" spans="1:18">
      <c r="A38">
        <v>2.8</v>
      </c>
      <c r="B38">
        <v>420</v>
      </c>
      <c r="C38">
        <v>13</v>
      </c>
      <c r="D38">
        <v>101352.9322</v>
      </c>
      <c r="E38">
        <v>980.99980000000005</v>
      </c>
      <c r="F38">
        <v>3259.7721000000001</v>
      </c>
      <c r="G38">
        <v>26.595400000000001</v>
      </c>
      <c r="H38">
        <v>1.1595</v>
      </c>
      <c r="I38">
        <v>1.1226</v>
      </c>
      <c r="J38">
        <v>1546.0146</v>
      </c>
      <c r="K38">
        <v>229.80840000000001</v>
      </c>
      <c r="L38">
        <v>260.17669999999998</v>
      </c>
      <c r="M38">
        <v>1.4577</v>
      </c>
      <c r="N38">
        <v>1.6503000000000001</v>
      </c>
      <c r="O38">
        <v>0.94689999999999996</v>
      </c>
      <c r="Q38">
        <v>2.0840000000000001</v>
      </c>
      <c r="R38">
        <f t="shared" si="0"/>
        <v>246</v>
      </c>
    </row>
    <row r="39" spans="1:18">
      <c r="A39">
        <v>2.85</v>
      </c>
      <c r="B39">
        <v>420</v>
      </c>
      <c r="C39">
        <v>13</v>
      </c>
      <c r="D39">
        <v>101352.9322</v>
      </c>
      <c r="E39">
        <v>982.13430000000005</v>
      </c>
      <c r="F39">
        <v>3251.9178999999999</v>
      </c>
      <c r="G39">
        <v>26.700399999999998</v>
      </c>
      <c r="H39">
        <v>1.1588000000000001</v>
      </c>
      <c r="I39">
        <v>1.1228</v>
      </c>
      <c r="J39">
        <v>1541.7103</v>
      </c>
      <c r="K39">
        <v>229.1293</v>
      </c>
      <c r="L39">
        <v>259.34480000000002</v>
      </c>
      <c r="M39">
        <v>1.4575</v>
      </c>
      <c r="N39">
        <v>1.6496999999999999</v>
      </c>
      <c r="O39">
        <v>0.94730000000000003</v>
      </c>
      <c r="Q39">
        <v>2.0840000000000001</v>
      </c>
      <c r="R39">
        <f t="shared" si="0"/>
        <v>247.125</v>
      </c>
    </row>
    <row r="40" spans="1:18">
      <c r="A40">
        <v>2.9</v>
      </c>
      <c r="B40">
        <v>420</v>
      </c>
      <c r="C40">
        <v>13</v>
      </c>
      <c r="D40">
        <v>101352.9322</v>
      </c>
      <c r="E40">
        <v>983.2423</v>
      </c>
      <c r="F40">
        <v>3243.9193</v>
      </c>
      <c r="G40">
        <v>26.802600000000002</v>
      </c>
      <c r="H40">
        <v>1.1581999999999999</v>
      </c>
      <c r="I40">
        <v>1.1231</v>
      </c>
      <c r="J40">
        <v>1537.5578</v>
      </c>
      <c r="K40">
        <v>228.47229999999999</v>
      </c>
      <c r="L40">
        <v>258.53410000000002</v>
      </c>
      <c r="M40">
        <v>1.4572000000000001</v>
      </c>
      <c r="N40">
        <v>1.6489</v>
      </c>
      <c r="O40">
        <v>0.94779999999999998</v>
      </c>
      <c r="Q40">
        <v>2.0840000000000001</v>
      </c>
      <c r="R40">
        <f t="shared" si="0"/>
        <v>248.25</v>
      </c>
    </row>
    <row r="41" spans="1:18">
      <c r="A41">
        <v>2.95</v>
      </c>
      <c r="B41">
        <v>420</v>
      </c>
      <c r="C41">
        <v>13</v>
      </c>
      <c r="D41">
        <v>101352.9322</v>
      </c>
      <c r="E41">
        <v>984.32460000000003</v>
      </c>
      <c r="F41">
        <v>3235.7885000000001</v>
      </c>
      <c r="G41">
        <v>26.902200000000001</v>
      </c>
      <c r="H41">
        <v>1.1576</v>
      </c>
      <c r="I41">
        <v>1.1234</v>
      </c>
      <c r="J41">
        <v>1533.5273</v>
      </c>
      <c r="K41">
        <v>227.83250000000001</v>
      </c>
      <c r="L41">
        <v>257.7398</v>
      </c>
      <c r="M41">
        <v>1.4570000000000001</v>
      </c>
      <c r="N41">
        <v>1.6482000000000001</v>
      </c>
      <c r="O41">
        <v>0.94840000000000002</v>
      </c>
      <c r="Q41">
        <v>2.0840000000000001</v>
      </c>
      <c r="R41">
        <f t="shared" si="0"/>
        <v>249.375</v>
      </c>
    </row>
    <row r="42" spans="1:18">
      <c r="A42">
        <v>3</v>
      </c>
      <c r="B42">
        <v>420</v>
      </c>
      <c r="C42">
        <v>13</v>
      </c>
      <c r="D42">
        <v>101352.9322</v>
      </c>
      <c r="E42">
        <v>985.38220000000001</v>
      </c>
      <c r="F42">
        <v>3227.5362</v>
      </c>
      <c r="G42">
        <v>26.999300000000002</v>
      </c>
      <c r="H42">
        <v>1.157</v>
      </c>
      <c r="I42">
        <v>1.1236999999999999</v>
      </c>
      <c r="J42">
        <v>1529.5862</v>
      </c>
      <c r="K42">
        <v>227.20439999999999</v>
      </c>
      <c r="L42">
        <v>256.95650000000001</v>
      </c>
      <c r="M42">
        <v>1.4567000000000001</v>
      </c>
      <c r="N42">
        <v>1.6474</v>
      </c>
      <c r="O42">
        <v>0.94899999999999995</v>
      </c>
      <c r="Q42">
        <v>2.0840000000000001</v>
      </c>
      <c r="R42">
        <f t="shared" si="0"/>
        <v>250.5</v>
      </c>
    </row>
    <row r="43" spans="1:18">
      <c r="A43">
        <v>3.05</v>
      </c>
      <c r="B43">
        <v>420</v>
      </c>
      <c r="C43">
        <v>13</v>
      </c>
      <c r="D43">
        <v>101352.9322</v>
      </c>
      <c r="E43">
        <v>986.41579999999999</v>
      </c>
      <c r="F43">
        <v>3219.1718000000001</v>
      </c>
      <c r="G43">
        <v>27.093900000000001</v>
      </c>
      <c r="H43">
        <v>1.1564000000000001</v>
      </c>
      <c r="I43">
        <v>1.1240000000000001</v>
      </c>
      <c r="J43">
        <v>1525.8427999999999</v>
      </c>
      <c r="K43">
        <v>226.6062</v>
      </c>
      <c r="L43">
        <v>256.20249999999999</v>
      </c>
      <c r="M43">
        <v>1.4563999999999999</v>
      </c>
      <c r="N43">
        <v>1.6466000000000001</v>
      </c>
      <c r="O43">
        <v>0.94969999999999999</v>
      </c>
      <c r="Q43">
        <v>2.0840000000000001</v>
      </c>
      <c r="R43">
        <f t="shared" si="0"/>
        <v>251.625</v>
      </c>
    </row>
    <row r="44" spans="1:18">
      <c r="A44">
        <v>3.1</v>
      </c>
      <c r="B44">
        <v>420</v>
      </c>
      <c r="C44">
        <v>13</v>
      </c>
      <c r="D44">
        <v>101352.9322</v>
      </c>
      <c r="E44">
        <v>987.42629999999997</v>
      </c>
      <c r="F44">
        <v>3210.7037</v>
      </c>
      <c r="G44">
        <v>27.186199999999999</v>
      </c>
      <c r="H44">
        <v>1.1558999999999999</v>
      </c>
      <c r="I44">
        <v>1.1244000000000001</v>
      </c>
      <c r="J44">
        <v>1522.1666</v>
      </c>
      <c r="K44">
        <v>226.0162</v>
      </c>
      <c r="L44">
        <v>255.45599999999999</v>
      </c>
      <c r="M44">
        <v>1.4560999999999999</v>
      </c>
      <c r="N44">
        <v>1.6457999999999999</v>
      </c>
      <c r="O44">
        <v>0.95040000000000002</v>
      </c>
      <c r="Q44">
        <v>2.0840000000000001</v>
      </c>
      <c r="R44">
        <f t="shared" si="0"/>
        <v>252.75</v>
      </c>
    </row>
    <row r="45" spans="1:18">
      <c r="A45">
        <v>3.15</v>
      </c>
      <c r="B45">
        <v>420</v>
      </c>
      <c r="C45">
        <v>13</v>
      </c>
      <c r="D45">
        <v>101352.9322</v>
      </c>
      <c r="E45">
        <v>988.41449999999998</v>
      </c>
      <c r="F45">
        <v>3202.1395000000002</v>
      </c>
      <c r="G45">
        <v>27.276199999999999</v>
      </c>
      <c r="H45">
        <v>1.1553</v>
      </c>
      <c r="I45">
        <v>1.1247</v>
      </c>
      <c r="J45">
        <v>1517.5536</v>
      </c>
      <c r="K45">
        <v>225.26599999999999</v>
      </c>
      <c r="L45">
        <v>254.5487</v>
      </c>
      <c r="M45">
        <v>1.4557</v>
      </c>
      <c r="N45">
        <v>1.6449</v>
      </c>
      <c r="O45">
        <v>0.95050000000000001</v>
      </c>
      <c r="Q45">
        <v>2.0840000000000001</v>
      </c>
      <c r="R45">
        <f t="shared" si="0"/>
        <v>253.875</v>
      </c>
    </row>
    <row r="46" spans="1:18">
      <c r="A46">
        <v>3.2</v>
      </c>
      <c r="B46">
        <v>420</v>
      </c>
      <c r="C46">
        <v>13</v>
      </c>
      <c r="D46">
        <v>101352.9322</v>
      </c>
      <c r="E46">
        <v>989.38099999999997</v>
      </c>
      <c r="F46">
        <v>3193.4859000000001</v>
      </c>
      <c r="G46">
        <v>27.363900000000001</v>
      </c>
      <c r="H46">
        <v>1.1548</v>
      </c>
      <c r="I46">
        <v>1.1251</v>
      </c>
      <c r="J46">
        <v>1512.8543</v>
      </c>
      <c r="K46">
        <v>224.49850000000001</v>
      </c>
      <c r="L46">
        <v>253.62360000000001</v>
      </c>
      <c r="M46">
        <v>1.4552</v>
      </c>
      <c r="N46">
        <v>1.6439999999999999</v>
      </c>
      <c r="O46">
        <v>0.95050000000000001</v>
      </c>
      <c r="Q46">
        <v>2.0840000000000001</v>
      </c>
      <c r="R46">
        <f t="shared" si="0"/>
        <v>255</v>
      </c>
    </row>
    <row r="47" spans="1:18">
      <c r="A47">
        <v>3.25</v>
      </c>
      <c r="B47">
        <v>420</v>
      </c>
      <c r="C47">
        <v>13</v>
      </c>
      <c r="D47">
        <v>101352.9322</v>
      </c>
      <c r="E47">
        <v>990.32669999999996</v>
      </c>
      <c r="F47">
        <v>3184.7489999999998</v>
      </c>
      <c r="G47">
        <v>27.4495</v>
      </c>
      <c r="H47">
        <v>1.1544000000000001</v>
      </c>
      <c r="I47">
        <v>1.1254999999999999</v>
      </c>
      <c r="J47">
        <v>1508.2031999999999</v>
      </c>
      <c r="K47">
        <v>223.7363</v>
      </c>
      <c r="L47">
        <v>252.70339999999999</v>
      </c>
      <c r="M47">
        <v>1.4548000000000001</v>
      </c>
      <c r="N47">
        <v>1.6431</v>
      </c>
      <c r="O47">
        <v>0.95050000000000001</v>
      </c>
      <c r="Q47">
        <v>2.0840000000000001</v>
      </c>
      <c r="R47">
        <f t="shared" si="0"/>
        <v>256.125</v>
      </c>
    </row>
    <row r="48" spans="1:18">
      <c r="A48">
        <v>3.3</v>
      </c>
      <c r="B48">
        <v>420</v>
      </c>
      <c r="C48">
        <v>13</v>
      </c>
      <c r="D48">
        <v>101352.9322</v>
      </c>
      <c r="E48">
        <v>991.25210000000004</v>
      </c>
      <c r="F48">
        <v>3175.9342000000001</v>
      </c>
      <c r="G48">
        <v>27.533000000000001</v>
      </c>
      <c r="H48">
        <v>1.1539999999999999</v>
      </c>
      <c r="I48">
        <v>1.1258999999999999</v>
      </c>
      <c r="J48">
        <v>1503.5987</v>
      </c>
      <c r="K48">
        <v>222.97929999999999</v>
      </c>
      <c r="L48">
        <v>251.78809999999999</v>
      </c>
      <c r="M48">
        <v>1.4542999999999999</v>
      </c>
      <c r="N48">
        <v>1.6422000000000001</v>
      </c>
      <c r="O48">
        <v>0.95050000000000001</v>
      </c>
      <c r="Q48">
        <v>2.0840000000000001</v>
      </c>
      <c r="R48">
        <v>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9354-3C94-46E3-95F5-CDEEB5618E95}">
  <dimension ref="A1:H22"/>
  <sheetViews>
    <sheetView topLeftCell="D1" workbookViewId="0">
      <selection activeCell="U27" sqref="U27"/>
    </sheetView>
  </sheetViews>
  <sheetFormatPr defaultRowHeight="15"/>
  <cols>
    <col min="1" max="1" width="9.140625" customWidth="1"/>
    <col min="7" max="7" width="14.71093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  <c r="H1" t="s">
        <v>30</v>
      </c>
    </row>
    <row r="2" spans="1:8">
      <c r="A2" s="5">
        <v>1.0135000000000001</v>
      </c>
      <c r="B2">
        <v>2849</v>
      </c>
      <c r="C2" s="5">
        <v>2207.6999999999998</v>
      </c>
      <c r="D2" s="5">
        <v>1.2079</v>
      </c>
      <c r="F2">
        <v>1.1499999999999999</v>
      </c>
      <c r="G2">
        <f>A2*14.7</f>
        <v>14.89845</v>
      </c>
      <c r="H2">
        <f>B2/9.81</f>
        <v>290.41794087665647</v>
      </c>
    </row>
    <row r="3" spans="1:8">
      <c r="A3" s="5">
        <v>1.0135000000000001</v>
      </c>
      <c r="B3">
        <v>2851.7</v>
      </c>
      <c r="C3" s="5">
        <v>2290.1999999999998</v>
      </c>
      <c r="D3" s="5">
        <v>1.1972</v>
      </c>
      <c r="F3">
        <f>F2+0.05</f>
        <v>1.2</v>
      </c>
      <c r="G3">
        <f t="shared" ref="G3:G22" si="0">A3*14.7</f>
        <v>14.89845</v>
      </c>
      <c r="H3">
        <f t="shared" ref="H3:H22" si="1">B3/9.81</f>
        <v>290.69317023445461</v>
      </c>
    </row>
    <row r="4" spans="1:8">
      <c r="A4" s="5">
        <v>1.0135000000000001</v>
      </c>
      <c r="B4">
        <v>2852.1</v>
      </c>
      <c r="C4" s="5">
        <v>2368.6</v>
      </c>
      <c r="D4" s="5">
        <v>1.1858</v>
      </c>
      <c r="F4">
        <f t="shared" ref="F4:F22" si="2">F3+0.05</f>
        <v>1.25</v>
      </c>
      <c r="G4">
        <f t="shared" si="0"/>
        <v>14.89845</v>
      </c>
      <c r="H4">
        <f t="shared" si="1"/>
        <v>290.73394495412839</v>
      </c>
    </row>
    <row r="5" spans="1:8">
      <c r="A5" s="5">
        <v>1.0135000000000001</v>
      </c>
      <c r="B5">
        <v>2850.2</v>
      </c>
      <c r="C5" s="5">
        <v>2441.5</v>
      </c>
      <c r="D5" s="5">
        <v>1.1739999999999999</v>
      </c>
      <c r="F5">
        <f t="shared" si="2"/>
        <v>1.3</v>
      </c>
      <c r="G5">
        <f t="shared" si="0"/>
        <v>14.89845</v>
      </c>
      <c r="H5">
        <f t="shared" si="1"/>
        <v>290.54026503567786</v>
      </c>
    </row>
    <row r="6" spans="1:8">
      <c r="A6" s="5">
        <v>1.0135000000000001</v>
      </c>
      <c r="B6">
        <v>2846.3</v>
      </c>
      <c r="C6" s="5">
        <v>2507.8000000000002</v>
      </c>
      <c r="D6" s="5">
        <v>1.1621999999999999</v>
      </c>
      <c r="F6">
        <f t="shared" si="2"/>
        <v>1.35</v>
      </c>
      <c r="G6">
        <f t="shared" si="0"/>
        <v>14.89845</v>
      </c>
      <c r="H6">
        <f t="shared" si="1"/>
        <v>290.14271151885833</v>
      </c>
    </row>
    <row r="7" spans="1:8">
      <c r="A7" s="5">
        <v>1.0135000000000001</v>
      </c>
      <c r="B7">
        <v>2840.7</v>
      </c>
      <c r="C7" s="5">
        <v>2566.4</v>
      </c>
      <c r="D7" s="5">
        <v>1.1508</v>
      </c>
      <c r="F7">
        <f t="shared" si="2"/>
        <v>1.4000000000000001</v>
      </c>
      <c r="G7">
        <f t="shared" si="0"/>
        <v>14.89845</v>
      </c>
      <c r="H7">
        <f t="shared" si="1"/>
        <v>289.57186544342505</v>
      </c>
    </row>
    <row r="8" spans="1:8">
      <c r="A8" s="5">
        <v>1.0135000000000001</v>
      </c>
      <c r="B8">
        <v>2833.4</v>
      </c>
      <c r="C8" s="5">
        <v>2616.4</v>
      </c>
      <c r="D8" s="5">
        <v>1.1404000000000001</v>
      </c>
      <c r="F8">
        <f t="shared" si="2"/>
        <v>1.4500000000000002</v>
      </c>
      <c r="G8">
        <f t="shared" si="0"/>
        <v>14.89845</v>
      </c>
      <c r="H8">
        <f t="shared" si="1"/>
        <v>288.82772680937819</v>
      </c>
    </row>
    <row r="9" spans="1:8">
      <c r="A9" s="5">
        <v>1.0135000000000001</v>
      </c>
      <c r="B9">
        <v>2824.9</v>
      </c>
      <c r="C9" s="5">
        <v>2657.7</v>
      </c>
      <c r="D9" s="5">
        <v>1.1315</v>
      </c>
      <c r="F9">
        <f t="shared" si="2"/>
        <v>1.5000000000000002</v>
      </c>
      <c r="G9">
        <f t="shared" si="0"/>
        <v>14.89845</v>
      </c>
      <c r="H9">
        <f t="shared" si="1"/>
        <v>287.96126401630988</v>
      </c>
    </row>
    <row r="10" spans="1:8">
      <c r="A10" s="5">
        <v>1.0135000000000001</v>
      </c>
      <c r="B10">
        <v>2815.4</v>
      </c>
      <c r="C10" s="5">
        <v>2690.8</v>
      </c>
      <c r="D10" s="5">
        <v>1.1244000000000001</v>
      </c>
      <c r="F10">
        <f t="shared" si="2"/>
        <v>1.5500000000000003</v>
      </c>
      <c r="G10">
        <f t="shared" si="0"/>
        <v>14.89845</v>
      </c>
      <c r="H10">
        <f t="shared" si="1"/>
        <v>286.99286442405707</v>
      </c>
    </row>
    <row r="11" spans="1:8">
      <c r="A11" s="5">
        <v>1.0135000000000001</v>
      </c>
      <c r="B11">
        <v>2805.1</v>
      </c>
      <c r="C11" s="5">
        <v>2716.5</v>
      </c>
      <c r="D11" s="5">
        <v>1.119</v>
      </c>
      <c r="F11">
        <f t="shared" si="2"/>
        <v>1.6000000000000003</v>
      </c>
      <c r="G11">
        <f t="shared" si="0"/>
        <v>14.89845</v>
      </c>
      <c r="H11">
        <f t="shared" si="1"/>
        <v>285.94291539245665</v>
      </c>
    </row>
    <row r="12" spans="1:8">
      <c r="A12" s="5">
        <v>1.0135000000000001</v>
      </c>
      <c r="B12">
        <v>2794.3</v>
      </c>
      <c r="C12" s="5">
        <v>2736.1</v>
      </c>
      <c r="D12" s="5">
        <v>1.1149</v>
      </c>
      <c r="F12">
        <f t="shared" si="2"/>
        <v>1.6500000000000004</v>
      </c>
      <c r="G12">
        <f t="shared" si="0"/>
        <v>14.89845</v>
      </c>
      <c r="H12">
        <f t="shared" si="1"/>
        <v>284.84199796126404</v>
      </c>
    </row>
    <row r="13" spans="1:8">
      <c r="A13" s="5">
        <v>1.0135000000000001</v>
      </c>
      <c r="B13">
        <v>2783.1</v>
      </c>
      <c r="C13" s="5">
        <v>2750.6</v>
      </c>
      <c r="D13" s="5">
        <v>1.1120000000000001</v>
      </c>
      <c r="F13">
        <f t="shared" si="2"/>
        <v>1.7000000000000004</v>
      </c>
      <c r="G13">
        <f t="shared" si="0"/>
        <v>14.89845</v>
      </c>
      <c r="H13">
        <f t="shared" si="1"/>
        <v>283.70030581039754</v>
      </c>
    </row>
    <row r="14" spans="1:8">
      <c r="A14" s="5">
        <v>1.0135000000000001</v>
      </c>
      <c r="B14">
        <v>2771.7</v>
      </c>
      <c r="C14" s="5">
        <v>2761.2</v>
      </c>
      <c r="D14" s="5">
        <v>1.1097999999999999</v>
      </c>
      <c r="F14">
        <f t="shared" si="2"/>
        <v>1.7500000000000004</v>
      </c>
      <c r="G14">
        <f t="shared" si="0"/>
        <v>14.89845</v>
      </c>
      <c r="H14">
        <f t="shared" si="1"/>
        <v>282.53822629969414</v>
      </c>
    </row>
    <row r="15" spans="1:8">
      <c r="A15" s="5">
        <v>1.0135000000000001</v>
      </c>
      <c r="B15">
        <v>2760.2</v>
      </c>
      <c r="C15" s="5">
        <v>2768.5</v>
      </c>
      <c r="D15" s="5">
        <v>1.1083000000000001</v>
      </c>
      <c r="F15">
        <f t="shared" si="2"/>
        <v>1.8000000000000005</v>
      </c>
      <c r="G15">
        <f t="shared" si="0"/>
        <v>14.89845</v>
      </c>
      <c r="H15">
        <f t="shared" si="1"/>
        <v>281.36595310907234</v>
      </c>
    </row>
    <row r="16" spans="1:8">
      <c r="A16" s="5">
        <v>1.0135000000000001</v>
      </c>
      <c r="B16">
        <v>2748.6</v>
      </c>
      <c r="C16" s="5">
        <v>2773.3</v>
      </c>
      <c r="D16" s="5">
        <v>1.1071</v>
      </c>
      <c r="F16">
        <f t="shared" si="2"/>
        <v>1.8500000000000005</v>
      </c>
      <c r="G16">
        <f t="shared" si="0"/>
        <v>14.89845</v>
      </c>
      <c r="H16">
        <f t="shared" si="1"/>
        <v>280.18348623853211</v>
      </c>
    </row>
    <row r="17" spans="1:8">
      <c r="A17" s="5">
        <v>1.0135000000000001</v>
      </c>
      <c r="B17">
        <v>2737</v>
      </c>
      <c r="C17" s="5">
        <v>2776</v>
      </c>
      <c r="D17" s="5">
        <v>1.1063000000000001</v>
      </c>
      <c r="F17">
        <f t="shared" si="2"/>
        <v>1.9000000000000006</v>
      </c>
      <c r="G17">
        <f t="shared" si="0"/>
        <v>14.89845</v>
      </c>
      <c r="H17">
        <f t="shared" si="1"/>
        <v>279.00101936799183</v>
      </c>
    </row>
    <row r="18" spans="1:8">
      <c r="A18" s="5">
        <v>1.0135000000000001</v>
      </c>
      <c r="B18">
        <v>2725.5</v>
      </c>
      <c r="C18" s="5">
        <v>2777</v>
      </c>
      <c r="D18" s="5">
        <v>1.1057999999999999</v>
      </c>
      <c r="F18">
        <f t="shared" si="2"/>
        <v>1.9500000000000006</v>
      </c>
      <c r="G18">
        <f t="shared" si="0"/>
        <v>14.89845</v>
      </c>
      <c r="H18">
        <f t="shared" si="1"/>
        <v>277.82874617737002</v>
      </c>
    </row>
    <row r="19" spans="1:8">
      <c r="A19" s="5">
        <v>1.0135000000000001</v>
      </c>
      <c r="B19">
        <v>2714.1</v>
      </c>
      <c r="C19" s="5">
        <v>2776.5</v>
      </c>
      <c r="D19" s="5">
        <v>1.1053999999999999</v>
      </c>
      <c r="F19">
        <f t="shared" si="2"/>
        <v>2.0000000000000004</v>
      </c>
      <c r="G19">
        <f t="shared" si="0"/>
        <v>14.89845</v>
      </c>
      <c r="H19">
        <f t="shared" si="1"/>
        <v>276.66666666666663</v>
      </c>
    </row>
    <row r="20" spans="1:8">
      <c r="A20" s="5">
        <v>1.0135000000000001</v>
      </c>
      <c r="B20">
        <v>2702.8</v>
      </c>
      <c r="C20" s="5">
        <v>2774.9</v>
      </c>
      <c r="D20" s="5">
        <v>1.1051</v>
      </c>
      <c r="F20">
        <f t="shared" si="2"/>
        <v>2.0500000000000003</v>
      </c>
      <c r="G20">
        <f t="shared" si="0"/>
        <v>14.89845</v>
      </c>
      <c r="H20">
        <f t="shared" si="1"/>
        <v>275.51478083588177</v>
      </c>
    </row>
    <row r="21" spans="1:8">
      <c r="A21" s="5">
        <v>1.0135000000000001</v>
      </c>
      <c r="B21">
        <v>2691.7</v>
      </c>
      <c r="C21" s="5">
        <v>2772.3</v>
      </c>
      <c r="D21" s="5">
        <v>1.105</v>
      </c>
      <c r="F21">
        <f t="shared" si="2"/>
        <v>2.1</v>
      </c>
      <c r="G21">
        <f t="shared" si="0"/>
        <v>14.89845</v>
      </c>
      <c r="H21">
        <f t="shared" si="1"/>
        <v>274.38328236493373</v>
      </c>
    </row>
    <row r="22" spans="1:8">
      <c r="A22" s="5">
        <v>1.0135000000000001</v>
      </c>
      <c r="B22">
        <v>2680.6</v>
      </c>
      <c r="C22" s="5">
        <v>2768.9</v>
      </c>
      <c r="D22" s="5">
        <v>1.1049</v>
      </c>
      <c r="F22">
        <f t="shared" si="2"/>
        <v>2.15</v>
      </c>
      <c r="G22">
        <f t="shared" si="0"/>
        <v>14.89845</v>
      </c>
      <c r="H22">
        <f t="shared" si="1"/>
        <v>273.2517838939857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E253-BCC9-4C19-8E3D-3EB3480BDC81}">
  <dimension ref="A1:Z23"/>
  <sheetViews>
    <sheetView workbookViewId="0">
      <selection activeCell="J6" sqref="J6"/>
    </sheetView>
  </sheetViews>
  <sheetFormatPr defaultRowHeight="15"/>
  <cols>
    <col min="1" max="1" width="13.28515625" customWidth="1"/>
    <col min="5" max="5" width="10.28515625" customWidth="1"/>
    <col min="10" max="10" width="22.28515625" customWidth="1"/>
    <col min="11" max="11" width="12.7109375" customWidth="1"/>
    <col min="15" max="15" width="15" customWidth="1"/>
    <col min="16" max="16" width="9.140625" style="7"/>
    <col min="17" max="17" width="13.7109375" style="7" customWidth="1"/>
    <col min="18" max="18" width="11" style="7" customWidth="1"/>
    <col min="19" max="19" width="11.7109375" style="7" customWidth="1"/>
    <col min="20" max="20" width="10.5703125" customWidth="1"/>
    <col min="21" max="21" width="13" customWidth="1"/>
    <col min="26" max="26" width="9.140625" style="7"/>
  </cols>
  <sheetData>
    <row r="1" spans="1:26">
      <c r="A1" t="s">
        <v>56</v>
      </c>
      <c r="B1" t="s">
        <v>54</v>
      </c>
      <c r="C1" t="s">
        <v>97</v>
      </c>
      <c r="D1" t="s">
        <v>55</v>
      </c>
      <c r="E1" t="s">
        <v>92</v>
      </c>
      <c r="F1" t="s">
        <v>61</v>
      </c>
      <c r="G1" t="s">
        <v>72</v>
      </c>
      <c r="H1" t="s">
        <v>0</v>
      </c>
      <c r="I1" t="s">
        <v>51</v>
      </c>
      <c r="J1" t="s">
        <v>52</v>
      </c>
      <c r="K1" t="s">
        <v>94</v>
      </c>
      <c r="L1" t="s">
        <v>63</v>
      </c>
      <c r="M1" t="s">
        <v>64</v>
      </c>
      <c r="N1" t="s">
        <v>53</v>
      </c>
      <c r="O1" t="s">
        <v>71</v>
      </c>
      <c r="P1" s="7" t="s">
        <v>60</v>
      </c>
      <c r="Q1" s="7" t="s">
        <v>73</v>
      </c>
      <c r="R1" s="7" t="s">
        <v>65</v>
      </c>
      <c r="S1" s="7" t="s">
        <v>66</v>
      </c>
      <c r="T1" s="7" t="s">
        <v>77</v>
      </c>
      <c r="U1" s="7" t="s">
        <v>78</v>
      </c>
      <c r="V1" s="14" t="s">
        <v>85</v>
      </c>
      <c r="W1" s="12" t="s">
        <v>86</v>
      </c>
      <c r="X1" s="12" t="s">
        <v>87</v>
      </c>
      <c r="Y1" s="12" t="s">
        <v>2</v>
      </c>
      <c r="Z1" s="12" t="s">
        <v>93</v>
      </c>
    </row>
    <row r="2" spans="1:26">
      <c r="A2" t="s">
        <v>62</v>
      </c>
      <c r="B2">
        <v>366</v>
      </c>
      <c r="D2">
        <v>2994</v>
      </c>
      <c r="E2">
        <v>6459.67</v>
      </c>
      <c r="F2">
        <f>D2/14.7</f>
        <v>203.67346938775512</v>
      </c>
      <c r="G2">
        <v>69</v>
      </c>
      <c r="H2">
        <v>6</v>
      </c>
      <c r="I2" t="s">
        <v>58</v>
      </c>
      <c r="J2" t="s">
        <v>57</v>
      </c>
      <c r="L2">
        <f>3925/9.81</f>
        <v>400.1019367991845</v>
      </c>
      <c r="M2">
        <f>4059.6/9.81</f>
        <v>413.82262996941893</v>
      </c>
      <c r="N2">
        <v>413.96949999999998</v>
      </c>
      <c r="O2">
        <v>382.65530000000001</v>
      </c>
      <c r="P2" s="8">
        <f t="shared" ref="P2:P9" si="0">(1-B2/N2)</f>
        <v>0.11587689431226211</v>
      </c>
      <c r="Q2" s="7">
        <f t="shared" ref="Q2:Q9" si="1">(1-B2/O2)</f>
        <v>4.3525596012912948E-2</v>
      </c>
      <c r="R2" s="8">
        <f t="shared" ref="R2:R9" si="2">(1-B2/L2)</f>
        <v>8.5233121019108293E-2</v>
      </c>
      <c r="S2" s="8">
        <f t="shared" ref="S2:S9" si="3">(1-B2/M2)</f>
        <v>0.11556310966597683</v>
      </c>
      <c r="T2">
        <f>O2-B2</f>
        <v>16.655300000000011</v>
      </c>
      <c r="U2">
        <f>L2-B2</f>
        <v>34.1019367991845</v>
      </c>
      <c r="V2" s="14"/>
      <c r="X2">
        <v>101325</v>
      </c>
    </row>
    <row r="3" spans="1:26">
      <c r="A3" t="s">
        <v>67</v>
      </c>
      <c r="B3">
        <v>205</v>
      </c>
      <c r="D3">
        <v>763</v>
      </c>
      <c r="F3">
        <f t="shared" ref="F3:F14" si="4">D3/14.7</f>
        <v>51.904761904761905</v>
      </c>
      <c r="G3">
        <v>27.5</v>
      </c>
      <c r="H3">
        <v>5.5</v>
      </c>
      <c r="I3" t="s">
        <v>58</v>
      </c>
      <c r="J3" t="s">
        <v>57</v>
      </c>
      <c r="L3">
        <f>3563.6/9.81</f>
        <v>363.26197757390418</v>
      </c>
      <c r="M3">
        <f>3681.1/9.81</f>
        <v>375.23955147808357</v>
      </c>
      <c r="N3">
        <v>375.37430000000001</v>
      </c>
      <c r="O3">
        <v>319.65778</v>
      </c>
      <c r="P3" s="8">
        <f t="shared" si="0"/>
        <v>0.45387843547094198</v>
      </c>
      <c r="Q3" s="7">
        <f t="shared" si="1"/>
        <v>0.35868915813655466</v>
      </c>
      <c r="R3" s="8">
        <f t="shared" si="2"/>
        <v>0.43566898641822871</v>
      </c>
      <c r="S3" s="8">
        <f t="shared" si="3"/>
        <v>0.45368232321860313</v>
      </c>
      <c r="T3">
        <f t="shared" ref="T3:T9" si="5">O3-B3</f>
        <v>114.65778</v>
      </c>
      <c r="U3">
        <f t="shared" ref="U3:U8" si="6">L3-B3</f>
        <v>158.26197757390418</v>
      </c>
      <c r="V3" s="14"/>
      <c r="X3">
        <v>101325</v>
      </c>
    </row>
    <row r="4" spans="1:26" ht="15.75" customHeight="1">
      <c r="A4" t="s">
        <v>68</v>
      </c>
      <c r="B4">
        <v>365</v>
      </c>
      <c r="D4">
        <v>1410</v>
      </c>
      <c r="F4">
        <f t="shared" si="4"/>
        <v>95.91836734693878</v>
      </c>
      <c r="G4">
        <v>21.5</v>
      </c>
      <c r="H4">
        <v>6</v>
      </c>
      <c r="I4" t="s">
        <v>58</v>
      </c>
      <c r="J4" t="s">
        <v>57</v>
      </c>
      <c r="L4">
        <f>3709.2/9.81</f>
        <v>378.10397553516816</v>
      </c>
      <c r="M4">
        <f>3850.9/9.81</f>
        <v>392.54841997961262</v>
      </c>
      <c r="N4">
        <v>392.68720000000002</v>
      </c>
      <c r="O4">
        <v>385.29329999999999</v>
      </c>
      <c r="P4" s="8">
        <f t="shared" si="0"/>
        <v>7.050700914111796E-2</v>
      </c>
      <c r="Q4" s="7">
        <f t="shared" si="1"/>
        <v>5.2669745360222953E-2</v>
      </c>
      <c r="R4" s="8">
        <f t="shared" si="2"/>
        <v>3.4657068909737854E-2</v>
      </c>
      <c r="S4" s="8">
        <f t="shared" si="3"/>
        <v>7.017839985457941E-2</v>
      </c>
      <c r="T4">
        <f t="shared" si="5"/>
        <v>20.293299999999988</v>
      </c>
      <c r="U4">
        <f t="shared" si="6"/>
        <v>13.103975535168161</v>
      </c>
      <c r="V4" s="14"/>
      <c r="X4">
        <v>101325</v>
      </c>
    </row>
    <row r="5" spans="1:26">
      <c r="A5" t="s">
        <v>69</v>
      </c>
      <c r="B5">
        <v>316</v>
      </c>
      <c r="D5">
        <v>348.09100000000001</v>
      </c>
      <c r="F5">
        <f t="shared" si="4"/>
        <v>23.679659863945581</v>
      </c>
      <c r="G5">
        <v>40</v>
      </c>
      <c r="H5">
        <v>5.88</v>
      </c>
      <c r="I5" t="s">
        <v>58</v>
      </c>
      <c r="J5" t="s">
        <v>57</v>
      </c>
      <c r="L5">
        <f>3218.6/9.81</f>
        <v>328.09378185524974</v>
      </c>
      <c r="M5">
        <f>3339.6/9.81</f>
        <v>340.42813455657489</v>
      </c>
      <c r="N5">
        <v>340.55970000000002</v>
      </c>
      <c r="O5">
        <v>373.30180000000001</v>
      </c>
      <c r="P5" s="8">
        <f t="shared" si="0"/>
        <v>7.211569660179995E-2</v>
      </c>
      <c r="Q5" s="7">
        <f t="shared" si="1"/>
        <v>0.15349992954762071</v>
      </c>
      <c r="R5" s="8">
        <f t="shared" si="2"/>
        <v>3.6860746908593756E-2</v>
      </c>
      <c r="S5" s="8">
        <f t="shared" si="3"/>
        <v>7.1757096658282338E-2</v>
      </c>
      <c r="T5">
        <f t="shared" si="5"/>
        <v>57.301800000000014</v>
      </c>
      <c r="U5">
        <f t="shared" si="6"/>
        <v>12.093781855249745</v>
      </c>
      <c r="V5" s="14"/>
      <c r="X5">
        <v>101325</v>
      </c>
    </row>
    <row r="6" spans="1:26">
      <c r="A6" t="s">
        <v>70</v>
      </c>
      <c r="B6">
        <v>264.72000000000003</v>
      </c>
      <c r="D6">
        <v>982</v>
      </c>
      <c r="F6">
        <f t="shared" si="4"/>
        <v>66.802721088435376</v>
      </c>
      <c r="G6">
        <v>10</v>
      </c>
      <c r="H6">
        <v>2.27</v>
      </c>
      <c r="I6" t="s">
        <v>58</v>
      </c>
      <c r="J6" t="s">
        <v>59</v>
      </c>
      <c r="K6" t="s">
        <v>95</v>
      </c>
      <c r="L6">
        <f>2792.1/9.81</f>
        <v>284.6177370030581</v>
      </c>
      <c r="M6">
        <f>2908.5/9.81</f>
        <v>296.48318042813452</v>
      </c>
      <c r="N6">
        <v>296.5949</v>
      </c>
      <c r="O6">
        <v>290.26839999999999</v>
      </c>
      <c r="P6" s="7">
        <f t="shared" si="0"/>
        <v>0.10746948110031551</v>
      </c>
      <c r="Q6" s="7">
        <f t="shared" si="1"/>
        <v>8.801647027371895E-2</v>
      </c>
      <c r="R6" s="8">
        <f t="shared" si="2"/>
        <v>6.9910390029010339E-2</v>
      </c>
      <c r="S6" s="8">
        <f t="shared" si="3"/>
        <v>0.10713316142341389</v>
      </c>
      <c r="T6">
        <f t="shared" si="5"/>
        <v>25.548399999999958</v>
      </c>
      <c r="U6">
        <f t="shared" si="6"/>
        <v>19.897737003058069</v>
      </c>
      <c r="V6" s="14"/>
      <c r="X6">
        <v>101325</v>
      </c>
    </row>
    <row r="7" spans="1:26">
      <c r="A7" t="s">
        <v>75</v>
      </c>
      <c r="B7">
        <v>207.4</v>
      </c>
      <c r="D7">
        <v>353</v>
      </c>
      <c r="F7">
        <f t="shared" si="4"/>
        <v>24.013605442176871</v>
      </c>
      <c r="G7">
        <v>5.4279999999999999</v>
      </c>
      <c r="H7">
        <v>1.8</v>
      </c>
      <c r="I7" t="s">
        <v>58</v>
      </c>
      <c r="J7" t="s">
        <v>59</v>
      </c>
      <c r="K7" t="s">
        <v>95</v>
      </c>
      <c r="L7">
        <f>2459.3/9.81</f>
        <v>250.69317023445464</v>
      </c>
      <c r="M7">
        <f>2500.4/9.81</f>
        <v>254.88277268093782</v>
      </c>
      <c r="N7">
        <v>254.9752</v>
      </c>
      <c r="O7">
        <v>252.61869999999999</v>
      </c>
      <c r="P7" s="7">
        <f t="shared" si="0"/>
        <v>0.18658755831939733</v>
      </c>
      <c r="Q7" s="7">
        <f t="shared" si="1"/>
        <v>0.17899981276128796</v>
      </c>
      <c r="R7" s="8">
        <f t="shared" si="2"/>
        <v>0.17269385597527753</v>
      </c>
      <c r="S7" s="8">
        <f t="shared" si="3"/>
        <v>0.18629259318509039</v>
      </c>
      <c r="T7">
        <f t="shared" si="5"/>
        <v>45.218699999999984</v>
      </c>
      <c r="U7">
        <f t="shared" si="6"/>
        <v>43.293170234454635</v>
      </c>
      <c r="V7" s="14"/>
      <c r="X7">
        <v>101325</v>
      </c>
      <c r="Y7">
        <v>265</v>
      </c>
      <c r="Z7" s="7">
        <f>(1-B7/Y7)</f>
        <v>0.21735849056603773</v>
      </c>
    </row>
    <row r="8" spans="1:26">
      <c r="A8" t="s">
        <v>76</v>
      </c>
      <c r="B8">
        <v>200.2</v>
      </c>
      <c r="D8">
        <v>298</v>
      </c>
      <c r="F8">
        <f t="shared" si="4"/>
        <v>20.272108843537417</v>
      </c>
      <c r="G8">
        <v>5.4279999999999999</v>
      </c>
      <c r="H8">
        <v>1.8</v>
      </c>
      <c r="I8" t="s">
        <v>58</v>
      </c>
      <c r="J8" t="s">
        <v>59</v>
      </c>
      <c r="K8" t="s">
        <v>95</v>
      </c>
      <c r="L8">
        <f>2408.9/9.81</f>
        <v>245.55555555555554</v>
      </c>
      <c r="M8">
        <f>2450/9.81</f>
        <v>249.74515800203872</v>
      </c>
      <c r="N8">
        <v>249.84010000000001</v>
      </c>
      <c r="O8">
        <v>245.14009999999999</v>
      </c>
      <c r="P8" s="7">
        <f t="shared" si="0"/>
        <v>0.19868748051253593</v>
      </c>
      <c r="Q8" s="7">
        <f t="shared" si="1"/>
        <v>0.18332414810959119</v>
      </c>
      <c r="R8" s="8">
        <f t="shared" si="2"/>
        <v>0.18470588235294116</v>
      </c>
      <c r="S8" s="8">
        <f t="shared" si="3"/>
        <v>0.19838285714285719</v>
      </c>
      <c r="T8">
        <f t="shared" si="5"/>
        <v>44.940100000000001</v>
      </c>
      <c r="U8">
        <f t="shared" si="6"/>
        <v>45.355555555555554</v>
      </c>
      <c r="V8" s="14"/>
      <c r="X8">
        <v>101325</v>
      </c>
    </row>
    <row r="9" spans="1:26">
      <c r="A9" t="s">
        <v>80</v>
      </c>
      <c r="B9">
        <v>311</v>
      </c>
      <c r="D9">
        <v>3870</v>
      </c>
      <c r="F9">
        <f t="shared" si="4"/>
        <v>263.26530612244898</v>
      </c>
      <c r="G9">
        <v>36</v>
      </c>
      <c r="H9">
        <v>2.72</v>
      </c>
      <c r="I9" t="s">
        <v>58</v>
      </c>
      <c r="J9" t="s">
        <v>59</v>
      </c>
      <c r="L9">
        <f>3076.6/9.81</f>
        <v>313.61875637104993</v>
      </c>
      <c r="M9">
        <f>3273.3/9.81</f>
        <v>333.66972477064218</v>
      </c>
      <c r="N9">
        <v>333.78640000000001</v>
      </c>
      <c r="O9">
        <v>333.04899999999998</v>
      </c>
      <c r="P9" s="7">
        <f t="shared" si="0"/>
        <v>6.8266412292412149E-2</v>
      </c>
      <c r="Q9" s="7">
        <f t="shared" si="1"/>
        <v>6.6203471561241622E-2</v>
      </c>
      <c r="R9" s="8">
        <f t="shared" si="2"/>
        <v>8.3501267633100396E-3</v>
      </c>
      <c r="S9" s="8">
        <f t="shared" si="3"/>
        <v>6.7940610393181111E-2</v>
      </c>
      <c r="T9">
        <f t="shared" si="5"/>
        <v>22.048999999999978</v>
      </c>
      <c r="V9" s="13" t="s">
        <v>88</v>
      </c>
      <c r="W9" s="13"/>
      <c r="X9" t="s">
        <v>91</v>
      </c>
    </row>
    <row r="10" spans="1:26">
      <c r="A10" t="s">
        <v>102</v>
      </c>
      <c r="C10">
        <v>310</v>
      </c>
      <c r="D10">
        <v>1410</v>
      </c>
      <c r="E10">
        <v>6431.4</v>
      </c>
      <c r="F10">
        <f t="shared" si="4"/>
        <v>95.91836734693878</v>
      </c>
      <c r="H10">
        <v>2.34</v>
      </c>
      <c r="I10" t="s">
        <v>58</v>
      </c>
      <c r="J10" t="s">
        <v>59</v>
      </c>
      <c r="K10" t="s">
        <v>99</v>
      </c>
      <c r="N10">
        <v>371.70659999999998</v>
      </c>
      <c r="P10" s="7">
        <f>(1-C10/N10)</f>
        <v>0.16600888980717587</v>
      </c>
      <c r="R10" s="8"/>
      <c r="S10" s="8"/>
      <c r="V10" s="6"/>
      <c r="W10" s="6"/>
    </row>
    <row r="11" spans="1:26">
      <c r="A11" t="s">
        <v>96</v>
      </c>
      <c r="C11">
        <v>311</v>
      </c>
      <c r="D11">
        <v>120</v>
      </c>
      <c r="F11">
        <f t="shared" si="4"/>
        <v>8.1632653061224492</v>
      </c>
      <c r="H11">
        <v>1.6</v>
      </c>
      <c r="I11" t="s">
        <v>100</v>
      </c>
      <c r="J11" t="s">
        <v>101</v>
      </c>
      <c r="K11" t="s">
        <v>99</v>
      </c>
      <c r="N11">
        <v>315.77260000000001</v>
      </c>
      <c r="P11" s="7">
        <f>(1-C11/N11)</f>
        <v>1.5114040926920258E-2</v>
      </c>
      <c r="Q11" s="7" t="e">
        <f>(1-C11/O11)</f>
        <v>#DIV/0!</v>
      </c>
      <c r="R11" s="8" t="e">
        <f>(1-C11/L11)</f>
        <v>#DIV/0!</v>
      </c>
      <c r="S11" s="8" t="e">
        <f>(1-C11/M11)</f>
        <v>#DIV/0!</v>
      </c>
      <c r="V11" s="6"/>
      <c r="W11" s="6"/>
    </row>
    <row r="12" spans="1:26">
      <c r="A12" t="s">
        <v>84</v>
      </c>
      <c r="B12">
        <v>309</v>
      </c>
      <c r="D12">
        <v>3556</v>
      </c>
      <c r="F12">
        <f t="shared" si="4"/>
        <v>241.90476190476193</v>
      </c>
      <c r="G12">
        <v>36.9</v>
      </c>
      <c r="H12">
        <v>2.63</v>
      </c>
      <c r="I12" t="s">
        <v>58</v>
      </c>
      <c r="J12" t="s">
        <v>59</v>
      </c>
      <c r="L12">
        <f>3068.1/9.81</f>
        <v>312.75229357798162</v>
      </c>
      <c r="M12">
        <f>3249.4/9.81</f>
        <v>331.23343527013253</v>
      </c>
      <c r="R12" s="8"/>
      <c r="S12" s="8"/>
      <c r="V12" s="13" t="s">
        <v>89</v>
      </c>
      <c r="W12" s="13"/>
      <c r="X12" t="s">
        <v>90</v>
      </c>
    </row>
    <row r="13" spans="1:26" s="9" customFormat="1">
      <c r="A13" s="9" t="s">
        <v>81</v>
      </c>
      <c r="B13" s="9">
        <v>248</v>
      </c>
      <c r="D13" s="9">
        <v>610</v>
      </c>
      <c r="F13" s="9">
        <f t="shared" si="4"/>
        <v>41.496598639455783</v>
      </c>
      <c r="N13" s="9">
        <v>331.35559999999998</v>
      </c>
      <c r="P13" s="10">
        <f>(1-B13/N13)</f>
        <v>0.25155935194697177</v>
      </c>
      <c r="Q13" s="10" t="e">
        <f>(1-B13/#REF!)</f>
        <v>#REF!</v>
      </c>
      <c r="R13" s="11" t="e">
        <f>(1-B13/L13)</f>
        <v>#DIV/0!</v>
      </c>
      <c r="S13" s="11" t="e">
        <f>(1-B13/M13)</f>
        <v>#DIV/0!</v>
      </c>
      <c r="Z13" s="10"/>
    </row>
    <row r="14" spans="1:26" s="9" customFormat="1">
      <c r="A14" s="9" t="s">
        <v>82</v>
      </c>
      <c r="B14" s="9">
        <v>279</v>
      </c>
      <c r="D14" s="9">
        <v>600</v>
      </c>
      <c r="F14" s="9">
        <f t="shared" si="4"/>
        <v>40.816326530612244</v>
      </c>
      <c r="H14" s="9">
        <v>6</v>
      </c>
      <c r="I14" s="9" t="s">
        <v>58</v>
      </c>
      <c r="J14" s="9" t="s">
        <v>83</v>
      </c>
      <c r="N14" s="9">
        <v>174.0651</v>
      </c>
      <c r="P14" s="10"/>
      <c r="Q14" s="10"/>
      <c r="R14" s="11"/>
      <c r="S14" s="11"/>
      <c r="Z14" s="10"/>
    </row>
    <row r="15" spans="1:26">
      <c r="L15" s="13" t="s">
        <v>74</v>
      </c>
      <c r="M15" s="13"/>
      <c r="N15" s="13"/>
      <c r="O15" s="13"/>
      <c r="P15" s="7">
        <f>MEDIAN(P2:P9)</f>
        <v>0.11167318770628881</v>
      </c>
      <c r="Q15" s="7">
        <f>MEDIAN(Q2:Q9)</f>
        <v>0.12075819991066983</v>
      </c>
      <c r="R15" s="7">
        <f>MEDIAN(R2:R9)</f>
        <v>7.7571755524059316E-2</v>
      </c>
      <c r="S15" s="7">
        <f>MEDIAN(S2:S9)</f>
        <v>0.11134813554469536</v>
      </c>
    </row>
    <row r="16" spans="1:26">
      <c r="L16" s="13" t="s">
        <v>79</v>
      </c>
      <c r="M16" s="13"/>
      <c r="N16" s="13"/>
      <c r="O16" s="13"/>
      <c r="P16" s="7">
        <f>AVERAGE(P15:S15)</f>
        <v>0.10533781967142833</v>
      </c>
    </row>
    <row r="23" spans="17:17">
      <c r="Q23" s="7" t="s">
        <v>98</v>
      </c>
    </row>
  </sheetData>
  <mergeCells count="5">
    <mergeCell ref="L15:O15"/>
    <mergeCell ref="L16:O16"/>
    <mergeCell ref="V1:V8"/>
    <mergeCell ref="V9:W9"/>
    <mergeCell ref="V12:W1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B6E-5094-4685-869E-DF50342D9E72}">
  <dimension ref="A1:G64"/>
  <sheetViews>
    <sheetView workbookViewId="0">
      <selection activeCell="G3" sqref="G3"/>
    </sheetView>
  </sheetViews>
  <sheetFormatPr defaultRowHeight="15"/>
  <cols>
    <col min="1" max="1" width="9.140625" customWidth="1"/>
    <col min="7" max="7" width="14.710937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</row>
    <row r="2" spans="1:7">
      <c r="A2" s="5">
        <v>28.957999999999998</v>
      </c>
      <c r="B2" s="5">
        <v>0</v>
      </c>
      <c r="C2" s="5">
        <v>3438.2</v>
      </c>
      <c r="D2" s="5">
        <v>1.1498999999999999</v>
      </c>
      <c r="F2">
        <v>1.1499999999999999</v>
      </c>
      <c r="G2">
        <f>A2*14.7</f>
        <v>425.68259999999998</v>
      </c>
    </row>
    <row r="3" spans="1:7">
      <c r="A3" s="5">
        <v>16.623000000000001</v>
      </c>
      <c r="B3" s="5">
        <v>1271.9000000000001</v>
      </c>
      <c r="C3" s="5">
        <v>3235.6</v>
      </c>
      <c r="D3" s="5">
        <v>1.1515</v>
      </c>
      <c r="F3">
        <f>F2+0.05</f>
        <v>1.2</v>
      </c>
      <c r="G3" s="5">
        <f>A5*14.7</f>
        <v>425.68259999999998</v>
      </c>
    </row>
    <row r="4" spans="1:7">
      <c r="A4" s="5">
        <v>1.0135000000000001</v>
      </c>
      <c r="B4" s="5">
        <v>2849</v>
      </c>
      <c r="C4" s="5">
        <v>2207.6999999999998</v>
      </c>
      <c r="D4" s="5">
        <v>1.2079</v>
      </c>
      <c r="F4">
        <f t="shared" ref="F4:F22" si="0">F3+0.05</f>
        <v>1.25</v>
      </c>
      <c r="G4" s="5"/>
    </row>
    <row r="5" spans="1:7">
      <c r="A5" s="5">
        <v>28.957999999999998</v>
      </c>
      <c r="B5" s="5">
        <v>0</v>
      </c>
      <c r="C5" s="5">
        <v>3473.3</v>
      </c>
      <c r="D5" s="5">
        <v>1.1458999999999999</v>
      </c>
      <c r="F5">
        <f>F4+0.05</f>
        <v>1.3</v>
      </c>
      <c r="G5" s="5"/>
    </row>
    <row r="6" spans="1:7">
      <c r="A6" s="5">
        <v>16.654</v>
      </c>
      <c r="B6" s="5">
        <v>1266.5999999999999</v>
      </c>
      <c r="C6" s="5">
        <v>3277.9</v>
      </c>
      <c r="D6" s="5">
        <v>1.1463000000000001</v>
      </c>
      <c r="F6">
        <f t="shared" si="0"/>
        <v>1.35</v>
      </c>
      <c r="G6" s="5"/>
    </row>
    <row r="7" spans="1:7">
      <c r="A7" s="5">
        <v>1.0135000000000001</v>
      </c>
      <c r="B7" s="5">
        <v>2851.7</v>
      </c>
      <c r="C7" s="5">
        <v>2290.1999999999998</v>
      </c>
      <c r="D7" s="5">
        <v>1.1972</v>
      </c>
      <c r="F7">
        <f t="shared" si="0"/>
        <v>1.4000000000000001</v>
      </c>
      <c r="G7" s="5"/>
    </row>
    <row r="8" spans="1:7">
      <c r="A8" s="5">
        <v>28.957999999999998</v>
      </c>
      <c r="B8" s="5">
        <v>0</v>
      </c>
      <c r="C8" s="5">
        <v>3502.6</v>
      </c>
      <c r="D8" s="5">
        <v>1.1427</v>
      </c>
      <c r="F8">
        <f>F7+0.05</f>
        <v>1.4500000000000002</v>
      </c>
      <c r="G8" s="5"/>
    </row>
    <row r="9" spans="1:7">
      <c r="A9" s="5">
        <v>16.681000000000001</v>
      </c>
      <c r="B9" s="5">
        <v>1261</v>
      </c>
      <c r="C9" s="5">
        <v>3313.4</v>
      </c>
      <c r="D9" s="5">
        <v>1.1418999999999999</v>
      </c>
      <c r="F9">
        <f t="shared" si="0"/>
        <v>1.5000000000000002</v>
      </c>
      <c r="G9" s="5"/>
    </row>
    <row r="10" spans="1:7">
      <c r="A10" s="5">
        <v>1.0135000000000001</v>
      </c>
      <c r="B10" s="5">
        <v>2852.1</v>
      </c>
      <c r="C10" s="5">
        <v>2368.6</v>
      </c>
      <c r="D10" s="5">
        <v>1.1858</v>
      </c>
      <c r="F10">
        <f t="shared" si="0"/>
        <v>1.5500000000000003</v>
      </c>
      <c r="G10" s="5"/>
    </row>
    <row r="11" spans="1:7">
      <c r="A11" s="5">
        <v>28.957999999999998</v>
      </c>
      <c r="B11" s="5">
        <v>0</v>
      </c>
      <c r="C11" s="5">
        <v>3526.7</v>
      </c>
      <c r="D11" s="5">
        <v>1.1398999999999999</v>
      </c>
      <c r="F11">
        <f>F10+0.05</f>
        <v>1.6000000000000003</v>
      </c>
      <c r="G11" s="5"/>
    </row>
    <row r="12" spans="1:7">
      <c r="A12" s="5">
        <v>16.702999999999999</v>
      </c>
      <c r="B12" s="5">
        <v>1255.2</v>
      </c>
      <c r="C12" s="5">
        <v>3343</v>
      </c>
      <c r="D12" s="5">
        <v>1.1383000000000001</v>
      </c>
      <c r="F12">
        <f t="shared" si="0"/>
        <v>1.6500000000000004</v>
      </c>
      <c r="G12" s="5"/>
    </row>
    <row r="13" spans="1:7">
      <c r="A13" s="5">
        <v>1.0135000000000001</v>
      </c>
      <c r="B13" s="5">
        <v>2850.2</v>
      </c>
      <c r="C13" s="5">
        <v>2441.5</v>
      </c>
      <c r="D13" s="5">
        <v>1.1739999999999999</v>
      </c>
      <c r="F13">
        <f t="shared" si="0"/>
        <v>1.7000000000000004</v>
      </c>
      <c r="G13" s="5"/>
    </row>
    <row r="14" spans="1:7">
      <c r="A14" s="5">
        <v>28.957999999999998</v>
      </c>
      <c r="B14" s="5">
        <v>0</v>
      </c>
      <c r="C14" s="5">
        <v>3546.5</v>
      </c>
      <c r="D14" s="5">
        <v>1.1376999999999999</v>
      </c>
      <c r="F14">
        <f>F13+0.05</f>
        <v>1.7500000000000004</v>
      </c>
      <c r="G14" s="5"/>
    </row>
    <row r="15" spans="1:7">
      <c r="A15" s="5">
        <v>16.721</v>
      </c>
      <c r="B15" s="5">
        <v>1249.3</v>
      </c>
      <c r="C15" s="5">
        <v>3367.2</v>
      </c>
      <c r="D15" s="5">
        <v>1.1353</v>
      </c>
      <c r="F15">
        <f t="shared" si="0"/>
        <v>1.8000000000000005</v>
      </c>
      <c r="G15" s="5"/>
    </row>
    <row r="16" spans="1:7">
      <c r="A16" s="5">
        <v>1.0135000000000001</v>
      </c>
      <c r="B16" s="5">
        <v>2846.3</v>
      </c>
      <c r="C16" s="5">
        <v>2507.8000000000002</v>
      </c>
      <c r="D16" s="5">
        <v>1.1621999999999999</v>
      </c>
      <c r="F16">
        <f t="shared" si="0"/>
        <v>1.8500000000000005</v>
      </c>
      <c r="G16" s="5"/>
    </row>
    <row r="17" spans="1:7">
      <c r="A17" s="5">
        <v>28.957999999999998</v>
      </c>
      <c r="B17" s="5">
        <v>0</v>
      </c>
      <c r="C17" s="5">
        <v>3562.3</v>
      </c>
      <c r="D17" s="5">
        <v>1.1357999999999999</v>
      </c>
      <c r="F17">
        <f>F16+0.05</f>
        <v>1.9000000000000006</v>
      </c>
      <c r="G17" s="5"/>
    </row>
    <row r="18" spans="1:7">
      <c r="A18" s="5">
        <v>16.736000000000001</v>
      </c>
      <c r="B18" s="5">
        <v>1243.3</v>
      </c>
      <c r="C18" s="5">
        <v>3386.8</v>
      </c>
      <c r="D18" s="5">
        <v>1.1328</v>
      </c>
      <c r="F18">
        <f t="shared" si="0"/>
        <v>1.9500000000000006</v>
      </c>
      <c r="G18" s="5"/>
    </row>
    <row r="19" spans="1:7">
      <c r="A19" s="5">
        <v>1.0135000000000001</v>
      </c>
      <c r="B19" s="5">
        <v>2840.7</v>
      </c>
      <c r="C19" s="5">
        <v>2566.4</v>
      </c>
      <c r="D19" s="5">
        <v>1.1508</v>
      </c>
      <c r="F19">
        <f t="shared" si="0"/>
        <v>2.0000000000000004</v>
      </c>
      <c r="G19" s="5"/>
    </row>
    <row r="20" spans="1:7">
      <c r="A20" s="5">
        <v>28.957999999999998</v>
      </c>
      <c r="B20" s="5">
        <v>0</v>
      </c>
      <c r="C20" s="5">
        <v>3574.9</v>
      </c>
      <c r="D20" s="5">
        <v>1.1343000000000001</v>
      </c>
      <c r="F20">
        <f>F19+0.05</f>
        <v>2.0500000000000003</v>
      </c>
      <c r="G20" s="5"/>
    </row>
    <row r="21" spans="1:7">
      <c r="A21" s="5">
        <v>16.748000000000001</v>
      </c>
      <c r="B21" s="5">
        <v>1237.2</v>
      </c>
      <c r="C21" s="5">
        <v>3402.5</v>
      </c>
      <c r="D21" s="5">
        <v>1.1309</v>
      </c>
      <c r="F21">
        <f t="shared" si="0"/>
        <v>2.1</v>
      </c>
      <c r="G21" s="5"/>
    </row>
    <row r="22" spans="1:7">
      <c r="A22" s="5">
        <v>1.0135000000000001</v>
      </c>
      <c r="B22" s="5">
        <v>2833.4</v>
      </c>
      <c r="C22" s="5">
        <v>2616.4</v>
      </c>
      <c r="D22" s="5">
        <v>1.1404000000000001</v>
      </c>
      <c r="F22">
        <f t="shared" si="0"/>
        <v>2.15</v>
      </c>
      <c r="G22" s="5"/>
    </row>
    <row r="23" spans="1:7">
      <c r="A23" s="5">
        <v>28.957999999999998</v>
      </c>
      <c r="B23" s="5">
        <v>0</v>
      </c>
      <c r="C23" s="5">
        <v>3584.6</v>
      </c>
      <c r="D23" s="5">
        <v>1.133</v>
      </c>
    </row>
    <row r="24" spans="1:7">
      <c r="A24" s="5">
        <v>16.757999999999999</v>
      </c>
      <c r="B24" s="5">
        <v>1231.2</v>
      </c>
      <c r="C24" s="5">
        <v>3414.8</v>
      </c>
      <c r="D24" s="5">
        <v>1.1292</v>
      </c>
    </row>
    <row r="25" spans="1:7">
      <c r="A25" s="5">
        <v>1.0135000000000001</v>
      </c>
      <c r="B25" s="5">
        <v>2824.9</v>
      </c>
      <c r="C25" s="5">
        <v>2657.7</v>
      </c>
      <c r="D25" s="5">
        <v>1.1315</v>
      </c>
    </row>
    <row r="26" spans="1:7">
      <c r="A26" s="5">
        <v>28.957999999999998</v>
      </c>
      <c r="B26" s="5">
        <v>0</v>
      </c>
      <c r="C26" s="5">
        <v>3591.9</v>
      </c>
      <c r="D26" s="5">
        <v>1.1318999999999999</v>
      </c>
    </row>
    <row r="27" spans="1:7">
      <c r="A27" s="5">
        <v>16.765999999999998</v>
      </c>
      <c r="B27" s="5">
        <v>1225.2</v>
      </c>
      <c r="C27" s="5">
        <v>3424.2</v>
      </c>
      <c r="D27" s="5">
        <v>1.1278999999999999</v>
      </c>
    </row>
    <row r="28" spans="1:7">
      <c r="A28" s="5">
        <v>1.0135000000000001</v>
      </c>
      <c r="B28" s="5">
        <v>2815.4</v>
      </c>
      <c r="C28" s="5">
        <v>2690.8</v>
      </c>
      <c r="D28" s="5">
        <v>1.1244000000000001</v>
      </c>
    </row>
    <row r="29" spans="1:7">
      <c r="A29" s="5">
        <v>28.957999999999998</v>
      </c>
      <c r="B29" s="5">
        <v>0</v>
      </c>
      <c r="C29" s="5">
        <v>3597.2</v>
      </c>
      <c r="D29" s="5">
        <v>1.131</v>
      </c>
    </row>
    <row r="30" spans="1:7">
      <c r="A30" s="5">
        <v>16.771999999999998</v>
      </c>
      <c r="B30" s="5">
        <v>1219.3</v>
      </c>
      <c r="C30" s="5">
        <v>3431.2</v>
      </c>
      <c r="D30" s="5">
        <v>1.1269</v>
      </c>
    </row>
    <row r="31" spans="1:7">
      <c r="A31" s="5">
        <v>1.0135000000000001</v>
      </c>
      <c r="B31" s="5">
        <v>2805.1</v>
      </c>
      <c r="C31" s="5">
        <v>2716.5</v>
      </c>
      <c r="D31" s="5">
        <v>1.119</v>
      </c>
    </row>
    <row r="32" spans="1:7">
      <c r="A32" s="5">
        <v>28.957999999999998</v>
      </c>
      <c r="B32" s="5">
        <v>0</v>
      </c>
      <c r="C32" s="5">
        <v>3600.6</v>
      </c>
      <c r="D32" s="5">
        <v>1.1303000000000001</v>
      </c>
    </row>
    <row r="33" spans="1:4">
      <c r="A33" s="5">
        <v>16.777999999999999</v>
      </c>
      <c r="B33" s="5">
        <v>1213.4000000000001</v>
      </c>
      <c r="C33" s="5">
        <v>3436.2</v>
      </c>
      <c r="D33" s="5">
        <v>1.1259999999999999</v>
      </c>
    </row>
    <row r="34" spans="1:4">
      <c r="A34" s="5">
        <v>1.0135000000000001</v>
      </c>
      <c r="B34" s="5">
        <v>2794.3</v>
      </c>
      <c r="C34" s="5">
        <v>2736.1</v>
      </c>
      <c r="D34" s="5">
        <v>1.1149</v>
      </c>
    </row>
    <row r="35" spans="1:4">
      <c r="A35" s="5">
        <v>28.957999999999998</v>
      </c>
      <c r="B35" s="5">
        <v>0</v>
      </c>
      <c r="C35" s="5">
        <v>3602.6</v>
      </c>
      <c r="D35" s="5">
        <v>1.1295999999999999</v>
      </c>
    </row>
    <row r="36" spans="1:4">
      <c r="A36" s="5">
        <v>16.782</v>
      </c>
      <c r="B36" s="5">
        <v>1207.5999999999999</v>
      </c>
      <c r="C36" s="5">
        <v>3439.5</v>
      </c>
      <c r="D36" s="5">
        <v>1.1252</v>
      </c>
    </row>
    <row r="37" spans="1:4">
      <c r="A37" s="5">
        <v>1.0135000000000001</v>
      </c>
      <c r="B37" s="5">
        <v>2783.1</v>
      </c>
      <c r="C37" s="5">
        <v>2750.6</v>
      </c>
      <c r="D37" s="5">
        <v>1.1120000000000001</v>
      </c>
    </row>
    <row r="38" spans="1:4">
      <c r="A38" s="5">
        <v>28.957999999999998</v>
      </c>
      <c r="B38" s="5">
        <v>0</v>
      </c>
      <c r="C38" s="5">
        <v>3603.3</v>
      </c>
      <c r="D38" s="5">
        <v>1.1291</v>
      </c>
    </row>
    <row r="39" spans="1:4">
      <c r="A39" s="5">
        <v>16.786000000000001</v>
      </c>
      <c r="B39" s="5">
        <v>1201.9000000000001</v>
      </c>
      <c r="C39" s="5">
        <v>3441.2</v>
      </c>
      <c r="D39" s="5">
        <v>1.1246</v>
      </c>
    </row>
    <row r="40" spans="1:4">
      <c r="A40" s="5">
        <v>1.0135000000000001</v>
      </c>
      <c r="B40" s="5">
        <v>2771.7</v>
      </c>
      <c r="C40" s="5">
        <v>2761.2</v>
      </c>
      <c r="D40" s="5">
        <v>1.1097999999999999</v>
      </c>
    </row>
    <row r="41" spans="1:4">
      <c r="A41" s="5">
        <v>28.957999999999998</v>
      </c>
      <c r="B41" s="5">
        <v>0</v>
      </c>
      <c r="C41" s="5">
        <v>3602.9</v>
      </c>
      <c r="D41" s="5">
        <v>1.1286</v>
      </c>
    </row>
    <row r="42" spans="1:4">
      <c r="A42" s="5">
        <v>16.789000000000001</v>
      </c>
      <c r="B42" s="5">
        <v>1196.3</v>
      </c>
      <c r="C42" s="5">
        <v>3441.8</v>
      </c>
      <c r="D42" s="5">
        <v>1.1241000000000001</v>
      </c>
    </row>
    <row r="43" spans="1:4">
      <c r="A43" s="5">
        <v>1.0135000000000001</v>
      </c>
      <c r="B43" s="5">
        <v>2760.2</v>
      </c>
      <c r="C43" s="5">
        <v>2768.5</v>
      </c>
      <c r="D43" s="5">
        <v>1.1083000000000001</v>
      </c>
    </row>
    <row r="44" spans="1:4">
      <c r="A44" s="5">
        <v>28.957999999999998</v>
      </c>
      <c r="B44" s="5">
        <v>0</v>
      </c>
      <c r="C44" s="5">
        <v>3601.6</v>
      </c>
      <c r="D44" s="5">
        <v>1.1282000000000001</v>
      </c>
    </row>
    <row r="45" spans="1:4">
      <c r="A45" s="5">
        <v>16.792000000000002</v>
      </c>
      <c r="B45" s="5">
        <v>1190.8</v>
      </c>
      <c r="C45" s="5">
        <v>3441.2</v>
      </c>
      <c r="D45" s="5">
        <v>1.1235999999999999</v>
      </c>
    </row>
    <row r="46" spans="1:4">
      <c r="A46" s="5">
        <v>1.0135000000000001</v>
      </c>
      <c r="B46" s="5">
        <v>2748.6</v>
      </c>
      <c r="C46" s="5">
        <v>2773.3</v>
      </c>
      <c r="D46" s="5">
        <v>1.1071</v>
      </c>
    </row>
    <row r="47" spans="1:4">
      <c r="A47" s="5">
        <v>28.957999999999998</v>
      </c>
      <c r="B47" s="5">
        <v>0</v>
      </c>
      <c r="C47" s="5">
        <v>3599.4</v>
      </c>
      <c r="D47" s="5">
        <v>1.1277999999999999</v>
      </c>
    </row>
    <row r="48" spans="1:4">
      <c r="A48" s="5">
        <v>16.794</v>
      </c>
      <c r="B48" s="5">
        <v>1185.3</v>
      </c>
      <c r="C48" s="5">
        <v>3439.7</v>
      </c>
      <c r="D48" s="5">
        <v>1.1233</v>
      </c>
    </row>
    <row r="49" spans="1:4">
      <c r="A49" s="5">
        <v>1.0135000000000001</v>
      </c>
      <c r="B49" s="5">
        <v>2737</v>
      </c>
      <c r="C49" s="5">
        <v>2776</v>
      </c>
      <c r="D49" s="5">
        <v>1.1063000000000001</v>
      </c>
    </row>
    <row r="50" spans="1:4">
      <c r="A50" s="5">
        <v>28.957999999999998</v>
      </c>
      <c r="B50" s="5">
        <v>0</v>
      </c>
      <c r="C50" s="5">
        <v>3596.6</v>
      </c>
      <c r="D50" s="5">
        <v>1.1274999999999999</v>
      </c>
    </row>
    <row r="51" spans="1:4">
      <c r="A51" s="5">
        <v>16.795999999999999</v>
      </c>
      <c r="B51" s="5">
        <v>1180</v>
      </c>
      <c r="C51" s="5">
        <v>3437.5</v>
      </c>
      <c r="D51" s="5">
        <v>1.1229</v>
      </c>
    </row>
    <row r="52" spans="1:4">
      <c r="A52" s="5">
        <v>1.0135000000000001</v>
      </c>
      <c r="B52" s="5">
        <v>2725.5</v>
      </c>
      <c r="C52" s="5">
        <v>2777</v>
      </c>
      <c r="D52" s="5">
        <v>1.1057999999999999</v>
      </c>
    </row>
    <row r="53" spans="1:4">
      <c r="A53" s="5">
        <v>28.957999999999998</v>
      </c>
      <c r="B53" s="5">
        <v>0</v>
      </c>
      <c r="C53" s="5">
        <v>3593.1</v>
      </c>
      <c r="D53" s="5">
        <v>1.1272</v>
      </c>
    </row>
    <row r="54" spans="1:4">
      <c r="A54" s="5">
        <v>16.797999999999998</v>
      </c>
      <c r="B54" s="5">
        <v>1174.8</v>
      </c>
      <c r="C54" s="5">
        <v>3434.6</v>
      </c>
      <c r="D54" s="5">
        <v>1.1227</v>
      </c>
    </row>
    <row r="55" spans="1:4">
      <c r="A55" s="5">
        <v>1.0135000000000001</v>
      </c>
      <c r="B55" s="5">
        <v>2714.1</v>
      </c>
      <c r="C55" s="5">
        <v>2776.5</v>
      </c>
      <c r="D55" s="5">
        <v>1.1053999999999999</v>
      </c>
    </row>
    <row r="56" spans="1:4">
      <c r="A56" s="5">
        <v>28.957999999999998</v>
      </c>
      <c r="B56" s="5">
        <v>0</v>
      </c>
      <c r="C56" s="5">
        <v>3589.1</v>
      </c>
      <c r="D56" s="5">
        <v>1.127</v>
      </c>
    </row>
    <row r="57" spans="1:4">
      <c r="A57" s="5">
        <v>16.798999999999999</v>
      </c>
      <c r="B57" s="5">
        <v>1169.7</v>
      </c>
      <c r="C57" s="5">
        <v>3431</v>
      </c>
      <c r="D57" s="5">
        <v>1.1224000000000001</v>
      </c>
    </row>
    <row r="58" spans="1:4">
      <c r="A58" s="5">
        <v>1.0135000000000001</v>
      </c>
      <c r="B58" s="5">
        <v>2702.8</v>
      </c>
      <c r="C58" s="5">
        <v>2774.9</v>
      </c>
      <c r="D58" s="5">
        <v>1.1051</v>
      </c>
    </row>
    <row r="59" spans="1:4">
      <c r="A59" s="5">
        <v>28.957999999999998</v>
      </c>
      <c r="B59" s="5">
        <v>0</v>
      </c>
      <c r="C59" s="5">
        <v>3584.7</v>
      </c>
      <c r="D59" s="5">
        <v>1.1268</v>
      </c>
    </row>
    <row r="60" spans="1:4">
      <c r="A60" s="5">
        <v>16.8</v>
      </c>
      <c r="B60" s="5">
        <v>1164.7</v>
      </c>
      <c r="C60" s="5">
        <v>3427</v>
      </c>
      <c r="D60" s="5">
        <v>1.1222000000000001</v>
      </c>
    </row>
    <row r="61" spans="1:4">
      <c r="A61" s="5">
        <v>1.0135000000000001</v>
      </c>
      <c r="B61" s="5">
        <v>2691.7</v>
      </c>
      <c r="C61" s="5">
        <v>2772.3</v>
      </c>
      <c r="D61" s="5">
        <v>1.105</v>
      </c>
    </row>
    <row r="62" spans="1:4">
      <c r="A62" s="5">
        <v>28.957999999999998</v>
      </c>
      <c r="B62" s="5">
        <v>0</v>
      </c>
      <c r="C62" s="5">
        <v>3579.8</v>
      </c>
      <c r="D62" s="5">
        <v>1.1266</v>
      </c>
    </row>
    <row r="63" spans="1:4">
      <c r="A63" s="5">
        <v>16.800999999999998</v>
      </c>
      <c r="B63" s="5">
        <v>1159.7</v>
      </c>
      <c r="C63" s="5">
        <v>3422.5</v>
      </c>
      <c r="D63" s="5">
        <v>1.1221000000000001</v>
      </c>
    </row>
    <row r="64" spans="1:4">
      <c r="A64" s="5">
        <v>1.0135000000000001</v>
      </c>
      <c r="B64" s="5">
        <v>2680.6</v>
      </c>
      <c r="C64" s="5">
        <v>2768.9</v>
      </c>
      <c r="D64" s="5">
        <v>1.1049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33E-62FC-4879-B1EA-CA5295C290FA}">
  <dimension ref="A1:N68"/>
  <sheetViews>
    <sheetView tabSelected="1" zoomScale="85" zoomScaleNormal="85" workbookViewId="0">
      <pane ySplit="2" topLeftCell="A12" activePane="bottomLeft" state="frozen"/>
      <selection pane="bottomLeft" activeCell="Q12" sqref="Q12"/>
    </sheetView>
  </sheetViews>
  <sheetFormatPr defaultRowHeight="15"/>
  <cols>
    <col min="4" max="4" width="9.140625" customWidth="1"/>
    <col min="5" max="5" width="10.7109375" customWidth="1"/>
    <col min="6" max="6" width="18.42578125" customWidth="1"/>
    <col min="7" max="7" width="11.5703125" customWidth="1"/>
    <col min="9" max="9" width="9.140625" customWidth="1"/>
  </cols>
  <sheetData>
    <row r="1" spans="1:14">
      <c r="A1" t="s">
        <v>103</v>
      </c>
    </row>
    <row r="2" spans="1:14">
      <c r="A2" t="s">
        <v>0</v>
      </c>
      <c r="B2" t="s">
        <v>104</v>
      </c>
      <c r="C2" t="s">
        <v>105</v>
      </c>
      <c r="D2" t="s">
        <v>54</v>
      </c>
      <c r="E2" t="s">
        <v>106</v>
      </c>
      <c r="F2" t="s">
        <v>107</v>
      </c>
      <c r="G2" t="s">
        <v>108</v>
      </c>
      <c r="H2" t="s">
        <v>109</v>
      </c>
    </row>
    <row r="3" spans="1:14">
      <c r="A3">
        <v>0.05</v>
      </c>
      <c r="B3">
        <v>575.6</v>
      </c>
      <c r="C3">
        <v>807.94</v>
      </c>
      <c r="D3">
        <f>B3/9.81</f>
        <v>58.674821610601427</v>
      </c>
      <c r="E3">
        <f>D3*(100-12)/100</f>
        <v>51.633843017329255</v>
      </c>
      <c r="F3">
        <v>1670</v>
      </c>
      <c r="G3">
        <v>131.98490000000001</v>
      </c>
      <c r="H3">
        <v>810.36980000000005</v>
      </c>
      <c r="I3" t="s">
        <v>3</v>
      </c>
      <c r="J3">
        <f>MAX(E3:E68)</f>
        <v>222.28746177370027</v>
      </c>
    </row>
    <row r="4" spans="1:14">
      <c r="A4">
        <f>A3+0.05</f>
        <v>0.1</v>
      </c>
      <c r="B4">
        <v>621.5</v>
      </c>
      <c r="C4">
        <v>900.42</v>
      </c>
      <c r="D4">
        <f t="shared" ref="D4:D68" si="0">B4/9.81</f>
        <v>63.353720693170231</v>
      </c>
      <c r="E4">
        <f t="shared" ref="E4:E67" si="1">D4*(100-12)/100</f>
        <v>55.751274209989809</v>
      </c>
      <c r="F4">
        <v>1670</v>
      </c>
      <c r="G4">
        <v>143.17859999999999</v>
      </c>
      <c r="H4">
        <v>902.0847</v>
      </c>
      <c r="I4" t="s">
        <v>112</v>
      </c>
      <c r="J4">
        <f>_xlfn.XLOOKUP(J3,E3:E68,A3:A68)</f>
        <v>1.5000000000000009</v>
      </c>
    </row>
    <row r="5" spans="1:14">
      <c r="A5">
        <f t="shared" ref="A5:A68" si="2">A4+0.05</f>
        <v>0.15000000000000002</v>
      </c>
      <c r="B5">
        <v>658.6</v>
      </c>
      <c r="C5">
        <v>964.78</v>
      </c>
      <c r="D5">
        <f t="shared" si="0"/>
        <v>67.135575942915395</v>
      </c>
      <c r="E5">
        <f t="shared" si="1"/>
        <v>59.079306829765549</v>
      </c>
      <c r="F5">
        <v>1670</v>
      </c>
      <c r="G5">
        <v>151.95099999999999</v>
      </c>
      <c r="H5">
        <v>966.03</v>
      </c>
      <c r="I5" t="s">
        <v>113</v>
      </c>
      <c r="J5">
        <f>_xlfn.XLOOKUP(J4,A3:A68,D3:D68)</f>
        <v>252.59938837920487</v>
      </c>
    </row>
    <row r="6" spans="1:14">
      <c r="A6">
        <f t="shared" si="2"/>
        <v>0.2</v>
      </c>
      <c r="B6">
        <v>1493.2</v>
      </c>
      <c r="C6">
        <v>1012.97</v>
      </c>
      <c r="D6">
        <f t="shared" si="0"/>
        <v>152.21202854230376</v>
      </c>
      <c r="E6">
        <f t="shared" si="1"/>
        <v>133.9465851172273</v>
      </c>
      <c r="F6">
        <v>1670</v>
      </c>
      <c r="G6">
        <v>159.17250000000001</v>
      </c>
      <c r="H6">
        <v>1013.9712</v>
      </c>
      <c r="I6" t="s">
        <v>105</v>
      </c>
      <c r="J6">
        <f>_xlfn.XLOOKUP(J4,A3:A68,C3:C68)</f>
        <v>3222.64</v>
      </c>
    </row>
    <row r="7" spans="1:14">
      <c r="A7">
        <f t="shared" si="2"/>
        <v>0.25</v>
      </c>
      <c r="B7">
        <v>1539.4</v>
      </c>
      <c r="C7">
        <v>1051.21</v>
      </c>
      <c r="D7">
        <f t="shared" si="0"/>
        <v>156.92150866462794</v>
      </c>
      <c r="E7">
        <f t="shared" si="1"/>
        <v>138.09092762487259</v>
      </c>
      <c r="F7">
        <v>1670</v>
      </c>
      <c r="G7">
        <v>165.27080000000001</v>
      </c>
      <c r="H7">
        <v>1052.0608</v>
      </c>
      <c r="I7" t="s">
        <v>92</v>
      </c>
      <c r="J7">
        <f>J6*1.8</f>
        <v>5800.7519999999995</v>
      </c>
    </row>
    <row r="8" spans="1:14">
      <c r="A8">
        <f t="shared" si="2"/>
        <v>0.3</v>
      </c>
      <c r="B8">
        <v>1577.8</v>
      </c>
      <c r="C8">
        <v>1082.99</v>
      </c>
      <c r="D8">
        <f t="shared" si="0"/>
        <v>160.83588175331295</v>
      </c>
      <c r="E8">
        <f t="shared" si="1"/>
        <v>141.53557594291539</v>
      </c>
      <c r="F8">
        <v>1670</v>
      </c>
      <c r="G8">
        <v>170.5154</v>
      </c>
      <c r="H8">
        <v>1083.74</v>
      </c>
    </row>
    <row r="9" spans="1:14">
      <c r="A9">
        <f t="shared" si="2"/>
        <v>0.35</v>
      </c>
      <c r="B9">
        <v>1610.3</v>
      </c>
      <c r="C9">
        <v>1110.3800000000001</v>
      </c>
      <c r="D9">
        <f t="shared" si="0"/>
        <v>164.14882772680937</v>
      </c>
      <c r="E9">
        <f t="shared" si="1"/>
        <v>144.45096839959223</v>
      </c>
      <c r="F9">
        <v>1670</v>
      </c>
      <c r="G9">
        <v>175.0959</v>
      </c>
      <c r="H9">
        <v>1111.0622000000001</v>
      </c>
    </row>
    <row r="10" spans="1:14">
      <c r="A10">
        <f t="shared" si="2"/>
        <v>0.39999999999999997</v>
      </c>
      <c r="B10">
        <v>1638.4</v>
      </c>
      <c r="C10">
        <v>1134.69</v>
      </c>
      <c r="D10">
        <f t="shared" si="0"/>
        <v>167.01325178389399</v>
      </c>
      <c r="E10">
        <f t="shared" si="1"/>
        <v>146.97166156982672</v>
      </c>
      <c r="F10">
        <v>1670</v>
      </c>
      <c r="G10">
        <v>179.15119999999999</v>
      </c>
      <c r="H10">
        <v>1135.3302000000001</v>
      </c>
    </row>
    <row r="11" spans="1:14">
      <c r="A11">
        <f t="shared" si="2"/>
        <v>0.44999999999999996</v>
      </c>
      <c r="B11">
        <v>1662.9</v>
      </c>
      <c r="C11">
        <v>1156.81</v>
      </c>
      <c r="D11">
        <f t="shared" si="0"/>
        <v>169.51070336391439</v>
      </c>
      <c r="E11">
        <f t="shared" si="1"/>
        <v>149.16941896024466</v>
      </c>
      <c r="F11">
        <v>1670</v>
      </c>
      <c r="G11">
        <v>182.78489999999999</v>
      </c>
      <c r="H11">
        <v>1157.4188999999999</v>
      </c>
    </row>
    <row r="12" spans="1:14">
      <c r="A12">
        <v>0.5</v>
      </c>
      <c r="B12">
        <v>1700</v>
      </c>
      <c r="C12">
        <v>1170</v>
      </c>
      <c r="D12">
        <f t="shared" si="0"/>
        <v>173.29255861365951</v>
      </c>
      <c r="E12">
        <f t="shared" si="1"/>
        <v>152.49745158002037</v>
      </c>
      <c r="F12">
        <v>1670</v>
      </c>
      <c r="G12">
        <v>186.07550000000001</v>
      </c>
      <c r="H12">
        <v>1177.9476999999999</v>
      </c>
      <c r="J12">
        <f>H9+0.05</f>
        <v>1111.1122</v>
      </c>
      <c r="K12">
        <v>820.6</v>
      </c>
      <c r="L12">
        <v>1177.3499999999999</v>
      </c>
      <c r="M12">
        <f>K12/9.81</f>
        <v>83.649337410805302</v>
      </c>
      <c r="N12">
        <f>M12*(100-15)/100</f>
        <v>71.1019367991845</v>
      </c>
    </row>
    <row r="13" spans="1:14">
      <c r="A13">
        <f>0.55</f>
        <v>0.55000000000000004</v>
      </c>
      <c r="B13">
        <v>1717</v>
      </c>
      <c r="C13">
        <v>1209.6600000000001</v>
      </c>
      <c r="D13">
        <f t="shared" si="0"/>
        <v>175.02548419979613</v>
      </c>
      <c r="E13">
        <f t="shared" si="1"/>
        <v>154.02242609582061</v>
      </c>
      <c r="F13">
        <v>1670</v>
      </c>
      <c r="G13">
        <v>189.21379999999999</v>
      </c>
      <c r="H13">
        <v>1210.4693</v>
      </c>
    </row>
    <row r="14" spans="1:14">
      <c r="A14">
        <f t="shared" si="2"/>
        <v>0.60000000000000009</v>
      </c>
      <c r="B14">
        <v>1752.6</v>
      </c>
      <c r="C14">
        <v>1250.29</v>
      </c>
      <c r="D14">
        <f t="shared" si="0"/>
        <v>178.6544342507645</v>
      </c>
      <c r="E14">
        <f t="shared" si="1"/>
        <v>157.21590214067274</v>
      </c>
      <c r="F14">
        <v>1670</v>
      </c>
      <c r="G14">
        <v>192.43629999999999</v>
      </c>
      <c r="H14">
        <v>1251.2867000000001</v>
      </c>
    </row>
    <row r="15" spans="1:14">
      <c r="A15">
        <f t="shared" si="2"/>
        <v>0.65000000000000013</v>
      </c>
      <c r="B15">
        <v>1798</v>
      </c>
      <c r="C15">
        <v>1312.22</v>
      </c>
      <c r="D15">
        <f t="shared" si="0"/>
        <v>183.28236493374106</v>
      </c>
      <c r="E15">
        <f t="shared" si="1"/>
        <v>161.28848114169213</v>
      </c>
      <c r="F15">
        <v>1670</v>
      </c>
      <c r="G15">
        <v>195.93989999999999</v>
      </c>
      <c r="H15">
        <v>1313.7717</v>
      </c>
    </row>
    <row r="16" spans="1:14">
      <c r="A16">
        <f t="shared" si="2"/>
        <v>0.70000000000000018</v>
      </c>
      <c r="B16">
        <v>1868.9</v>
      </c>
      <c r="C16">
        <v>1428.18</v>
      </c>
      <c r="D16">
        <f>B16/9.81</f>
        <v>190.50968399592253</v>
      </c>
      <c r="E16">
        <f t="shared" si="1"/>
        <v>167.64852191641182</v>
      </c>
      <c r="F16">
        <v>1670</v>
      </c>
      <c r="G16">
        <v>200.13300000000001</v>
      </c>
      <c r="H16">
        <v>1430.7815000000001</v>
      </c>
    </row>
    <row r="17" spans="1:8">
      <c r="A17">
        <f t="shared" si="2"/>
        <v>0.75000000000000022</v>
      </c>
      <c r="B17">
        <v>1956.3</v>
      </c>
      <c r="C17">
        <v>1389.99</v>
      </c>
      <c r="D17">
        <f t="shared" si="0"/>
        <v>199.4189602446483</v>
      </c>
      <c r="E17">
        <f t="shared" si="1"/>
        <v>175.48868501529051</v>
      </c>
      <c r="F17">
        <v>1670</v>
      </c>
      <c r="G17">
        <v>205.38329999999999</v>
      </c>
      <c r="H17">
        <v>1592.8672999999999</v>
      </c>
    </row>
    <row r="18" spans="1:8">
      <c r="A18">
        <f t="shared" si="2"/>
        <v>0.80000000000000027</v>
      </c>
      <c r="B18">
        <v>2037.3</v>
      </c>
      <c r="C18">
        <v>1754.7</v>
      </c>
      <c r="D18">
        <f t="shared" si="0"/>
        <v>207.67584097859324</v>
      </c>
      <c r="E18">
        <f t="shared" si="1"/>
        <v>182.75474006116204</v>
      </c>
      <c r="F18">
        <v>1670</v>
      </c>
      <c r="G18">
        <v>211.31389999999999</v>
      </c>
      <c r="H18">
        <v>1757.5489</v>
      </c>
    </row>
    <row r="19" spans="1:8">
      <c r="A19">
        <f t="shared" si="2"/>
        <v>0.85000000000000031</v>
      </c>
      <c r="B19">
        <v>2109.3000000000002</v>
      </c>
      <c r="C19">
        <v>1913.94</v>
      </c>
      <c r="D19">
        <f t="shared" si="0"/>
        <v>215.01529051987768</v>
      </c>
      <c r="E19">
        <f t="shared" si="1"/>
        <v>189.21345565749237</v>
      </c>
      <c r="F19">
        <v>1670</v>
      </c>
      <c r="G19">
        <v>217.47370000000001</v>
      </c>
      <c r="H19">
        <v>1916.7185999999999</v>
      </c>
    </row>
    <row r="20" spans="1:8">
      <c r="A20">
        <f t="shared" si="2"/>
        <v>0.90000000000000036</v>
      </c>
      <c r="B20">
        <v>2172.8000000000002</v>
      </c>
      <c r="C20">
        <v>2066.91</v>
      </c>
      <c r="D20">
        <f t="shared" si="0"/>
        <v>221.48827726809378</v>
      </c>
      <c r="E20">
        <f t="shared" si="1"/>
        <v>194.90968399592253</v>
      </c>
      <c r="F20">
        <v>1670</v>
      </c>
      <c r="G20">
        <v>223.44980000000001</v>
      </c>
      <c r="H20">
        <v>2069.6163000000001</v>
      </c>
    </row>
    <row r="21" spans="1:8">
      <c r="A21">
        <f t="shared" si="2"/>
        <v>0.9500000000000004</v>
      </c>
      <c r="B21">
        <v>2228.9</v>
      </c>
      <c r="C21">
        <v>2213.33</v>
      </c>
      <c r="D21">
        <f t="shared" si="0"/>
        <v>227.20693170234455</v>
      </c>
      <c r="E21">
        <f t="shared" si="1"/>
        <v>199.94209989806322</v>
      </c>
      <c r="F21">
        <v>1670</v>
      </c>
      <c r="G21">
        <v>228.93450000000001</v>
      </c>
      <c r="H21">
        <v>2215.9466000000002</v>
      </c>
    </row>
    <row r="22" spans="1:8">
      <c r="A22">
        <f t="shared" si="2"/>
        <v>1.0000000000000004</v>
      </c>
      <c r="B22">
        <v>2278.1999999999998</v>
      </c>
      <c r="C22">
        <v>2352.75</v>
      </c>
      <c r="D22">
        <f t="shared" si="0"/>
        <v>232.23241590214064</v>
      </c>
      <c r="E22">
        <f t="shared" si="1"/>
        <v>204.36452599388377</v>
      </c>
      <c r="F22">
        <v>1670</v>
      </c>
      <c r="G22">
        <v>233.8776</v>
      </c>
      <c r="H22">
        <v>2355.2604999999999</v>
      </c>
    </row>
    <row r="23" spans="1:8">
      <c r="A23">
        <f t="shared" si="2"/>
        <v>1.0500000000000005</v>
      </c>
      <c r="B23">
        <v>2321.1999999999998</v>
      </c>
      <c r="C23">
        <v>2484.5300000000002</v>
      </c>
      <c r="D23">
        <f t="shared" si="0"/>
        <v>236.61569826707438</v>
      </c>
      <c r="E23">
        <f t="shared" si="1"/>
        <v>208.22181447502547</v>
      </c>
      <c r="F23">
        <v>1670</v>
      </c>
      <c r="G23">
        <v>238.32159999999999</v>
      </c>
      <c r="H23">
        <v>2486.9155000000001</v>
      </c>
    </row>
    <row r="24" spans="1:8">
      <c r="A24">
        <f t="shared" si="2"/>
        <v>1.1000000000000005</v>
      </c>
      <c r="B24">
        <v>2358.1999999999998</v>
      </c>
      <c r="C24">
        <v>2607.89</v>
      </c>
      <c r="D24">
        <f t="shared" si="0"/>
        <v>240.38735983690108</v>
      </c>
      <c r="E24">
        <f t="shared" si="1"/>
        <v>211.54087665647293</v>
      </c>
      <c r="F24">
        <v>1670</v>
      </c>
      <c r="G24">
        <v>242.31139999999999</v>
      </c>
      <c r="H24">
        <v>2610.1381000000001</v>
      </c>
    </row>
    <row r="25" spans="1:8">
      <c r="A25">
        <f t="shared" si="2"/>
        <v>1.1500000000000006</v>
      </c>
      <c r="B25">
        <v>2389.6</v>
      </c>
      <c r="C25">
        <v>2722.03</v>
      </c>
      <c r="D25">
        <f t="shared" si="0"/>
        <v>243.58817533129456</v>
      </c>
      <c r="E25">
        <f t="shared" si="1"/>
        <v>214.35759429153921</v>
      </c>
      <c r="F25">
        <v>1670</v>
      </c>
      <c r="G25">
        <v>245.88489999999999</v>
      </c>
      <c r="H25">
        <v>2724.1147000000001</v>
      </c>
    </row>
    <row r="26" spans="1:8">
      <c r="A26">
        <f t="shared" si="2"/>
        <v>1.2000000000000006</v>
      </c>
      <c r="B26">
        <v>2415.6999999999998</v>
      </c>
      <c r="C26">
        <v>2826.16</v>
      </c>
      <c r="D26">
        <f t="shared" si="0"/>
        <v>246.24872579001016</v>
      </c>
      <c r="E26">
        <f t="shared" si="1"/>
        <v>216.69887869520895</v>
      </c>
      <c r="F26">
        <v>1670</v>
      </c>
      <c r="G26">
        <v>249.07230000000001</v>
      </c>
      <c r="H26">
        <v>2828.0772999999999</v>
      </c>
    </row>
    <row r="27" spans="1:8">
      <c r="A27">
        <f t="shared" si="2"/>
        <v>1.2500000000000007</v>
      </c>
      <c r="B27">
        <v>2436.6999999999998</v>
      </c>
      <c r="C27">
        <v>2919.63</v>
      </c>
      <c r="D27">
        <f t="shared" si="0"/>
        <v>248.38939857288477</v>
      </c>
      <c r="E27">
        <f t="shared" si="1"/>
        <v>218.5826707441386</v>
      </c>
      <c r="F27">
        <v>1670</v>
      </c>
      <c r="G27">
        <v>251.89689999999999</v>
      </c>
      <c r="H27">
        <v>2921.3744999999999</v>
      </c>
    </row>
    <row r="28" spans="1:8">
      <c r="A28">
        <f t="shared" si="2"/>
        <v>1.3000000000000007</v>
      </c>
      <c r="B28">
        <v>2452.9</v>
      </c>
      <c r="C28">
        <v>3001.98</v>
      </c>
      <c r="D28">
        <f t="shared" si="0"/>
        <v>250.04077471967381</v>
      </c>
      <c r="E28">
        <f t="shared" si="1"/>
        <v>220.03588175331294</v>
      </c>
      <c r="F28">
        <v>1670</v>
      </c>
      <c r="G28">
        <v>254.37610000000001</v>
      </c>
      <c r="H28">
        <v>3003.5464000000002</v>
      </c>
    </row>
    <row r="29" spans="1:8">
      <c r="A29">
        <f t="shared" si="2"/>
        <v>1.3500000000000008</v>
      </c>
      <c r="B29">
        <v>2464.6999999999998</v>
      </c>
      <c r="C29">
        <v>3073.03</v>
      </c>
      <c r="D29">
        <f t="shared" si="0"/>
        <v>251.24362895005095</v>
      </c>
      <c r="E29">
        <f t="shared" si="1"/>
        <v>221.09439347604481</v>
      </c>
      <c r="F29">
        <v>1670</v>
      </c>
      <c r="G29">
        <v>256.5215</v>
      </c>
      <c r="H29">
        <v>3074.4223000000002</v>
      </c>
    </row>
    <row r="30" spans="1:8">
      <c r="A30">
        <f t="shared" si="2"/>
        <v>1.4000000000000008</v>
      </c>
      <c r="B30">
        <v>2472.5</v>
      </c>
      <c r="C30">
        <v>3132.99</v>
      </c>
      <c r="D30">
        <f t="shared" si="0"/>
        <v>252.03873598369009</v>
      </c>
      <c r="E30">
        <f t="shared" si="1"/>
        <v>221.79408766564728</v>
      </c>
      <c r="F30">
        <v>1670</v>
      </c>
      <c r="G30">
        <v>258.34059999999999</v>
      </c>
      <c r="H30">
        <v>3134.2240999999999</v>
      </c>
    </row>
    <row r="31" spans="1:8">
      <c r="A31">
        <f t="shared" si="2"/>
        <v>1.4500000000000008</v>
      </c>
      <c r="B31">
        <v>2476.6999999999998</v>
      </c>
      <c r="C31">
        <v>3182.52</v>
      </c>
      <c r="D31">
        <f t="shared" si="0"/>
        <v>252.46687054026501</v>
      </c>
      <c r="E31">
        <f t="shared" si="1"/>
        <v>222.17084607543322</v>
      </c>
      <c r="F31">
        <v>1670</v>
      </c>
      <c r="G31">
        <v>259.83710000000002</v>
      </c>
      <c r="H31">
        <v>3183.6111999999998</v>
      </c>
    </row>
    <row r="32" spans="1:8">
      <c r="A32">
        <f t="shared" si="2"/>
        <v>1.5000000000000009</v>
      </c>
      <c r="B32">
        <v>2478</v>
      </c>
      <c r="C32">
        <v>3222.64</v>
      </c>
      <c r="D32">
        <f t="shared" si="0"/>
        <v>252.59938837920487</v>
      </c>
      <c r="E32">
        <f t="shared" si="1"/>
        <v>222.28746177370027</v>
      </c>
      <c r="F32">
        <v>1670</v>
      </c>
      <c r="G32">
        <v>261.01330000000002</v>
      </c>
      <c r="H32">
        <v>3223.6149999999998</v>
      </c>
    </row>
    <row r="33" spans="1:8">
      <c r="A33">
        <f t="shared" si="2"/>
        <v>1.5500000000000009</v>
      </c>
      <c r="B33">
        <v>2476.8000000000002</v>
      </c>
      <c r="C33">
        <v>3254.61</v>
      </c>
      <c r="D33">
        <f t="shared" si="0"/>
        <v>252.47706422018348</v>
      </c>
      <c r="E33">
        <f t="shared" si="1"/>
        <v>222.17981651376147</v>
      </c>
      <c r="F33">
        <v>1670</v>
      </c>
      <c r="G33">
        <v>261.87180000000001</v>
      </c>
      <c r="H33">
        <v>3255.4823000000001</v>
      </c>
    </row>
    <row r="34" spans="1:8">
      <c r="A34">
        <f t="shared" si="2"/>
        <v>1.600000000000001</v>
      </c>
      <c r="B34">
        <v>2473.6999999999998</v>
      </c>
      <c r="C34">
        <v>3279.7</v>
      </c>
      <c r="D34">
        <f t="shared" si="0"/>
        <v>252.16106014271148</v>
      </c>
      <c r="E34">
        <f t="shared" si="1"/>
        <v>221.90173292558612</v>
      </c>
      <c r="F34">
        <v>1670</v>
      </c>
      <c r="G34">
        <v>262.41809999999998</v>
      </c>
      <c r="H34">
        <v>3280.4996999999998</v>
      </c>
    </row>
    <row r="35" spans="1:8">
      <c r="A35">
        <f t="shared" si="2"/>
        <v>1.650000000000001</v>
      </c>
      <c r="B35">
        <v>2469.1</v>
      </c>
      <c r="C35">
        <v>3299.12</v>
      </c>
      <c r="D35">
        <f t="shared" si="0"/>
        <v>251.69215086646278</v>
      </c>
      <c r="E35">
        <f t="shared" si="1"/>
        <v>221.48909276248725</v>
      </c>
      <c r="F35">
        <v>1670</v>
      </c>
      <c r="G35">
        <v>262.66359999999997</v>
      </c>
      <c r="H35">
        <v>3299.8622999999998</v>
      </c>
    </row>
    <row r="36" spans="1:8">
      <c r="A36">
        <f t="shared" si="2"/>
        <v>1.7000000000000011</v>
      </c>
      <c r="B36">
        <v>2463.4</v>
      </c>
      <c r="C36">
        <v>3313.91</v>
      </c>
      <c r="D36">
        <f t="shared" si="0"/>
        <v>251.11111111111111</v>
      </c>
      <c r="E36">
        <f t="shared" si="1"/>
        <v>220.97777777777776</v>
      </c>
      <c r="F36">
        <v>1670</v>
      </c>
      <c r="G36">
        <v>262.63029999999998</v>
      </c>
      <c r="H36">
        <v>3314.6071000000002</v>
      </c>
    </row>
    <row r="37" spans="1:8">
      <c r="A37">
        <f t="shared" si="2"/>
        <v>1.7500000000000011</v>
      </c>
      <c r="B37">
        <v>2456.8000000000002</v>
      </c>
      <c r="C37">
        <v>3324.94</v>
      </c>
      <c r="D37">
        <f t="shared" si="0"/>
        <v>250.43832823649339</v>
      </c>
      <c r="E37">
        <f t="shared" si="1"/>
        <v>220.38572884811418</v>
      </c>
      <c r="F37">
        <v>1670</v>
      </c>
      <c r="G37">
        <v>262.35410000000002</v>
      </c>
      <c r="H37">
        <v>3325.5953</v>
      </c>
    </row>
    <row r="38" spans="1:8">
      <c r="A38">
        <f t="shared" si="2"/>
        <v>1.8000000000000012</v>
      </c>
      <c r="B38">
        <v>2449.6</v>
      </c>
      <c r="C38">
        <v>3332.9</v>
      </c>
      <c r="D38">
        <f t="shared" si="0"/>
        <v>249.70438328236492</v>
      </c>
      <c r="E38">
        <f t="shared" si="1"/>
        <v>219.73985728848115</v>
      </c>
      <c r="F38">
        <v>1670</v>
      </c>
      <c r="G38">
        <v>261.88200000000001</v>
      </c>
      <c r="H38">
        <v>3333.5250000000001</v>
      </c>
    </row>
    <row r="39" spans="1:8">
      <c r="A39">
        <f t="shared" si="2"/>
        <v>1.8500000000000012</v>
      </c>
      <c r="B39">
        <v>2442</v>
      </c>
      <c r="C39">
        <v>3338.35</v>
      </c>
      <c r="D39">
        <f t="shared" si="0"/>
        <v>248.92966360856269</v>
      </c>
      <c r="E39">
        <f t="shared" si="1"/>
        <v>219.05810397553515</v>
      </c>
      <c r="F39">
        <v>1670</v>
      </c>
      <c r="G39">
        <v>261.26299999999998</v>
      </c>
      <c r="H39">
        <v>3338.9544999999998</v>
      </c>
    </row>
    <row r="40" spans="1:8">
      <c r="A40">
        <f t="shared" si="2"/>
        <v>1.9000000000000012</v>
      </c>
      <c r="B40">
        <v>2434.1</v>
      </c>
      <c r="C40">
        <v>3341.74</v>
      </c>
      <c r="D40">
        <f t="shared" si="0"/>
        <v>248.12436289500508</v>
      </c>
      <c r="E40">
        <f t="shared" si="1"/>
        <v>218.34943934760446</v>
      </c>
      <c r="F40">
        <v>1670</v>
      </c>
      <c r="G40">
        <v>260.53930000000003</v>
      </c>
      <c r="H40">
        <v>3342.3283000000001</v>
      </c>
    </row>
    <row r="41" spans="1:8">
      <c r="A41">
        <f t="shared" si="2"/>
        <v>1.9500000000000013</v>
      </c>
      <c r="B41">
        <v>2425.9</v>
      </c>
      <c r="C41">
        <v>3343.42</v>
      </c>
      <c r="D41">
        <f t="shared" si="0"/>
        <v>247.28848114169216</v>
      </c>
      <c r="E41">
        <f t="shared" si="1"/>
        <v>217.61386340468911</v>
      </c>
      <c r="F41">
        <v>1670</v>
      </c>
      <c r="G41">
        <v>259.74290000000002</v>
      </c>
      <c r="H41">
        <v>3344.0003999999999</v>
      </c>
    </row>
    <row r="42" spans="1:8">
      <c r="A42">
        <f t="shared" si="2"/>
        <v>2.0000000000000013</v>
      </c>
      <c r="B42">
        <v>2417.6</v>
      </c>
      <c r="C42">
        <v>3343.69</v>
      </c>
      <c r="D42">
        <f t="shared" si="0"/>
        <v>246.44240570846074</v>
      </c>
      <c r="E42">
        <f t="shared" si="1"/>
        <v>216.86931702344543</v>
      </c>
      <c r="F42">
        <v>1670</v>
      </c>
      <c r="G42">
        <v>258.89710000000002</v>
      </c>
      <c r="H42">
        <v>3344.2537000000002</v>
      </c>
    </row>
    <row r="43" spans="1:8">
      <c r="A43">
        <f t="shared" si="2"/>
        <v>2.0500000000000012</v>
      </c>
      <c r="B43">
        <v>2409.1999999999998</v>
      </c>
      <c r="C43">
        <v>3342.76</v>
      </c>
      <c r="D43">
        <f t="shared" si="0"/>
        <v>245.58613659531088</v>
      </c>
      <c r="E43">
        <f t="shared" si="1"/>
        <v>216.11580020387359</v>
      </c>
      <c r="F43">
        <v>1670</v>
      </c>
      <c r="G43">
        <v>258.01799999999997</v>
      </c>
      <c r="H43">
        <v>3343.3153000000002</v>
      </c>
    </row>
    <row r="44" spans="1:8">
      <c r="A44">
        <f t="shared" si="2"/>
        <v>2.100000000000001</v>
      </c>
      <c r="B44">
        <v>2400.6999999999998</v>
      </c>
      <c r="C44">
        <v>3340.82</v>
      </c>
      <c r="D44">
        <f t="shared" si="0"/>
        <v>244.71967380224257</v>
      </c>
      <c r="E44">
        <f t="shared" si="1"/>
        <v>215.35331294597344</v>
      </c>
      <c r="F44">
        <v>1670</v>
      </c>
      <c r="G44">
        <v>257.1173</v>
      </c>
      <c r="H44">
        <v>3341.3690000000001</v>
      </c>
    </row>
    <row r="45" spans="1:8">
      <c r="A45">
        <f t="shared" si="2"/>
        <v>2.1500000000000008</v>
      </c>
      <c r="B45">
        <v>2392.1999999999998</v>
      </c>
      <c r="C45">
        <v>3338.02</v>
      </c>
      <c r="D45">
        <f t="shared" si="0"/>
        <v>243.85321100917429</v>
      </c>
      <c r="E45">
        <f t="shared" si="1"/>
        <v>214.59082568807338</v>
      </c>
      <c r="F45">
        <v>1670</v>
      </c>
      <c r="G45">
        <v>256.20310000000001</v>
      </c>
      <c r="H45">
        <v>3338.5641000000001</v>
      </c>
    </row>
    <row r="46" spans="1:8">
      <c r="A46">
        <f t="shared" si="2"/>
        <v>2.2000000000000006</v>
      </c>
      <c r="B46">
        <v>2383.8000000000002</v>
      </c>
      <c r="C46">
        <v>3334.48</v>
      </c>
      <c r="D46">
        <f t="shared" si="0"/>
        <v>242.99694189602448</v>
      </c>
      <c r="E46">
        <f t="shared" si="1"/>
        <v>213.83730886850154</v>
      </c>
      <c r="F46">
        <v>1670</v>
      </c>
      <c r="G46">
        <v>255.28129999999999</v>
      </c>
      <c r="H46">
        <v>3335.0230999999999</v>
      </c>
    </row>
    <row r="47" spans="1:8">
      <c r="A47">
        <f t="shared" si="2"/>
        <v>2.2500000000000004</v>
      </c>
      <c r="B47">
        <v>2375.4</v>
      </c>
      <c r="C47">
        <v>3330.31</v>
      </c>
      <c r="D47">
        <f t="shared" si="0"/>
        <v>242.14067278287462</v>
      </c>
      <c r="E47">
        <f t="shared" si="1"/>
        <v>213.08379204892969</v>
      </c>
      <c r="F47">
        <v>1670</v>
      </c>
      <c r="G47">
        <v>254.3563</v>
      </c>
      <c r="H47">
        <v>3330.8472000000002</v>
      </c>
    </row>
    <row r="48" spans="1:8">
      <c r="A48">
        <f t="shared" si="2"/>
        <v>2.3000000000000003</v>
      </c>
      <c r="B48">
        <v>2367</v>
      </c>
      <c r="C48">
        <v>3325.58</v>
      </c>
      <c r="D48">
        <f t="shared" si="0"/>
        <v>241.28440366972475</v>
      </c>
      <c r="E48">
        <f t="shared" si="1"/>
        <v>212.3302752293578</v>
      </c>
      <c r="F48">
        <v>1670</v>
      </c>
      <c r="G48">
        <v>253.43090000000001</v>
      </c>
      <c r="H48">
        <v>3326.1203999999998</v>
      </c>
    </row>
    <row r="49" spans="1:8">
      <c r="A49">
        <f t="shared" si="2"/>
        <v>2.35</v>
      </c>
      <c r="B49">
        <v>2358.6999999999998</v>
      </c>
      <c r="C49">
        <v>3320.38</v>
      </c>
      <c r="D49">
        <f t="shared" si="0"/>
        <v>240.43832823649333</v>
      </c>
      <c r="E49">
        <f t="shared" si="1"/>
        <v>211.58572884811412</v>
      </c>
      <c r="F49">
        <v>1670</v>
      </c>
      <c r="G49">
        <v>252.5077</v>
      </c>
      <c r="H49">
        <v>3320.9126999999999</v>
      </c>
    </row>
    <row r="50" spans="1:8">
      <c r="A50">
        <f t="shared" si="2"/>
        <v>2.4</v>
      </c>
      <c r="B50">
        <v>2350.5</v>
      </c>
      <c r="C50">
        <v>3314.75</v>
      </c>
      <c r="D50">
        <f t="shared" si="0"/>
        <v>239.60244648318042</v>
      </c>
      <c r="E50">
        <f t="shared" si="1"/>
        <v>210.85015290519877</v>
      </c>
      <c r="F50">
        <v>1670</v>
      </c>
      <c r="G50">
        <v>251.5881</v>
      </c>
      <c r="H50">
        <v>3315.2833000000001</v>
      </c>
    </row>
    <row r="51" spans="1:8">
      <c r="A51">
        <f t="shared" si="2"/>
        <v>2.4499999999999997</v>
      </c>
      <c r="B51">
        <v>2342.3000000000002</v>
      </c>
      <c r="C51">
        <v>3308.75</v>
      </c>
      <c r="D51">
        <f t="shared" si="0"/>
        <v>238.7665647298675</v>
      </c>
      <c r="E51">
        <f t="shared" si="1"/>
        <v>210.11457696228339</v>
      </c>
      <c r="F51">
        <v>1670</v>
      </c>
      <c r="G51">
        <v>250.67339999999999</v>
      </c>
      <c r="H51">
        <v>3309.2820999999999</v>
      </c>
    </row>
    <row r="52" spans="1:8">
      <c r="A52">
        <f t="shared" si="2"/>
        <v>2.4999999999999996</v>
      </c>
      <c r="B52">
        <v>2334.3000000000002</v>
      </c>
      <c r="C52">
        <v>3302.41</v>
      </c>
      <c r="D52">
        <f t="shared" si="0"/>
        <v>237.95107033639144</v>
      </c>
      <c r="E52">
        <f t="shared" si="1"/>
        <v>209.39694189602449</v>
      </c>
      <c r="F52">
        <v>1670</v>
      </c>
      <c r="G52">
        <v>249.76429999999999</v>
      </c>
      <c r="H52">
        <v>3302.9517000000001</v>
      </c>
    </row>
    <row r="53" spans="1:8">
      <c r="A53">
        <f t="shared" si="2"/>
        <v>2.5499999999999994</v>
      </c>
      <c r="B53">
        <v>2326.3000000000002</v>
      </c>
      <c r="C53">
        <v>3295.79</v>
      </c>
      <c r="D53">
        <f t="shared" si="0"/>
        <v>237.13557594291541</v>
      </c>
      <c r="E53">
        <f t="shared" si="1"/>
        <v>208.67930682976555</v>
      </c>
      <c r="F53">
        <v>1670</v>
      </c>
      <c r="G53">
        <v>248.86160000000001</v>
      </c>
      <c r="H53">
        <v>3296.3281999999999</v>
      </c>
    </row>
    <row r="54" spans="1:8">
      <c r="A54">
        <f t="shared" si="2"/>
        <v>2.5999999999999992</v>
      </c>
      <c r="B54">
        <v>2318.4</v>
      </c>
      <c r="C54">
        <v>3288.9</v>
      </c>
      <c r="D54">
        <f t="shared" si="0"/>
        <v>236.3302752293578</v>
      </c>
      <c r="E54">
        <f t="shared" si="1"/>
        <v>207.97064220183486</v>
      </c>
      <c r="F54">
        <v>1670</v>
      </c>
      <c r="G54">
        <v>247.96549999999999</v>
      </c>
      <c r="H54">
        <v>3289.4430000000002</v>
      </c>
    </row>
    <row r="55" spans="1:8">
      <c r="A55">
        <f t="shared" si="2"/>
        <v>2.649999999999999</v>
      </c>
      <c r="B55">
        <v>2310.6</v>
      </c>
      <c r="C55">
        <v>3281.78</v>
      </c>
      <c r="D55">
        <f t="shared" si="0"/>
        <v>235.53516819571863</v>
      </c>
      <c r="E55">
        <f t="shared" si="1"/>
        <v>207.2709480122324</v>
      </c>
      <c r="F55">
        <v>1670</v>
      </c>
      <c r="G55">
        <v>247.07640000000001</v>
      </c>
      <c r="H55">
        <v>3282.3229000000001</v>
      </c>
    </row>
    <row r="56" spans="1:8">
      <c r="A56">
        <f t="shared" si="2"/>
        <v>2.6999999999999988</v>
      </c>
      <c r="B56">
        <v>2302.9</v>
      </c>
      <c r="C56">
        <v>3274.45</v>
      </c>
      <c r="D56">
        <f t="shared" si="0"/>
        <v>234.75025484199796</v>
      </c>
      <c r="E56">
        <f t="shared" si="1"/>
        <v>206.5802242609582</v>
      </c>
      <c r="F56">
        <v>1670</v>
      </c>
      <c r="G56">
        <v>246.1942</v>
      </c>
      <c r="H56">
        <v>3274.9913000000001</v>
      </c>
    </row>
    <row r="57" spans="1:8">
      <c r="A57">
        <f t="shared" si="2"/>
        <v>2.7499999999999987</v>
      </c>
      <c r="B57">
        <v>2295.3000000000002</v>
      </c>
      <c r="C57">
        <v>3266.93</v>
      </c>
      <c r="D57">
        <f t="shared" si="0"/>
        <v>233.97553516819573</v>
      </c>
      <c r="E57">
        <f t="shared" si="1"/>
        <v>205.89847094801226</v>
      </c>
      <c r="F57">
        <v>1670</v>
      </c>
      <c r="G57">
        <v>245.31909999999999</v>
      </c>
      <c r="H57">
        <v>3267.4684999999999</v>
      </c>
    </row>
    <row r="58" spans="1:8">
      <c r="A58">
        <f t="shared" si="2"/>
        <v>2.7999999999999985</v>
      </c>
      <c r="B58">
        <v>2287.8000000000002</v>
      </c>
      <c r="C58">
        <v>3259.23</v>
      </c>
      <c r="D58">
        <f t="shared" si="0"/>
        <v>233.21100917431193</v>
      </c>
      <c r="E58">
        <f t="shared" si="1"/>
        <v>205.22568807339448</v>
      </c>
      <c r="F58">
        <v>1670</v>
      </c>
      <c r="G58">
        <v>244.45099999999999</v>
      </c>
      <c r="H58">
        <v>3259.7721000000001</v>
      </c>
    </row>
    <row r="59" spans="1:8">
      <c r="A59">
        <f t="shared" si="2"/>
        <v>2.8499999999999983</v>
      </c>
      <c r="B59">
        <v>2280.3000000000002</v>
      </c>
      <c r="C59">
        <v>3251.37</v>
      </c>
      <c r="D59">
        <f t="shared" si="0"/>
        <v>232.44648318042815</v>
      </c>
      <c r="E59">
        <f t="shared" si="1"/>
        <v>204.55290519877676</v>
      </c>
      <c r="F59">
        <v>1670</v>
      </c>
      <c r="G59">
        <v>243.5898</v>
      </c>
      <c r="H59">
        <v>3251.9178999999999</v>
      </c>
    </row>
    <row r="60" spans="1:8">
      <c r="A60">
        <f t="shared" si="2"/>
        <v>2.8999999999999981</v>
      </c>
      <c r="B60">
        <v>2273</v>
      </c>
      <c r="C60">
        <v>3243.37</v>
      </c>
      <c r="D60">
        <f t="shared" si="0"/>
        <v>231.70234454638123</v>
      </c>
      <c r="E60">
        <f t="shared" si="1"/>
        <v>203.8980632008155</v>
      </c>
      <c r="F60">
        <v>1670</v>
      </c>
      <c r="G60">
        <v>242.7355</v>
      </c>
      <c r="H60">
        <v>3243.9193</v>
      </c>
    </row>
    <row r="61" spans="1:8">
      <c r="A61">
        <f t="shared" si="2"/>
        <v>2.949999999999998</v>
      </c>
      <c r="B61">
        <v>2265.6999999999998</v>
      </c>
      <c r="C61">
        <v>3235.24</v>
      </c>
      <c r="D61">
        <f t="shared" si="0"/>
        <v>230.95820591233434</v>
      </c>
      <c r="E61">
        <f t="shared" si="1"/>
        <v>203.24322120285422</v>
      </c>
      <c r="F61">
        <v>1670</v>
      </c>
      <c r="G61">
        <v>241.8878</v>
      </c>
      <c r="H61">
        <v>3235.7885000000001</v>
      </c>
    </row>
    <row r="62" spans="1:8">
      <c r="A62">
        <f t="shared" si="2"/>
        <v>2.9999999999999978</v>
      </c>
      <c r="B62">
        <v>2258.5</v>
      </c>
      <c r="C62">
        <v>3226.98</v>
      </c>
      <c r="D62">
        <f t="shared" si="0"/>
        <v>230.22426095820589</v>
      </c>
      <c r="E62">
        <f t="shared" si="1"/>
        <v>202.59734964322118</v>
      </c>
      <c r="F62">
        <v>1670</v>
      </c>
      <c r="G62">
        <v>241.04650000000001</v>
      </c>
      <c r="H62">
        <v>3227.5362</v>
      </c>
    </row>
    <row r="63" spans="1:8">
      <c r="A63">
        <f t="shared" si="2"/>
        <v>3.0499999999999976</v>
      </c>
      <c r="B63">
        <v>2251.4</v>
      </c>
      <c r="C63">
        <v>3218.61</v>
      </c>
      <c r="D63">
        <f t="shared" si="0"/>
        <v>229.50050968399592</v>
      </c>
      <c r="E63">
        <f t="shared" si="1"/>
        <v>201.96044852191642</v>
      </c>
      <c r="F63">
        <v>1670</v>
      </c>
      <c r="G63">
        <v>240.2116</v>
      </c>
      <c r="H63">
        <v>3219.1718000000001</v>
      </c>
    </row>
    <row r="64" spans="1:8">
      <c r="A64">
        <f t="shared" si="2"/>
        <v>3.0999999999999974</v>
      </c>
      <c r="B64">
        <v>2244.4</v>
      </c>
      <c r="C64">
        <v>3210.14</v>
      </c>
      <c r="D64">
        <f t="shared" si="0"/>
        <v>228.78695208970439</v>
      </c>
      <c r="E64">
        <f t="shared" si="1"/>
        <v>201.33251783893985</v>
      </c>
      <c r="F64">
        <v>1670</v>
      </c>
      <c r="G64">
        <v>239.3828</v>
      </c>
      <c r="H64">
        <v>3210.7037</v>
      </c>
    </row>
    <row r="65" spans="1:8">
      <c r="A65">
        <f t="shared" si="2"/>
        <v>3.1499999999999972</v>
      </c>
      <c r="B65">
        <v>2237.5</v>
      </c>
      <c r="C65">
        <v>3201.58</v>
      </c>
      <c r="D65">
        <f t="shared" si="0"/>
        <v>228.08358817533127</v>
      </c>
      <c r="E65">
        <f t="shared" si="1"/>
        <v>200.71355759429153</v>
      </c>
      <c r="F65">
        <v>1670</v>
      </c>
      <c r="G65">
        <v>238.56</v>
      </c>
      <c r="H65">
        <v>3202.1395000000002</v>
      </c>
    </row>
    <row r="66" spans="1:8">
      <c r="A66">
        <f t="shared" si="2"/>
        <v>3.1999999999999971</v>
      </c>
      <c r="B66">
        <v>2230.6</v>
      </c>
      <c r="C66">
        <v>3192.92</v>
      </c>
      <c r="D66">
        <f t="shared" si="0"/>
        <v>227.38022426095819</v>
      </c>
      <c r="E66">
        <f t="shared" si="1"/>
        <v>200.09459734964318</v>
      </c>
      <c r="F66">
        <v>1670</v>
      </c>
      <c r="G66">
        <v>237.74299999999999</v>
      </c>
      <c r="H66">
        <v>3193.4859000000001</v>
      </c>
    </row>
    <row r="67" spans="1:8">
      <c r="A67">
        <f t="shared" si="2"/>
        <v>3.2499999999999969</v>
      </c>
      <c r="B67">
        <v>2223.8000000000002</v>
      </c>
      <c r="C67">
        <v>3184.18</v>
      </c>
      <c r="D67">
        <f t="shared" si="0"/>
        <v>226.68705402650357</v>
      </c>
      <c r="E67">
        <f t="shared" si="1"/>
        <v>199.48460754332314</v>
      </c>
      <c r="F67">
        <v>1670</v>
      </c>
      <c r="G67">
        <v>236.9315</v>
      </c>
      <c r="H67">
        <v>3184.7489999999998</v>
      </c>
    </row>
    <row r="68" spans="1:8">
      <c r="A68">
        <f t="shared" si="2"/>
        <v>3.2999999999999967</v>
      </c>
      <c r="B68">
        <v>2217.1</v>
      </c>
      <c r="C68">
        <v>3175.36</v>
      </c>
      <c r="D68">
        <f t="shared" si="0"/>
        <v>226.00407747196735</v>
      </c>
      <c r="E68">
        <f t="shared" ref="E68" si="3">D68*(100-12)/100</f>
        <v>198.88358817533128</v>
      </c>
      <c r="F68">
        <v>1670</v>
      </c>
      <c r="G68">
        <v>236.12540000000001</v>
      </c>
      <c r="H68">
        <v>3175.9342000000001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017-176D-4B58-A404-F75FE29B8864}">
  <dimension ref="A1:O70"/>
  <sheetViews>
    <sheetView topLeftCell="A58" workbookViewId="0">
      <selection activeCell="F5" sqref="F5:F70"/>
    </sheetView>
  </sheetViews>
  <sheetFormatPr defaultColWidth="12" defaultRowHeight="15"/>
  <sheetData>
    <row r="1" spans="1:15">
      <c r="A1" t="s">
        <v>110</v>
      </c>
    </row>
    <row r="2" spans="1:15">
      <c r="A2" t="s">
        <v>111</v>
      </c>
    </row>
    <row r="3" spans="1:15">
      <c r="A3" t="s">
        <v>33</v>
      </c>
    </row>
    <row r="4" spans="1:1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>
      <c r="A5">
        <v>0.05</v>
      </c>
      <c r="B5">
        <v>420</v>
      </c>
      <c r="D5">
        <v>101352.9322</v>
      </c>
      <c r="E5">
        <v>795.64689999999996</v>
      </c>
      <c r="F5">
        <v>810.36980000000005</v>
      </c>
      <c r="G5">
        <v>21.928899999999999</v>
      </c>
      <c r="H5">
        <v>1.175</v>
      </c>
      <c r="I5">
        <v>1.1411</v>
      </c>
      <c r="J5">
        <v>869.98770000000002</v>
      </c>
      <c r="K5">
        <v>131.98490000000001</v>
      </c>
      <c r="L5">
        <v>147.59950000000001</v>
      </c>
      <c r="M5">
        <v>1.4878</v>
      </c>
      <c r="N5">
        <v>1.6637999999999999</v>
      </c>
      <c r="O5">
        <v>0</v>
      </c>
    </row>
    <row r="6" spans="1:15">
      <c r="A6">
        <v>0.1</v>
      </c>
      <c r="B6">
        <v>420</v>
      </c>
      <c r="D6">
        <v>101352.9322</v>
      </c>
      <c r="E6">
        <v>805.20259999999996</v>
      </c>
      <c r="F6">
        <v>902.0847</v>
      </c>
      <c r="G6">
        <v>20.9772</v>
      </c>
      <c r="H6">
        <v>1.1946000000000001</v>
      </c>
      <c r="I6">
        <v>1.1335999999999999</v>
      </c>
      <c r="J6">
        <v>940.87959999999998</v>
      </c>
      <c r="K6">
        <v>143.17859999999999</v>
      </c>
      <c r="L6">
        <v>160.41739999999999</v>
      </c>
      <c r="M6">
        <v>1.4923</v>
      </c>
      <c r="N6">
        <v>1.6719999999999999</v>
      </c>
      <c r="O6">
        <v>0</v>
      </c>
    </row>
    <row r="7" spans="1:15">
      <c r="A7">
        <v>0.15</v>
      </c>
      <c r="B7">
        <v>420</v>
      </c>
      <c r="D7">
        <v>101352.9322</v>
      </c>
      <c r="E7">
        <v>814.13009999999997</v>
      </c>
      <c r="F7">
        <v>966.03</v>
      </c>
      <c r="G7">
        <v>20.073399999999999</v>
      </c>
      <c r="H7">
        <v>1.2144999999999999</v>
      </c>
      <c r="I7">
        <v>1.1297999999999999</v>
      </c>
      <c r="J7">
        <v>996.77380000000005</v>
      </c>
      <c r="K7">
        <v>151.95099999999999</v>
      </c>
      <c r="L7">
        <v>170.3973</v>
      </c>
      <c r="M7">
        <v>1.4950000000000001</v>
      </c>
      <c r="N7">
        <v>1.6763999999999999</v>
      </c>
      <c r="O7">
        <v>0</v>
      </c>
    </row>
    <row r="8" spans="1:15">
      <c r="A8">
        <v>0.2</v>
      </c>
      <c r="B8">
        <v>420</v>
      </c>
      <c r="D8">
        <v>101352.9322</v>
      </c>
      <c r="E8">
        <v>822.48929999999996</v>
      </c>
      <c r="F8">
        <v>1013.9712</v>
      </c>
      <c r="G8">
        <v>19.279699999999998</v>
      </c>
      <c r="H8">
        <v>1.2324999999999999</v>
      </c>
      <c r="I8">
        <v>1.1285000000000001</v>
      </c>
      <c r="J8">
        <v>1042.6958999999999</v>
      </c>
      <c r="K8">
        <v>159.17250000000001</v>
      </c>
      <c r="L8">
        <v>178.61420000000001</v>
      </c>
      <c r="M8">
        <v>1.4970000000000001</v>
      </c>
      <c r="N8">
        <v>1.6798999999999999</v>
      </c>
      <c r="O8">
        <v>0</v>
      </c>
    </row>
    <row r="9" spans="1:15">
      <c r="A9">
        <v>0.25</v>
      </c>
      <c r="B9">
        <v>420</v>
      </c>
      <c r="D9">
        <v>101352.9322</v>
      </c>
      <c r="E9">
        <v>830.33280000000002</v>
      </c>
      <c r="F9">
        <v>1052.0608</v>
      </c>
      <c r="G9">
        <v>18.595500000000001</v>
      </c>
      <c r="H9">
        <v>1.2478</v>
      </c>
      <c r="I9">
        <v>1.1291</v>
      </c>
      <c r="J9">
        <v>1081.5154</v>
      </c>
      <c r="K9">
        <v>165.27080000000001</v>
      </c>
      <c r="L9">
        <v>185.55719999999999</v>
      </c>
      <c r="M9">
        <v>1.4985999999999999</v>
      </c>
      <c r="N9">
        <v>1.6825000000000001</v>
      </c>
      <c r="O9">
        <v>0</v>
      </c>
    </row>
    <row r="10" spans="1:15">
      <c r="A10">
        <v>0.3</v>
      </c>
      <c r="B10">
        <v>420</v>
      </c>
      <c r="D10">
        <v>101352.9322</v>
      </c>
      <c r="E10">
        <v>837.70699999999999</v>
      </c>
      <c r="F10">
        <v>1083.74</v>
      </c>
      <c r="G10">
        <v>18.0059</v>
      </c>
      <c r="H10">
        <v>1.2604</v>
      </c>
      <c r="I10">
        <v>1.131</v>
      </c>
      <c r="J10">
        <v>1115.0833</v>
      </c>
      <c r="K10">
        <v>170.5154</v>
      </c>
      <c r="L10">
        <v>191.52099999999999</v>
      </c>
      <c r="M10">
        <v>1.4996</v>
      </c>
      <c r="N10">
        <v>1.6842999999999999</v>
      </c>
      <c r="O10">
        <v>0</v>
      </c>
    </row>
    <row r="11" spans="1:15">
      <c r="A11">
        <v>0.35</v>
      </c>
      <c r="B11">
        <v>420</v>
      </c>
      <c r="D11">
        <v>101352.9322</v>
      </c>
      <c r="E11">
        <v>844.65260000000001</v>
      </c>
      <c r="F11">
        <v>1111.0622000000001</v>
      </c>
      <c r="G11">
        <v>17.495000000000001</v>
      </c>
      <c r="H11">
        <v>1.2703</v>
      </c>
      <c r="I11">
        <v>1.1336999999999999</v>
      </c>
      <c r="J11">
        <v>1144.6439</v>
      </c>
      <c r="K11">
        <v>175.0959</v>
      </c>
      <c r="L11">
        <v>196.71340000000001</v>
      </c>
      <c r="M11">
        <v>1.5001</v>
      </c>
      <c r="N11">
        <v>1.6853</v>
      </c>
      <c r="O11">
        <v>0</v>
      </c>
    </row>
    <row r="12" spans="1:15">
      <c r="A12">
        <v>0.4</v>
      </c>
      <c r="B12">
        <v>420</v>
      </c>
      <c r="D12">
        <v>101352.9322</v>
      </c>
      <c r="E12">
        <v>851.20609999999999</v>
      </c>
      <c r="F12">
        <v>1135.3302000000001</v>
      </c>
      <c r="G12">
        <v>17.049600000000002</v>
      </c>
      <c r="H12">
        <v>1.2777000000000001</v>
      </c>
      <c r="I12">
        <v>1.1371</v>
      </c>
      <c r="J12">
        <v>1171.0605</v>
      </c>
      <c r="K12">
        <v>179.15119999999999</v>
      </c>
      <c r="L12">
        <v>201.29060000000001</v>
      </c>
      <c r="M12">
        <v>1.5002</v>
      </c>
      <c r="N12">
        <v>1.6856</v>
      </c>
      <c r="O12">
        <v>0</v>
      </c>
    </row>
    <row r="13" spans="1:15">
      <c r="A13">
        <v>0.45</v>
      </c>
      <c r="B13">
        <v>420</v>
      </c>
      <c r="D13">
        <v>101352.9322</v>
      </c>
      <c r="E13">
        <v>857.39970000000005</v>
      </c>
      <c r="F13">
        <v>1157.4188999999999</v>
      </c>
      <c r="G13">
        <v>16.6587</v>
      </c>
      <c r="H13">
        <v>1.2828999999999999</v>
      </c>
      <c r="I13">
        <v>1.1409</v>
      </c>
      <c r="J13">
        <v>1194.9531999999999</v>
      </c>
      <c r="K13">
        <v>182.78489999999999</v>
      </c>
      <c r="L13">
        <v>205.37209999999999</v>
      </c>
      <c r="M13">
        <v>1.5001</v>
      </c>
      <c r="N13">
        <v>1.6854</v>
      </c>
      <c r="O13">
        <v>0</v>
      </c>
    </row>
    <row r="14" spans="1:15">
      <c r="A14">
        <v>0.5</v>
      </c>
      <c r="B14">
        <v>420</v>
      </c>
      <c r="D14">
        <v>101352.9322</v>
      </c>
      <c r="E14">
        <v>863.26220000000001</v>
      </c>
      <c r="F14">
        <v>1177.9476999999999</v>
      </c>
      <c r="G14">
        <v>16.313400000000001</v>
      </c>
      <c r="H14">
        <v>1.2862</v>
      </c>
      <c r="I14">
        <v>1.1452</v>
      </c>
      <c r="J14">
        <v>1216.7977000000001</v>
      </c>
      <c r="K14">
        <v>186.07550000000001</v>
      </c>
      <c r="L14">
        <v>209.0497</v>
      </c>
      <c r="M14">
        <v>1.4997</v>
      </c>
      <c r="N14">
        <v>1.6848000000000001</v>
      </c>
      <c r="O14">
        <v>0</v>
      </c>
    </row>
    <row r="15" spans="1:15">
      <c r="A15">
        <v>0.55000000000000004</v>
      </c>
      <c r="B15">
        <v>420</v>
      </c>
      <c r="D15">
        <v>101352.9322</v>
      </c>
      <c r="E15">
        <v>868.81960000000004</v>
      </c>
      <c r="F15">
        <v>1210.4693</v>
      </c>
      <c r="G15">
        <v>15.9617</v>
      </c>
      <c r="H15">
        <v>1.2946</v>
      </c>
      <c r="I15">
        <v>1.1773</v>
      </c>
      <c r="J15">
        <v>1235.5399</v>
      </c>
      <c r="K15">
        <v>189.21379999999999</v>
      </c>
      <c r="L15">
        <v>212.49930000000001</v>
      </c>
      <c r="M15">
        <v>1.5018</v>
      </c>
      <c r="N15">
        <v>1.6866000000000001</v>
      </c>
      <c r="O15">
        <v>0</v>
      </c>
    </row>
    <row r="16" spans="1:15">
      <c r="A16">
        <v>0.6</v>
      </c>
      <c r="B16">
        <v>420</v>
      </c>
      <c r="D16">
        <v>101352.9322</v>
      </c>
      <c r="E16">
        <v>874.09500000000003</v>
      </c>
      <c r="F16">
        <v>1251.2867000000001</v>
      </c>
      <c r="G16">
        <v>15.6915</v>
      </c>
      <c r="H16">
        <v>1.2810999999999999</v>
      </c>
      <c r="I16">
        <v>1.1919999999999999</v>
      </c>
      <c r="J16">
        <v>1262.1524999999999</v>
      </c>
      <c r="K16">
        <v>192.43629999999999</v>
      </c>
      <c r="L16">
        <v>215.92910000000001</v>
      </c>
      <c r="M16">
        <v>1.4952000000000001</v>
      </c>
      <c r="N16">
        <v>1.6777</v>
      </c>
      <c r="O16">
        <v>0</v>
      </c>
    </row>
    <row r="17" spans="1:15">
      <c r="A17">
        <v>0.65</v>
      </c>
      <c r="B17">
        <v>420</v>
      </c>
      <c r="D17">
        <v>101352.9322</v>
      </c>
      <c r="E17">
        <v>879.10940000000005</v>
      </c>
      <c r="F17">
        <v>1313.7717</v>
      </c>
      <c r="G17">
        <v>15.559699999999999</v>
      </c>
      <c r="H17">
        <v>1.2657</v>
      </c>
      <c r="I17">
        <v>1.2202</v>
      </c>
      <c r="J17">
        <v>1289.9622999999999</v>
      </c>
      <c r="K17">
        <v>195.93989999999999</v>
      </c>
      <c r="L17">
        <v>219.51300000000001</v>
      </c>
      <c r="M17">
        <v>1.4896</v>
      </c>
      <c r="N17">
        <v>1.6688000000000001</v>
      </c>
      <c r="O17">
        <v>0</v>
      </c>
    </row>
    <row r="18" spans="1:15">
      <c r="A18">
        <v>0.7</v>
      </c>
      <c r="B18">
        <v>420</v>
      </c>
      <c r="D18">
        <v>101352.9322</v>
      </c>
      <c r="E18">
        <v>883.88170000000002</v>
      </c>
      <c r="F18">
        <v>1430.7815000000001</v>
      </c>
      <c r="G18">
        <v>15.7195</v>
      </c>
      <c r="H18">
        <v>1.2712000000000001</v>
      </c>
      <c r="I18">
        <v>1.2624</v>
      </c>
      <c r="J18">
        <v>1322.8467000000001</v>
      </c>
      <c r="K18">
        <v>200.13300000000001</v>
      </c>
      <c r="L18">
        <v>223.595</v>
      </c>
      <c r="M18">
        <v>1.4836</v>
      </c>
      <c r="N18">
        <v>1.6576</v>
      </c>
      <c r="O18">
        <v>0</v>
      </c>
    </row>
    <row r="19" spans="1:15">
      <c r="A19">
        <v>0.75</v>
      </c>
      <c r="B19">
        <v>420</v>
      </c>
      <c r="D19">
        <v>101352.9322</v>
      </c>
      <c r="E19">
        <v>888.42899999999997</v>
      </c>
      <c r="F19">
        <v>1592.8672999999999</v>
      </c>
      <c r="G19">
        <v>16.129899999999999</v>
      </c>
      <c r="H19">
        <v>1.2693000000000001</v>
      </c>
      <c r="I19">
        <v>1.2684</v>
      </c>
      <c r="J19">
        <v>1370.2575999999999</v>
      </c>
      <c r="K19">
        <v>205.38329999999999</v>
      </c>
      <c r="L19">
        <v>228.6277</v>
      </c>
      <c r="M19">
        <v>1.4699</v>
      </c>
      <c r="N19">
        <v>1.6362000000000001</v>
      </c>
      <c r="O19">
        <v>0</v>
      </c>
    </row>
    <row r="20" spans="1:15">
      <c r="A20">
        <v>0.8</v>
      </c>
      <c r="B20">
        <v>420</v>
      </c>
      <c r="D20">
        <v>101352.9322</v>
      </c>
      <c r="E20">
        <v>892.76679999999999</v>
      </c>
      <c r="F20">
        <v>1757.5489</v>
      </c>
      <c r="G20">
        <v>16.5853</v>
      </c>
      <c r="H20">
        <v>1.2617</v>
      </c>
      <c r="I20">
        <v>1.2615000000000001</v>
      </c>
      <c r="J20">
        <v>1421.1668999999999</v>
      </c>
      <c r="K20">
        <v>211.31389999999999</v>
      </c>
      <c r="L20">
        <v>234.4238</v>
      </c>
      <c r="M20">
        <v>1.4581999999999999</v>
      </c>
      <c r="N20">
        <v>1.6175999999999999</v>
      </c>
      <c r="O20">
        <v>0</v>
      </c>
    </row>
    <row r="21" spans="1:15">
      <c r="A21">
        <v>0.85</v>
      </c>
      <c r="B21">
        <v>420</v>
      </c>
      <c r="D21">
        <v>101352.9322</v>
      </c>
      <c r="E21">
        <v>896.90930000000003</v>
      </c>
      <c r="F21">
        <v>1916.7185999999999</v>
      </c>
      <c r="G21">
        <v>17.044599999999999</v>
      </c>
      <c r="H21">
        <v>1.2535000000000001</v>
      </c>
      <c r="I21">
        <v>1.2534000000000001</v>
      </c>
      <c r="J21">
        <v>1466.9839999999999</v>
      </c>
      <c r="K21">
        <v>217.47370000000001</v>
      </c>
      <c r="L21">
        <v>240.5779</v>
      </c>
      <c r="M21">
        <v>1.4538</v>
      </c>
      <c r="N21">
        <v>1.6082000000000001</v>
      </c>
      <c r="O21">
        <v>0</v>
      </c>
    </row>
    <row r="22" spans="1:15">
      <c r="A22">
        <v>0.9</v>
      </c>
      <c r="B22">
        <v>420</v>
      </c>
      <c r="D22">
        <v>101352.9322</v>
      </c>
      <c r="E22">
        <v>900.86940000000004</v>
      </c>
      <c r="F22">
        <v>2069.6163000000001</v>
      </c>
      <c r="G22">
        <v>17.503399999999999</v>
      </c>
      <c r="H22">
        <v>1.2452000000000001</v>
      </c>
      <c r="I22">
        <v>1.2451000000000001</v>
      </c>
      <c r="J22">
        <v>1507.5681999999999</v>
      </c>
      <c r="K22">
        <v>223.44980000000001</v>
      </c>
      <c r="L22">
        <v>246.92570000000001</v>
      </c>
      <c r="M22">
        <v>1.4535</v>
      </c>
      <c r="N22">
        <v>1.6062000000000001</v>
      </c>
      <c r="O22">
        <v>0</v>
      </c>
    </row>
    <row r="23" spans="1:15">
      <c r="A23">
        <v>0.95</v>
      </c>
      <c r="B23">
        <v>420</v>
      </c>
      <c r="D23">
        <v>101352.9322</v>
      </c>
      <c r="E23">
        <v>904.65880000000004</v>
      </c>
      <c r="F23">
        <v>2215.9466000000002</v>
      </c>
      <c r="G23">
        <v>17.9602</v>
      </c>
      <c r="H23">
        <v>1.2364999999999999</v>
      </c>
      <c r="I23">
        <v>1.2363</v>
      </c>
      <c r="J23">
        <v>1543.5461</v>
      </c>
      <c r="K23">
        <v>228.93450000000001</v>
      </c>
      <c r="L23">
        <v>253.0265</v>
      </c>
      <c r="M23">
        <v>1.4544999999999999</v>
      </c>
      <c r="N23">
        <v>1.6075999999999999</v>
      </c>
      <c r="O23">
        <v>0</v>
      </c>
    </row>
    <row r="24" spans="1:15">
      <c r="A24">
        <v>1</v>
      </c>
      <c r="B24">
        <v>420</v>
      </c>
      <c r="D24">
        <v>101352.9322</v>
      </c>
      <c r="E24">
        <v>908.2885</v>
      </c>
      <c r="F24">
        <v>2355.2604999999999</v>
      </c>
      <c r="G24">
        <v>18.4132</v>
      </c>
      <c r="H24">
        <v>1.2275</v>
      </c>
      <c r="I24">
        <v>1.2271000000000001</v>
      </c>
      <c r="J24">
        <v>1575.4786999999999</v>
      </c>
      <c r="K24">
        <v>233.8776</v>
      </c>
      <c r="L24">
        <v>258.60480000000001</v>
      </c>
      <c r="M24">
        <v>1.4558</v>
      </c>
      <c r="N24">
        <v>1.6096999999999999</v>
      </c>
      <c r="O24">
        <v>0</v>
      </c>
    </row>
    <row r="25" spans="1:15">
      <c r="A25">
        <v>1.05</v>
      </c>
      <c r="B25">
        <v>420</v>
      </c>
      <c r="D25">
        <v>101352.9322</v>
      </c>
      <c r="E25">
        <v>911.76819999999998</v>
      </c>
      <c r="F25">
        <v>2486.9155000000001</v>
      </c>
      <c r="G25">
        <v>18.860499999999998</v>
      </c>
      <c r="H25">
        <v>1.2181999999999999</v>
      </c>
      <c r="I25">
        <v>1.2173</v>
      </c>
      <c r="J25">
        <v>1603.8253</v>
      </c>
      <c r="K25">
        <v>238.32159999999999</v>
      </c>
      <c r="L25">
        <v>263.66399999999999</v>
      </c>
      <c r="M25">
        <v>1.4572000000000001</v>
      </c>
      <c r="N25">
        <v>1.6122000000000001</v>
      </c>
      <c r="O25">
        <v>0</v>
      </c>
    </row>
    <row r="26" spans="1:15">
      <c r="A26">
        <v>1.1000000000000001</v>
      </c>
      <c r="B26">
        <v>420</v>
      </c>
      <c r="D26">
        <v>101352.9322</v>
      </c>
      <c r="E26">
        <v>915.10709999999995</v>
      </c>
      <c r="F26">
        <v>2610.1381000000001</v>
      </c>
      <c r="G26">
        <v>19.299800000000001</v>
      </c>
      <c r="H26">
        <v>1.2084999999999999</v>
      </c>
      <c r="I26">
        <v>1.2070000000000001</v>
      </c>
      <c r="J26">
        <v>1628.8667</v>
      </c>
      <c r="K26">
        <v>242.31139999999999</v>
      </c>
      <c r="L26">
        <v>268.2466</v>
      </c>
      <c r="M26">
        <v>1.4588000000000001</v>
      </c>
      <c r="N26">
        <v>1.615</v>
      </c>
      <c r="O26">
        <v>0</v>
      </c>
    </row>
    <row r="27" spans="1:15">
      <c r="A27">
        <v>1.1499999999999999</v>
      </c>
      <c r="B27">
        <v>420</v>
      </c>
      <c r="D27">
        <v>101352.9322</v>
      </c>
      <c r="E27">
        <v>918.31359999999995</v>
      </c>
      <c r="F27">
        <v>2724.1147000000001</v>
      </c>
      <c r="G27">
        <v>19.728300000000001</v>
      </c>
      <c r="H27">
        <v>1.1989000000000001</v>
      </c>
      <c r="I27">
        <v>1.1963999999999999</v>
      </c>
      <c r="J27">
        <v>1650.8303000000001</v>
      </c>
      <c r="K27">
        <v>245.88489999999999</v>
      </c>
      <c r="L27">
        <v>272.39190000000002</v>
      </c>
      <c r="M27">
        <v>1.4607000000000001</v>
      </c>
      <c r="N27">
        <v>1.6181000000000001</v>
      </c>
      <c r="O27">
        <v>0</v>
      </c>
    </row>
    <row r="28" spans="1:15">
      <c r="A28">
        <v>1.2</v>
      </c>
      <c r="B28">
        <v>420</v>
      </c>
      <c r="D28">
        <v>101352.9322</v>
      </c>
      <c r="E28">
        <v>921.39530000000002</v>
      </c>
      <c r="F28">
        <v>2828.0772999999999</v>
      </c>
      <c r="G28">
        <v>20.143599999999999</v>
      </c>
      <c r="H28">
        <v>1.1897</v>
      </c>
      <c r="I28">
        <v>1.1858</v>
      </c>
      <c r="J28">
        <v>1669.8456000000001</v>
      </c>
      <c r="K28">
        <v>249.07230000000001</v>
      </c>
      <c r="L28">
        <v>276.13319999999999</v>
      </c>
      <c r="M28">
        <v>1.4626999999999999</v>
      </c>
      <c r="N28">
        <v>1.6216999999999999</v>
      </c>
      <c r="O28">
        <v>0</v>
      </c>
    </row>
    <row r="29" spans="1:15">
      <c r="A29">
        <v>1.25</v>
      </c>
      <c r="B29">
        <v>420</v>
      </c>
      <c r="D29">
        <v>101352.9322</v>
      </c>
      <c r="E29">
        <v>924.35950000000003</v>
      </c>
      <c r="F29">
        <v>2921.3744999999999</v>
      </c>
      <c r="G29">
        <v>20.542999999999999</v>
      </c>
      <c r="H29">
        <v>1.1811</v>
      </c>
      <c r="I29">
        <v>1.1755</v>
      </c>
      <c r="J29">
        <v>1685.9835</v>
      </c>
      <c r="K29">
        <v>251.89689999999999</v>
      </c>
      <c r="L29">
        <v>279.49759999999998</v>
      </c>
      <c r="M29">
        <v>1.4652000000000001</v>
      </c>
      <c r="N29">
        <v>1.6256999999999999</v>
      </c>
      <c r="O29">
        <v>0</v>
      </c>
    </row>
    <row r="30" spans="1:15">
      <c r="A30">
        <v>1.3</v>
      </c>
      <c r="B30">
        <v>420</v>
      </c>
      <c r="D30">
        <v>101352.9322</v>
      </c>
      <c r="E30">
        <v>927.21259999999995</v>
      </c>
      <c r="F30">
        <v>3003.5464000000002</v>
      </c>
      <c r="G30">
        <v>20.924399999999999</v>
      </c>
      <c r="H30">
        <v>1.1736</v>
      </c>
      <c r="I30">
        <v>1.1657999999999999</v>
      </c>
      <c r="J30">
        <v>1699.2783999999999</v>
      </c>
      <c r="K30">
        <v>254.37610000000001</v>
      </c>
      <c r="L30">
        <v>282.50639999999999</v>
      </c>
      <c r="M30">
        <v>1.468</v>
      </c>
      <c r="N30">
        <v>1.6304000000000001</v>
      </c>
      <c r="O30">
        <v>0</v>
      </c>
    </row>
    <row r="31" spans="1:15">
      <c r="A31">
        <v>1.35</v>
      </c>
      <c r="B31">
        <v>420</v>
      </c>
      <c r="D31">
        <v>101352.9322</v>
      </c>
      <c r="E31">
        <v>929.96100000000001</v>
      </c>
      <c r="F31">
        <v>3074.4223000000002</v>
      </c>
      <c r="G31">
        <v>21.285799999999998</v>
      </c>
      <c r="H31">
        <v>1.1676</v>
      </c>
      <c r="I31">
        <v>1.1569</v>
      </c>
      <c r="J31">
        <v>1709.7521999999999</v>
      </c>
      <c r="K31">
        <v>256.5215</v>
      </c>
      <c r="L31">
        <v>285.17540000000002</v>
      </c>
      <c r="M31">
        <v>1.4713000000000001</v>
      </c>
      <c r="N31">
        <v>1.6356999999999999</v>
      </c>
      <c r="O31">
        <v>0</v>
      </c>
    </row>
    <row r="32" spans="1:15">
      <c r="A32">
        <v>1.4</v>
      </c>
      <c r="B32">
        <v>420</v>
      </c>
      <c r="D32">
        <v>101352.9322</v>
      </c>
      <c r="E32">
        <v>932.61009999999999</v>
      </c>
      <c r="F32">
        <v>3134.2240999999999</v>
      </c>
      <c r="G32">
        <v>21.626000000000001</v>
      </c>
      <c r="H32">
        <v>1.1633</v>
      </c>
      <c r="I32">
        <v>1.1491</v>
      </c>
      <c r="J32">
        <v>1717.4509</v>
      </c>
      <c r="K32">
        <v>258.34059999999999</v>
      </c>
      <c r="L32">
        <v>287.51530000000002</v>
      </c>
      <c r="M32">
        <v>1.4751000000000001</v>
      </c>
      <c r="N32">
        <v>1.6416999999999999</v>
      </c>
      <c r="O32">
        <v>0</v>
      </c>
    </row>
    <row r="33" spans="1:15">
      <c r="A33">
        <v>1.45</v>
      </c>
      <c r="B33">
        <v>420</v>
      </c>
      <c r="D33">
        <v>101352.9322</v>
      </c>
      <c r="E33">
        <v>935.16539999999998</v>
      </c>
      <c r="F33">
        <v>3183.6111999999998</v>
      </c>
      <c r="G33">
        <v>21.944800000000001</v>
      </c>
      <c r="H33">
        <v>1.1608000000000001</v>
      </c>
      <c r="I33">
        <v>1.1426000000000001</v>
      </c>
      <c r="J33">
        <v>1722.4782</v>
      </c>
      <c r="K33">
        <v>259.83710000000002</v>
      </c>
      <c r="L33">
        <v>289.53190000000001</v>
      </c>
      <c r="M33">
        <v>1.4793000000000001</v>
      </c>
      <c r="N33">
        <v>1.6484000000000001</v>
      </c>
      <c r="O33">
        <v>0</v>
      </c>
    </row>
    <row r="34" spans="1:15">
      <c r="A34">
        <v>1.5</v>
      </c>
      <c r="B34">
        <v>420</v>
      </c>
      <c r="D34">
        <v>101352.9322</v>
      </c>
      <c r="E34">
        <v>937.63160000000005</v>
      </c>
      <c r="F34">
        <v>3223.6149999999998</v>
      </c>
      <c r="G34">
        <v>22.242899999999999</v>
      </c>
      <c r="H34">
        <v>1.1597999999999999</v>
      </c>
      <c r="I34">
        <v>1.1374</v>
      </c>
      <c r="J34">
        <v>1725.0968</v>
      </c>
      <c r="K34">
        <v>261.01330000000002</v>
      </c>
      <c r="L34">
        <v>291.2269</v>
      </c>
      <c r="M34">
        <v>1.4838</v>
      </c>
      <c r="N34">
        <v>1.6555</v>
      </c>
      <c r="O34">
        <v>0</v>
      </c>
    </row>
    <row r="35" spans="1:15">
      <c r="A35">
        <v>1.55</v>
      </c>
      <c r="B35">
        <v>420</v>
      </c>
      <c r="D35">
        <v>101352.9322</v>
      </c>
      <c r="E35">
        <v>940.01340000000005</v>
      </c>
      <c r="F35">
        <v>3255.4823000000001</v>
      </c>
      <c r="G35">
        <v>22.521599999999999</v>
      </c>
      <c r="H35">
        <v>1.1599999999999999</v>
      </c>
      <c r="I35">
        <v>1.1333</v>
      </c>
      <c r="J35">
        <v>1725.6079999999999</v>
      </c>
      <c r="K35">
        <v>261.87180000000001</v>
      </c>
      <c r="L35">
        <v>292.5976</v>
      </c>
      <c r="M35">
        <v>1.4882</v>
      </c>
      <c r="N35">
        <v>1.6628000000000001</v>
      </c>
      <c r="O35">
        <v>0</v>
      </c>
    </row>
    <row r="36" spans="1:15">
      <c r="A36">
        <v>1.6</v>
      </c>
      <c r="B36">
        <v>420</v>
      </c>
      <c r="D36">
        <v>101352.9322</v>
      </c>
      <c r="E36">
        <v>942.31500000000005</v>
      </c>
      <c r="F36">
        <v>3280.4996999999998</v>
      </c>
      <c r="G36">
        <v>22.782900000000001</v>
      </c>
      <c r="H36">
        <v>1.161</v>
      </c>
      <c r="I36">
        <v>1.1302000000000001</v>
      </c>
      <c r="J36">
        <v>1724.3937000000001</v>
      </c>
      <c r="K36">
        <v>262.41809999999998</v>
      </c>
      <c r="L36">
        <v>293.63749999999999</v>
      </c>
      <c r="M36">
        <v>1.4923999999999999</v>
      </c>
      <c r="N36">
        <v>1.6698999999999999</v>
      </c>
      <c r="O36">
        <v>0</v>
      </c>
    </row>
    <row r="37" spans="1:15">
      <c r="A37">
        <v>1.65</v>
      </c>
      <c r="B37">
        <v>420</v>
      </c>
      <c r="D37">
        <v>101352.9322</v>
      </c>
      <c r="E37">
        <v>944.54049999999995</v>
      </c>
      <c r="F37">
        <v>3299.8622999999998</v>
      </c>
      <c r="G37">
        <v>23.028500000000001</v>
      </c>
      <c r="H37">
        <v>1.1623000000000001</v>
      </c>
      <c r="I37">
        <v>1.1277999999999999</v>
      </c>
      <c r="J37">
        <v>1721.8303000000001</v>
      </c>
      <c r="K37">
        <v>262.66359999999997</v>
      </c>
      <c r="L37">
        <v>294.33679999999998</v>
      </c>
      <c r="M37">
        <v>1.496</v>
      </c>
      <c r="N37">
        <v>1.6763999999999999</v>
      </c>
      <c r="O37">
        <v>0</v>
      </c>
    </row>
    <row r="38" spans="1:15">
      <c r="A38">
        <v>1.7</v>
      </c>
      <c r="B38">
        <v>420</v>
      </c>
      <c r="D38">
        <v>101352.9322</v>
      </c>
      <c r="E38">
        <v>946.69349999999997</v>
      </c>
      <c r="F38">
        <v>3314.6071000000002</v>
      </c>
      <c r="G38">
        <v>23.260400000000001</v>
      </c>
      <c r="H38">
        <v>1.1637999999999999</v>
      </c>
      <c r="I38">
        <v>1.1259999999999999</v>
      </c>
      <c r="J38">
        <v>1718.2471</v>
      </c>
      <c r="K38">
        <v>262.63029999999998</v>
      </c>
      <c r="L38">
        <v>294.68779999999998</v>
      </c>
      <c r="M38">
        <v>1.4988999999999999</v>
      </c>
      <c r="N38">
        <v>1.6819</v>
      </c>
      <c r="O38">
        <v>0</v>
      </c>
    </row>
    <row r="39" spans="1:15">
      <c r="A39">
        <v>1.75</v>
      </c>
      <c r="B39">
        <v>420</v>
      </c>
      <c r="D39">
        <v>101352.9322</v>
      </c>
      <c r="E39">
        <v>948.77750000000003</v>
      </c>
      <c r="F39">
        <v>3325.5953</v>
      </c>
      <c r="G39">
        <v>23.4801</v>
      </c>
      <c r="H39">
        <v>1.1651</v>
      </c>
      <c r="I39">
        <v>1.1247</v>
      </c>
      <c r="J39">
        <v>1713.9112</v>
      </c>
      <c r="K39">
        <v>262.35410000000002</v>
      </c>
      <c r="L39">
        <v>294.69779999999997</v>
      </c>
      <c r="M39">
        <v>1.5011000000000001</v>
      </c>
      <c r="N39">
        <v>1.6861999999999999</v>
      </c>
      <c r="O39">
        <v>0</v>
      </c>
    </row>
    <row r="40" spans="1:15">
      <c r="A40">
        <v>1.8</v>
      </c>
      <c r="B40">
        <v>420</v>
      </c>
      <c r="D40">
        <v>101352.9322</v>
      </c>
      <c r="E40">
        <v>950.79570000000001</v>
      </c>
      <c r="F40">
        <v>3333.5250000000001</v>
      </c>
      <c r="G40">
        <v>23.689</v>
      </c>
      <c r="H40">
        <v>1.1662999999999999</v>
      </c>
      <c r="I40">
        <v>1.1235999999999999</v>
      </c>
      <c r="J40">
        <v>1709.03</v>
      </c>
      <c r="K40">
        <v>261.88200000000001</v>
      </c>
      <c r="L40">
        <v>294.40460000000002</v>
      </c>
      <c r="M40">
        <v>1.5026999999999999</v>
      </c>
      <c r="N40">
        <v>1.6893</v>
      </c>
      <c r="O40">
        <v>0</v>
      </c>
    </row>
    <row r="41" spans="1:15">
      <c r="A41">
        <v>1.85</v>
      </c>
      <c r="B41">
        <v>420</v>
      </c>
      <c r="D41">
        <v>101352.9322</v>
      </c>
      <c r="E41">
        <v>952.75139999999999</v>
      </c>
      <c r="F41">
        <v>3338.9544999999998</v>
      </c>
      <c r="G41">
        <v>23.888300000000001</v>
      </c>
      <c r="H41">
        <v>1.1671</v>
      </c>
      <c r="I41">
        <v>1.1229</v>
      </c>
      <c r="J41">
        <v>1703.76</v>
      </c>
      <c r="K41">
        <v>261.26299999999998</v>
      </c>
      <c r="L41">
        <v>293.87079999999997</v>
      </c>
      <c r="M41">
        <v>1.5038</v>
      </c>
      <c r="N41">
        <v>1.6915</v>
      </c>
      <c r="O41">
        <v>0</v>
      </c>
    </row>
    <row r="42" spans="1:15">
      <c r="A42">
        <v>1.9</v>
      </c>
      <c r="B42">
        <v>420</v>
      </c>
      <c r="D42">
        <v>101352.9322</v>
      </c>
      <c r="E42">
        <v>954.6472</v>
      </c>
      <c r="F42">
        <v>3342.3283000000001</v>
      </c>
      <c r="G42">
        <v>24.079000000000001</v>
      </c>
      <c r="H42">
        <v>1.1677</v>
      </c>
      <c r="I42">
        <v>1.1223000000000001</v>
      </c>
      <c r="J42">
        <v>1698.2185999999999</v>
      </c>
      <c r="K42">
        <v>260.53930000000003</v>
      </c>
      <c r="L42">
        <v>293.16199999999998</v>
      </c>
      <c r="M42">
        <v>1.5044999999999999</v>
      </c>
      <c r="N42">
        <v>1.6929000000000001</v>
      </c>
      <c r="O42">
        <v>0</v>
      </c>
    </row>
    <row r="43" spans="1:15">
      <c r="A43">
        <v>1.95</v>
      </c>
      <c r="B43">
        <v>420</v>
      </c>
      <c r="D43">
        <v>101352.9322</v>
      </c>
      <c r="E43">
        <v>956.48590000000002</v>
      </c>
      <c r="F43">
        <v>3344.0003999999999</v>
      </c>
      <c r="G43">
        <v>24.262</v>
      </c>
      <c r="H43">
        <v>1.1680999999999999</v>
      </c>
      <c r="I43">
        <v>1.1218999999999999</v>
      </c>
      <c r="J43">
        <v>1692.4927</v>
      </c>
      <c r="K43">
        <v>259.74290000000002</v>
      </c>
      <c r="L43">
        <v>292.33179999999999</v>
      </c>
      <c r="M43">
        <v>1.5049999999999999</v>
      </c>
      <c r="N43">
        <v>1.6938</v>
      </c>
      <c r="O43">
        <v>0</v>
      </c>
    </row>
    <row r="44" spans="1:15">
      <c r="A44">
        <v>2</v>
      </c>
      <c r="B44">
        <v>420</v>
      </c>
      <c r="D44">
        <v>101352.9322</v>
      </c>
      <c r="E44">
        <v>958.27009999999996</v>
      </c>
      <c r="F44">
        <v>3344.2537000000002</v>
      </c>
      <c r="G44">
        <v>24.437799999999999</v>
      </c>
      <c r="H44">
        <v>1.1682999999999999</v>
      </c>
      <c r="I44">
        <v>1.1214999999999999</v>
      </c>
      <c r="J44">
        <v>1686.6474000000001</v>
      </c>
      <c r="K44">
        <v>258.89710000000002</v>
      </c>
      <c r="L44">
        <v>291.41910000000001</v>
      </c>
      <c r="M44">
        <v>1.5053000000000001</v>
      </c>
      <c r="N44">
        <v>1.6943999999999999</v>
      </c>
      <c r="O44">
        <v>0</v>
      </c>
    </row>
    <row r="45" spans="1:15">
      <c r="A45">
        <v>2.0499999999999998</v>
      </c>
      <c r="B45">
        <v>420</v>
      </c>
      <c r="D45">
        <v>101352.9322</v>
      </c>
      <c r="E45">
        <v>960.00220000000002</v>
      </c>
      <c r="F45">
        <v>3343.3153000000002</v>
      </c>
      <c r="G45">
        <v>24.607199999999999</v>
      </c>
      <c r="H45">
        <v>1.1682999999999999</v>
      </c>
      <c r="I45">
        <v>1.1213</v>
      </c>
      <c r="J45">
        <v>1680.7309</v>
      </c>
      <c r="K45">
        <v>258.01799999999997</v>
      </c>
      <c r="L45">
        <v>290.45049999999998</v>
      </c>
      <c r="M45">
        <v>1.5055000000000001</v>
      </c>
      <c r="N45">
        <v>1.6947000000000001</v>
      </c>
      <c r="O45">
        <v>0</v>
      </c>
    </row>
    <row r="46" spans="1:15">
      <c r="A46">
        <v>2.1</v>
      </c>
      <c r="B46">
        <v>420</v>
      </c>
      <c r="D46">
        <v>101352.9322</v>
      </c>
      <c r="E46">
        <v>961.68430000000001</v>
      </c>
      <c r="F46">
        <v>3341.3690000000001</v>
      </c>
      <c r="G46">
        <v>24.770499999999998</v>
      </c>
      <c r="H46">
        <v>1.1680999999999999</v>
      </c>
      <c r="I46">
        <v>1.1211</v>
      </c>
      <c r="J46">
        <v>1674.7793999999999</v>
      </c>
      <c r="K46">
        <v>257.1173</v>
      </c>
      <c r="L46">
        <v>289.44459999999998</v>
      </c>
      <c r="M46">
        <v>1.5055000000000001</v>
      </c>
      <c r="N46">
        <v>1.6948000000000001</v>
      </c>
      <c r="O46">
        <v>0</v>
      </c>
    </row>
    <row r="47" spans="1:15">
      <c r="A47">
        <v>2.15</v>
      </c>
      <c r="B47">
        <v>420</v>
      </c>
      <c r="D47">
        <v>101352.9322</v>
      </c>
      <c r="E47">
        <v>963.31870000000004</v>
      </c>
      <c r="F47">
        <v>3338.5641000000001</v>
      </c>
      <c r="G47">
        <v>24.9283</v>
      </c>
      <c r="H47">
        <v>1.1677999999999999</v>
      </c>
      <c r="I47">
        <v>1.121</v>
      </c>
      <c r="J47">
        <v>1668.8200999999999</v>
      </c>
      <c r="K47">
        <v>256.20310000000001</v>
      </c>
      <c r="L47">
        <v>288.41419999999999</v>
      </c>
      <c r="M47">
        <v>1.5056</v>
      </c>
      <c r="N47">
        <v>1.6948000000000001</v>
      </c>
      <c r="O47">
        <v>0</v>
      </c>
    </row>
    <row r="48" spans="1:15">
      <c r="A48">
        <v>2.2000000000000002</v>
      </c>
      <c r="B48">
        <v>420</v>
      </c>
      <c r="D48">
        <v>101352.9322</v>
      </c>
      <c r="E48">
        <v>964.90729999999996</v>
      </c>
      <c r="F48">
        <v>3335.0230999999999</v>
      </c>
      <c r="G48">
        <v>25.0809</v>
      </c>
      <c r="H48">
        <v>1.1674</v>
      </c>
      <c r="I48">
        <v>1.121</v>
      </c>
      <c r="J48">
        <v>1662.8731</v>
      </c>
      <c r="K48">
        <v>255.28129999999999</v>
      </c>
      <c r="L48">
        <v>287.3682</v>
      </c>
      <c r="M48">
        <v>1.5055000000000001</v>
      </c>
      <c r="N48">
        <v>1.6947000000000001</v>
      </c>
      <c r="O48">
        <v>0</v>
      </c>
    </row>
    <row r="49" spans="1:15">
      <c r="A49">
        <v>2.25</v>
      </c>
      <c r="B49">
        <v>420</v>
      </c>
      <c r="D49">
        <v>101352.9322</v>
      </c>
      <c r="E49">
        <v>966.452</v>
      </c>
      <c r="F49">
        <v>3330.8472000000002</v>
      </c>
      <c r="G49">
        <v>25.2286</v>
      </c>
      <c r="H49">
        <v>1.1669</v>
      </c>
      <c r="I49">
        <v>1.121</v>
      </c>
      <c r="J49">
        <v>1656.9537</v>
      </c>
      <c r="K49">
        <v>254.3563</v>
      </c>
      <c r="L49">
        <v>286.31299999999999</v>
      </c>
      <c r="M49">
        <v>1.5054000000000001</v>
      </c>
      <c r="N49">
        <v>1.6944999999999999</v>
      </c>
      <c r="O49">
        <v>0</v>
      </c>
    </row>
    <row r="50" spans="1:15">
      <c r="A50">
        <v>2.2999999999999998</v>
      </c>
      <c r="B50">
        <v>420</v>
      </c>
      <c r="D50">
        <v>101352.9322</v>
      </c>
      <c r="E50">
        <v>967.9547</v>
      </c>
      <c r="F50">
        <v>3326.1203999999998</v>
      </c>
      <c r="G50">
        <v>25.3718</v>
      </c>
      <c r="H50">
        <v>1.1662999999999999</v>
      </c>
      <c r="I50">
        <v>1.121</v>
      </c>
      <c r="J50">
        <v>1651.0731000000001</v>
      </c>
      <c r="K50">
        <v>253.43090000000001</v>
      </c>
      <c r="L50">
        <v>285.25310000000002</v>
      </c>
      <c r="M50">
        <v>1.5053000000000001</v>
      </c>
      <c r="N50">
        <v>1.6942999999999999</v>
      </c>
      <c r="O50">
        <v>0</v>
      </c>
    </row>
    <row r="51" spans="1:15">
      <c r="A51">
        <v>2.35</v>
      </c>
      <c r="B51">
        <v>420</v>
      </c>
      <c r="D51">
        <v>101352.9322</v>
      </c>
      <c r="E51">
        <v>969.41700000000003</v>
      </c>
      <c r="F51">
        <v>3320.9126999999999</v>
      </c>
      <c r="G51">
        <v>25.5105</v>
      </c>
      <c r="H51">
        <v>1.1657</v>
      </c>
      <c r="I51">
        <v>1.121</v>
      </c>
      <c r="J51">
        <v>1645.2398000000001</v>
      </c>
      <c r="K51">
        <v>252.5077</v>
      </c>
      <c r="L51">
        <v>284.1918</v>
      </c>
      <c r="M51">
        <v>1.5051000000000001</v>
      </c>
      <c r="N51">
        <v>1.694</v>
      </c>
      <c r="O51">
        <v>0</v>
      </c>
    </row>
    <row r="52" spans="1:15">
      <c r="A52">
        <v>2.4</v>
      </c>
      <c r="B52">
        <v>420</v>
      </c>
      <c r="D52">
        <v>101352.9322</v>
      </c>
      <c r="E52">
        <v>970.84050000000002</v>
      </c>
      <c r="F52">
        <v>3315.2833000000001</v>
      </c>
      <c r="G52">
        <v>25.645199999999999</v>
      </c>
      <c r="H52">
        <v>1.1651</v>
      </c>
      <c r="I52">
        <v>1.1211</v>
      </c>
      <c r="J52">
        <v>1639.4595999999999</v>
      </c>
      <c r="K52">
        <v>251.5881</v>
      </c>
      <c r="L52">
        <v>283.13139999999999</v>
      </c>
      <c r="M52">
        <v>1.5048999999999999</v>
      </c>
      <c r="N52">
        <v>1.6936</v>
      </c>
      <c r="O52">
        <v>0</v>
      </c>
    </row>
    <row r="53" spans="1:15">
      <c r="A53">
        <v>2.4500000000000002</v>
      </c>
      <c r="B53">
        <v>420</v>
      </c>
      <c r="D53">
        <v>101352.9322</v>
      </c>
      <c r="E53">
        <v>972.22670000000005</v>
      </c>
      <c r="F53">
        <v>3309.2820999999999</v>
      </c>
      <c r="G53">
        <v>25.776</v>
      </c>
      <c r="H53">
        <v>1.1644000000000001</v>
      </c>
      <c r="I53">
        <v>1.1212</v>
      </c>
      <c r="J53">
        <v>1633.7370000000001</v>
      </c>
      <c r="K53">
        <v>250.67339999999999</v>
      </c>
      <c r="L53">
        <v>282.07380000000001</v>
      </c>
      <c r="M53">
        <v>1.5046999999999999</v>
      </c>
      <c r="N53">
        <v>1.6932</v>
      </c>
      <c r="O53">
        <v>0</v>
      </c>
    </row>
    <row r="54" spans="1:15">
      <c r="A54">
        <v>2.5</v>
      </c>
      <c r="B54">
        <v>420</v>
      </c>
      <c r="D54">
        <v>101352.9322</v>
      </c>
      <c r="E54">
        <v>973.57709999999997</v>
      </c>
      <c r="F54">
        <v>3302.9517000000001</v>
      </c>
      <c r="G54">
        <v>25.902999999999999</v>
      </c>
      <c r="H54">
        <v>1.1637</v>
      </c>
      <c r="I54">
        <v>1.1214</v>
      </c>
      <c r="J54">
        <v>1628.0748000000001</v>
      </c>
      <c r="K54">
        <v>249.76429999999999</v>
      </c>
      <c r="L54">
        <v>281.02</v>
      </c>
      <c r="M54">
        <v>1.5044</v>
      </c>
      <c r="N54">
        <v>1.6927000000000001</v>
      </c>
      <c r="O54">
        <v>0</v>
      </c>
    </row>
    <row r="55" spans="1:15">
      <c r="A55">
        <v>2.5499999999999998</v>
      </c>
      <c r="B55">
        <v>420</v>
      </c>
      <c r="D55">
        <v>101352.9322</v>
      </c>
      <c r="E55">
        <v>974.8931</v>
      </c>
      <c r="F55">
        <v>3296.3281999999999</v>
      </c>
      <c r="G55">
        <v>26.026499999999999</v>
      </c>
      <c r="H55">
        <v>1.163</v>
      </c>
      <c r="I55">
        <v>1.1214999999999999</v>
      </c>
      <c r="J55">
        <v>1622.4751000000001</v>
      </c>
      <c r="K55">
        <v>248.86160000000001</v>
      </c>
      <c r="L55">
        <v>279.97089999999997</v>
      </c>
      <c r="M55">
        <v>1.5042</v>
      </c>
      <c r="N55">
        <v>1.6921999999999999</v>
      </c>
      <c r="O55">
        <v>0</v>
      </c>
    </row>
    <row r="56" spans="1:15">
      <c r="A56">
        <v>2.6</v>
      </c>
      <c r="B56">
        <v>420</v>
      </c>
      <c r="D56">
        <v>101352.9322</v>
      </c>
      <c r="E56">
        <v>976.17589999999996</v>
      </c>
      <c r="F56">
        <v>3289.4430000000002</v>
      </c>
      <c r="G56">
        <v>26.146599999999999</v>
      </c>
      <c r="H56">
        <v>1.1623000000000001</v>
      </c>
      <c r="I56">
        <v>1.1216999999999999</v>
      </c>
      <c r="J56">
        <v>1616.9386999999999</v>
      </c>
      <c r="K56">
        <v>247.96549999999999</v>
      </c>
      <c r="L56">
        <v>278.92720000000003</v>
      </c>
      <c r="M56">
        <v>1.5039</v>
      </c>
      <c r="N56">
        <v>1.6917</v>
      </c>
      <c r="O56">
        <v>0</v>
      </c>
    </row>
    <row r="57" spans="1:15">
      <c r="A57">
        <v>2.65</v>
      </c>
      <c r="B57">
        <v>420</v>
      </c>
      <c r="D57">
        <v>101352.9322</v>
      </c>
      <c r="E57">
        <v>977.42690000000005</v>
      </c>
      <c r="F57">
        <v>3282.3229000000001</v>
      </c>
      <c r="G57">
        <v>26.263400000000001</v>
      </c>
      <c r="H57">
        <v>1.1616</v>
      </c>
      <c r="I57">
        <v>1.1218999999999999</v>
      </c>
      <c r="J57">
        <v>1611.4661000000001</v>
      </c>
      <c r="K57">
        <v>247.07640000000001</v>
      </c>
      <c r="L57">
        <v>277.88909999999998</v>
      </c>
      <c r="M57">
        <v>1.5036</v>
      </c>
      <c r="N57">
        <v>1.6911</v>
      </c>
      <c r="O57">
        <v>0</v>
      </c>
    </row>
    <row r="58" spans="1:15">
      <c r="A58">
        <v>2.7</v>
      </c>
      <c r="B58">
        <v>420</v>
      </c>
      <c r="D58">
        <v>101352.9322</v>
      </c>
      <c r="E58">
        <v>978.64710000000002</v>
      </c>
      <c r="F58">
        <v>3274.9913000000001</v>
      </c>
      <c r="G58">
        <v>26.376999999999999</v>
      </c>
      <c r="H58">
        <v>1.1609</v>
      </c>
      <c r="I58">
        <v>1.1221000000000001</v>
      </c>
      <c r="J58">
        <v>1606.0572999999999</v>
      </c>
      <c r="K58">
        <v>246.1942</v>
      </c>
      <c r="L58">
        <v>276.85700000000003</v>
      </c>
      <c r="M58">
        <v>1.5033000000000001</v>
      </c>
      <c r="N58">
        <v>1.6904999999999999</v>
      </c>
      <c r="O58">
        <v>0</v>
      </c>
    </row>
    <row r="59" spans="1:15">
      <c r="A59">
        <v>2.75</v>
      </c>
      <c r="B59">
        <v>420</v>
      </c>
      <c r="D59">
        <v>101352.9322</v>
      </c>
      <c r="E59">
        <v>979.83770000000004</v>
      </c>
      <c r="F59">
        <v>3267.4684999999999</v>
      </c>
      <c r="G59">
        <v>26.4877</v>
      </c>
      <c r="H59">
        <v>1.1601999999999999</v>
      </c>
      <c r="I59">
        <v>1.1223000000000001</v>
      </c>
      <c r="J59">
        <v>1600.7117000000001</v>
      </c>
      <c r="K59">
        <v>245.31909999999999</v>
      </c>
      <c r="L59">
        <v>275.83089999999999</v>
      </c>
      <c r="M59">
        <v>1.5028999999999999</v>
      </c>
      <c r="N59">
        <v>1.6899</v>
      </c>
      <c r="O59">
        <v>0</v>
      </c>
    </row>
    <row r="60" spans="1:15">
      <c r="A60">
        <v>2.8</v>
      </c>
      <c r="B60">
        <v>420</v>
      </c>
      <c r="D60">
        <v>101352.9322</v>
      </c>
      <c r="E60">
        <v>980.99980000000005</v>
      </c>
      <c r="F60">
        <v>3259.7721000000001</v>
      </c>
      <c r="G60">
        <v>26.595400000000001</v>
      </c>
      <c r="H60">
        <v>1.1595</v>
      </c>
      <c r="I60">
        <v>1.1226</v>
      </c>
      <c r="J60">
        <v>1595.4285</v>
      </c>
      <c r="K60">
        <v>244.45099999999999</v>
      </c>
      <c r="L60">
        <v>274.8109</v>
      </c>
      <c r="M60">
        <v>1.5025999999999999</v>
      </c>
      <c r="N60">
        <v>1.6892</v>
      </c>
      <c r="O60">
        <v>0</v>
      </c>
    </row>
    <row r="61" spans="1:15">
      <c r="A61">
        <v>2.85</v>
      </c>
      <c r="B61">
        <v>420</v>
      </c>
      <c r="D61">
        <v>101352.9322</v>
      </c>
      <c r="E61">
        <v>982.13430000000005</v>
      </c>
      <c r="F61">
        <v>3251.9178999999999</v>
      </c>
      <c r="G61">
        <v>26.700399999999998</v>
      </c>
      <c r="H61">
        <v>1.1588000000000001</v>
      </c>
      <c r="I61">
        <v>1.1228</v>
      </c>
      <c r="J61">
        <v>1590.2067999999999</v>
      </c>
      <c r="K61">
        <v>243.5898</v>
      </c>
      <c r="L61">
        <v>273.79689999999999</v>
      </c>
      <c r="M61">
        <v>1.5022</v>
      </c>
      <c r="N61">
        <v>1.6884999999999999</v>
      </c>
      <c r="O61">
        <v>0</v>
      </c>
    </row>
    <row r="62" spans="1:15">
      <c r="A62">
        <v>2.9</v>
      </c>
      <c r="B62">
        <v>420</v>
      </c>
      <c r="D62">
        <v>101352.9322</v>
      </c>
      <c r="E62">
        <v>983.2423</v>
      </c>
      <c r="F62">
        <v>3243.9193</v>
      </c>
      <c r="G62">
        <v>26.802600000000002</v>
      </c>
      <c r="H62">
        <v>1.1581999999999999</v>
      </c>
      <c r="I62">
        <v>1.1231</v>
      </c>
      <c r="J62">
        <v>1585.0452</v>
      </c>
      <c r="K62">
        <v>242.7355</v>
      </c>
      <c r="L62">
        <v>272.78879999999998</v>
      </c>
      <c r="M62">
        <v>1.5018</v>
      </c>
      <c r="N62">
        <v>1.6877</v>
      </c>
      <c r="O62">
        <v>0</v>
      </c>
    </row>
    <row r="63" spans="1:15">
      <c r="A63">
        <v>2.95</v>
      </c>
      <c r="B63">
        <v>420</v>
      </c>
      <c r="D63">
        <v>101352.9322</v>
      </c>
      <c r="E63">
        <v>984.32460000000003</v>
      </c>
      <c r="F63">
        <v>3235.7885000000001</v>
      </c>
      <c r="G63">
        <v>26.902200000000001</v>
      </c>
      <c r="H63">
        <v>1.1576</v>
      </c>
      <c r="I63">
        <v>1.1234</v>
      </c>
      <c r="J63">
        <v>1579.9425000000001</v>
      </c>
      <c r="K63">
        <v>241.8878</v>
      </c>
      <c r="L63">
        <v>271.78660000000002</v>
      </c>
      <c r="M63">
        <v>1.5014000000000001</v>
      </c>
      <c r="N63">
        <v>1.6870000000000001</v>
      </c>
      <c r="O63">
        <v>0</v>
      </c>
    </row>
    <row r="64" spans="1:15">
      <c r="A64">
        <v>3</v>
      </c>
      <c r="B64">
        <v>420</v>
      </c>
      <c r="D64">
        <v>101352.9322</v>
      </c>
      <c r="E64">
        <v>985.38220000000001</v>
      </c>
      <c r="F64">
        <v>3227.5362</v>
      </c>
      <c r="G64">
        <v>26.999300000000002</v>
      </c>
      <c r="H64">
        <v>1.157</v>
      </c>
      <c r="I64">
        <v>1.1236999999999999</v>
      </c>
      <c r="J64">
        <v>1574.8972000000001</v>
      </c>
      <c r="K64">
        <v>241.04650000000001</v>
      </c>
      <c r="L64">
        <v>270.79020000000003</v>
      </c>
      <c r="M64">
        <v>1.5009999999999999</v>
      </c>
      <c r="N64">
        <v>1.6861999999999999</v>
      </c>
      <c r="O64">
        <v>0</v>
      </c>
    </row>
    <row r="65" spans="1:15">
      <c r="A65">
        <v>3.05</v>
      </c>
      <c r="B65">
        <v>420</v>
      </c>
      <c r="D65">
        <v>101352.9322</v>
      </c>
      <c r="E65">
        <v>986.41579999999999</v>
      </c>
      <c r="F65">
        <v>3219.1718000000001</v>
      </c>
      <c r="G65">
        <v>27.093900000000001</v>
      </c>
      <c r="H65">
        <v>1.1564000000000001</v>
      </c>
      <c r="I65">
        <v>1.1240000000000001</v>
      </c>
      <c r="J65">
        <v>1569.9077</v>
      </c>
      <c r="K65">
        <v>240.2116</v>
      </c>
      <c r="L65">
        <v>269.79939999999999</v>
      </c>
      <c r="M65">
        <v>1.5004999999999999</v>
      </c>
      <c r="N65">
        <v>1.6853</v>
      </c>
      <c r="O65">
        <v>0</v>
      </c>
    </row>
    <row r="66" spans="1:15">
      <c r="A66">
        <v>3.1</v>
      </c>
      <c r="B66">
        <v>420</v>
      </c>
      <c r="D66">
        <v>101352.9322</v>
      </c>
      <c r="E66">
        <v>987.42629999999997</v>
      </c>
      <c r="F66">
        <v>3210.7037</v>
      </c>
      <c r="G66">
        <v>27.186199999999999</v>
      </c>
      <c r="H66">
        <v>1.1558999999999999</v>
      </c>
      <c r="I66">
        <v>1.1244000000000001</v>
      </c>
      <c r="J66">
        <v>1564.9726000000001</v>
      </c>
      <c r="K66">
        <v>239.3828</v>
      </c>
      <c r="L66">
        <v>268.8141</v>
      </c>
      <c r="M66">
        <v>1.5001</v>
      </c>
      <c r="N66">
        <v>1.6845000000000001</v>
      </c>
      <c r="O66">
        <v>0</v>
      </c>
    </row>
    <row r="67" spans="1:15">
      <c r="A67">
        <v>3.15</v>
      </c>
      <c r="B67">
        <v>420</v>
      </c>
      <c r="D67">
        <v>101352.9322</v>
      </c>
      <c r="E67">
        <v>988.41449999999998</v>
      </c>
      <c r="F67">
        <v>3202.1395000000002</v>
      </c>
      <c r="G67">
        <v>27.276199999999999</v>
      </c>
      <c r="H67">
        <v>1.1553</v>
      </c>
      <c r="I67">
        <v>1.1247</v>
      </c>
      <c r="J67">
        <v>1560.0902000000001</v>
      </c>
      <c r="K67">
        <v>238.56</v>
      </c>
      <c r="L67">
        <v>267.83409999999998</v>
      </c>
      <c r="M67">
        <v>1.4996</v>
      </c>
      <c r="N67">
        <v>1.6836</v>
      </c>
      <c r="O67">
        <v>0</v>
      </c>
    </row>
    <row r="68" spans="1:15">
      <c r="A68">
        <v>3.2</v>
      </c>
      <c r="B68">
        <v>420</v>
      </c>
      <c r="D68">
        <v>101352.9322</v>
      </c>
      <c r="E68">
        <v>989.38099999999997</v>
      </c>
      <c r="F68">
        <v>3193.4859000000001</v>
      </c>
      <c r="G68">
        <v>27.363900000000001</v>
      </c>
      <c r="H68">
        <v>1.1548</v>
      </c>
      <c r="I68">
        <v>1.1251</v>
      </c>
      <c r="J68">
        <v>1555.2589</v>
      </c>
      <c r="K68">
        <v>237.74299999999999</v>
      </c>
      <c r="L68">
        <v>266.85950000000003</v>
      </c>
      <c r="M68">
        <v>1.4991000000000001</v>
      </c>
      <c r="N68">
        <v>1.6827000000000001</v>
      </c>
      <c r="O68">
        <v>0</v>
      </c>
    </row>
    <row r="69" spans="1:15">
      <c r="A69">
        <v>3.25</v>
      </c>
      <c r="B69">
        <v>420</v>
      </c>
      <c r="D69">
        <v>101352.9322</v>
      </c>
      <c r="E69">
        <v>990.32669999999996</v>
      </c>
      <c r="F69">
        <v>3184.7489999999998</v>
      </c>
      <c r="G69">
        <v>27.4495</v>
      </c>
      <c r="H69">
        <v>1.1544000000000001</v>
      </c>
      <c r="I69">
        <v>1.1254999999999999</v>
      </c>
      <c r="J69">
        <v>1550.4770000000001</v>
      </c>
      <c r="K69">
        <v>236.9315</v>
      </c>
      <c r="L69">
        <v>265.89</v>
      </c>
      <c r="M69">
        <v>1.4985999999999999</v>
      </c>
      <c r="N69">
        <v>1.6817</v>
      </c>
      <c r="O69">
        <v>0</v>
      </c>
    </row>
    <row r="70" spans="1:15">
      <c r="A70">
        <v>3.3</v>
      </c>
      <c r="B70">
        <v>420</v>
      </c>
      <c r="D70">
        <v>101352.9322</v>
      </c>
      <c r="E70">
        <v>991.25210000000004</v>
      </c>
      <c r="F70">
        <v>3175.9342000000001</v>
      </c>
      <c r="G70">
        <v>27.533000000000001</v>
      </c>
      <c r="H70">
        <v>1.1539999999999999</v>
      </c>
      <c r="I70">
        <v>1.1258999999999999</v>
      </c>
      <c r="J70">
        <v>1545.7430999999999</v>
      </c>
      <c r="K70">
        <v>236.12540000000001</v>
      </c>
      <c r="L70">
        <v>264.92559999999997</v>
      </c>
      <c r="M70">
        <v>1.498</v>
      </c>
      <c r="N70">
        <v>1.6808000000000001</v>
      </c>
      <c r="O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Alex Analysis</vt:lpstr>
      <vt:lpstr>RPA Analysis</vt:lpstr>
      <vt:lpstr>Analysis 2</vt:lpstr>
      <vt:lpstr>Accuracy Analysis</vt:lpstr>
      <vt:lpstr>Analysis 2 raw</vt:lpstr>
      <vt:lpstr>CEArun Nescius</vt:lpstr>
      <vt:lpstr>RPA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Alex</dc:creator>
  <cp:keywords/>
  <dc:description/>
  <cp:lastModifiedBy>Campbell, Alex</cp:lastModifiedBy>
  <cp:revision/>
  <dcterms:created xsi:type="dcterms:W3CDTF">2024-09-12T02:09:33Z</dcterms:created>
  <dcterms:modified xsi:type="dcterms:W3CDTF">2024-12-01T23:49:45Z</dcterms:modified>
  <cp:category/>
  <cp:contentStatus/>
</cp:coreProperties>
</file>