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课件资料\大物实验下\"/>
    </mc:Choice>
  </mc:AlternateContent>
  <xr:revisionPtr revIDLastSave="0" documentId="13_ncr:1_{05DB5258-1152-4FB1-9454-ECBCA8145FAC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4.1" sheetId="1" r:id="rId1"/>
    <sheet name="4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" l="1"/>
  <c r="L15" i="2"/>
  <c r="L14" i="2"/>
  <c r="P19" i="1"/>
  <c r="O19" i="1"/>
  <c r="P18" i="1"/>
  <c r="P17" i="1"/>
  <c r="O18" i="1"/>
  <c r="O17" i="1"/>
  <c r="O12" i="1"/>
  <c r="P12" i="1"/>
  <c r="P13" i="1" s="1"/>
  <c r="P14" i="1" s="1"/>
  <c r="L18" i="1"/>
  <c r="L19" i="1"/>
  <c r="L20" i="1"/>
  <c r="L17" i="1"/>
  <c r="K18" i="1"/>
  <c r="K19" i="1"/>
  <c r="K20" i="1"/>
  <c r="K17" i="1"/>
  <c r="K8" i="1"/>
  <c r="J15" i="2"/>
  <c r="I15" i="2"/>
  <c r="K15" i="2" s="1"/>
  <c r="J14" i="2"/>
  <c r="I14" i="2"/>
  <c r="J13" i="2"/>
  <c r="L10" i="1"/>
  <c r="K10" i="1"/>
  <c r="L9" i="1"/>
  <c r="K9" i="1"/>
  <c r="L8" i="1"/>
  <c r="K14" i="2" l="1"/>
  <c r="K13" i="2"/>
  <c r="L13" i="2" s="1"/>
  <c r="M13" i="2" l="1"/>
  <c r="L18" i="2" s="1"/>
  <c r="L19" i="2" s="1"/>
</calcChain>
</file>

<file path=xl/sharedStrings.xml><?xml version="1.0" encoding="utf-8"?>
<sst xmlns="http://schemas.openxmlformats.org/spreadsheetml/2006/main" count="55" uniqueCount="28">
  <si>
    <t>级次k</t>
  </si>
  <si>
    <t>衍射角θk（°）</t>
  </si>
  <si>
    <t>波长λ（nm）</t>
  </si>
  <si>
    <t>衍射角θ</t>
  </si>
  <si>
    <t>左</t>
  </si>
  <si>
    <t>右</t>
  </si>
  <si>
    <t>白</t>
  </si>
  <si>
    <t>\</t>
  </si>
  <si>
    <t>蓝紫</t>
  </si>
  <si>
    <t>绿</t>
  </si>
  <si>
    <t>黄</t>
  </si>
  <si>
    <t>级次</t>
  </si>
  <si>
    <t>紫</t>
  </si>
  <si>
    <t>光谱</t>
  </si>
  <si>
    <t>Δl（-1）</t>
  </si>
  <si>
    <t>Δl（1）</t>
  </si>
  <si>
    <t>l（avg）</t>
  </si>
  <si>
    <t>声速u（m/s）</t>
  </si>
  <si>
    <t>（mm）</t>
  </si>
  <si>
    <t>紫色</t>
    <phoneticPr fontId="5" type="noConversion"/>
  </si>
  <si>
    <t>绿色</t>
    <phoneticPr fontId="5" type="noConversion"/>
  </si>
  <si>
    <t>黄1</t>
    <phoneticPr fontId="5" type="noConversion"/>
  </si>
  <si>
    <t>黄2</t>
    <phoneticPr fontId="5" type="noConversion"/>
  </si>
  <si>
    <r>
      <t>波长</t>
    </r>
    <r>
      <rPr>
        <sz val="11"/>
        <color theme="1"/>
        <rFont val="宋体"/>
        <charset val="134"/>
        <scheme val="minor"/>
      </rPr>
      <t>（nm）</t>
    </r>
    <phoneticPr fontId="5" type="noConversion"/>
  </si>
  <si>
    <t>均值</t>
    <phoneticPr fontId="5" type="noConversion"/>
  </si>
  <si>
    <t>标准差</t>
    <phoneticPr fontId="5" type="noConversion"/>
  </si>
  <si>
    <t>衍射角</t>
    <phoneticPr fontId="5" type="noConversion"/>
  </si>
  <si>
    <t>平均声速u（m/s）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</si>
</sst>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_ "/>
    <numFmt numFmtId="178" formatCode="[hhh]&quot;°&quot;mm&quot;′&quot;"/>
    <numFmt numFmtId="179" formatCode="[hh]&quot;°&quot;mm&quot;′&quot;"/>
    <numFmt numFmtId="181" formatCode="0.000"/>
    <numFmt numFmtId="184" formatCode="0.000_);[Red]\(0.000\)"/>
  </numFmts>
  <fonts count="9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8" fontId="4" fillId="0" borderId="2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178" fontId="4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2" xfId="0" applyNumberFormat="1" applyFont="1" applyBorder="1" applyAlignment="1">
      <alignment vertical="center" wrapText="1"/>
    </xf>
    <xf numFmtId="178" fontId="4" fillId="0" borderId="4" xfId="0" applyNumberFormat="1" applyFont="1" applyBorder="1" applyAlignment="1">
      <alignment vertical="center" wrapText="1"/>
    </xf>
    <xf numFmtId="178" fontId="4" fillId="0" borderId="3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84" fontId="1" fillId="0" borderId="1" xfId="0" applyNumberFormat="1" applyFont="1" applyBorder="1" applyAlignment="1">
      <alignment vertical="center"/>
    </xf>
    <xf numFmtId="18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P28"/>
  <sheetViews>
    <sheetView topLeftCell="B4" zoomScale="108" zoomScaleNormal="85" workbookViewId="0">
      <selection activeCell="O17" sqref="O17"/>
    </sheetView>
  </sheetViews>
  <sheetFormatPr defaultColWidth="8.73046875" defaultRowHeight="13.5" x14ac:dyDescent="0.3"/>
  <cols>
    <col min="2" max="2" width="9" customWidth="1"/>
    <col min="3" max="8" width="9.73046875" customWidth="1"/>
    <col min="9" max="9" width="8.19921875" customWidth="1"/>
    <col min="10" max="10" width="5.53125" customWidth="1"/>
    <col min="11" max="12" width="9.73046875" customWidth="1"/>
    <col min="15" max="15" width="9.06640625" bestFit="1" customWidth="1"/>
  </cols>
  <sheetData>
    <row r="6" spans="2:16" ht="22.5" customHeight="1" x14ac:dyDescent="0.3">
      <c r="B6" s="3" t="s">
        <v>0</v>
      </c>
      <c r="C6" s="20">
        <v>-1</v>
      </c>
      <c r="D6" s="20"/>
      <c r="E6" s="20">
        <v>0</v>
      </c>
      <c r="F6" s="20"/>
      <c r="G6" s="20">
        <v>1</v>
      </c>
      <c r="H6" s="20"/>
      <c r="J6" s="21"/>
      <c r="K6" s="23" t="s">
        <v>1</v>
      </c>
      <c r="L6" s="24"/>
      <c r="M6" s="19" t="s">
        <v>2</v>
      </c>
    </row>
    <row r="7" spans="2:16" ht="22.5" customHeight="1" x14ac:dyDescent="0.3">
      <c r="B7" s="3" t="s">
        <v>3</v>
      </c>
      <c r="C7" s="3" t="s">
        <v>4</v>
      </c>
      <c r="D7" s="3" t="s">
        <v>5</v>
      </c>
      <c r="E7" s="3" t="s">
        <v>4</v>
      </c>
      <c r="F7" s="3" t="s">
        <v>5</v>
      </c>
      <c r="G7" s="3" t="s">
        <v>4</v>
      </c>
      <c r="H7" s="3" t="s">
        <v>5</v>
      </c>
      <c r="J7" s="22"/>
      <c r="K7" s="7">
        <v>-1</v>
      </c>
      <c r="L7" s="6">
        <v>1</v>
      </c>
      <c r="M7" s="19"/>
    </row>
    <row r="8" spans="2:16" ht="22.5" customHeight="1" x14ac:dyDescent="0.3">
      <c r="B8" s="4" t="s">
        <v>6</v>
      </c>
      <c r="C8" s="4" t="s">
        <v>7</v>
      </c>
      <c r="D8" s="4" t="s">
        <v>7</v>
      </c>
      <c r="E8" s="25">
        <v>13.3638888888889</v>
      </c>
      <c r="F8" s="25">
        <v>5.8645833333333304</v>
      </c>
      <c r="G8" s="4" t="s">
        <v>7</v>
      </c>
      <c r="H8" s="4" t="s">
        <v>7</v>
      </c>
      <c r="J8" s="7" t="s">
        <v>8</v>
      </c>
      <c r="K8" s="8">
        <f>(ABS(C9-E8)+ABS(D9-F8))/2</f>
        <v>0.30937499999998996</v>
      </c>
      <c r="L8" s="8">
        <f>(ABS(G9-E8)+ABS(H9-F8))/2</f>
        <v>0.31284722222222028</v>
      </c>
      <c r="M8" s="9">
        <v>435</v>
      </c>
    </row>
    <row r="9" spans="2:16" ht="22.5" customHeight="1" x14ac:dyDescent="0.3">
      <c r="B9" s="4" t="s">
        <v>8</v>
      </c>
      <c r="C9" s="5">
        <v>13.6736111111111</v>
      </c>
      <c r="D9" s="5">
        <v>6.1736111111111098</v>
      </c>
      <c r="E9" s="26"/>
      <c r="F9" s="26"/>
      <c r="G9" s="5">
        <v>13.0513888888889</v>
      </c>
      <c r="H9" s="5">
        <v>5.5513888888888898</v>
      </c>
      <c r="J9" s="7" t="s">
        <v>9</v>
      </c>
      <c r="K9" s="8">
        <f>(ABS(C10-E8)+ABS(D10-F8))/2</f>
        <v>0.38923611111109491</v>
      </c>
      <c r="L9" s="8">
        <f>(ABS(G10-E8)+ABS(H10-F8))/2</f>
        <v>0.39340277777780042</v>
      </c>
      <c r="M9" s="9">
        <v>546.07000000000005</v>
      </c>
    </row>
    <row r="10" spans="2:16" ht="22.5" customHeight="1" x14ac:dyDescent="0.3">
      <c r="B10" s="4" t="s">
        <v>9</v>
      </c>
      <c r="C10" s="5">
        <v>13.7534722222222</v>
      </c>
      <c r="D10" s="5">
        <v>6.2534722222222197</v>
      </c>
      <c r="E10" s="26"/>
      <c r="F10" s="26"/>
      <c r="G10" s="5">
        <v>12.970833333333299</v>
      </c>
      <c r="H10" s="5">
        <v>5.4708333333333297</v>
      </c>
      <c r="J10" s="7" t="s">
        <v>10</v>
      </c>
      <c r="K10" s="8">
        <f>(ABS(C11-E8)+ABS(D11-F8))/2</f>
        <v>0.41145833333330462</v>
      </c>
      <c r="L10" s="8">
        <f>(ABS(G11-E8)+ABS(H11-F8))/2</f>
        <v>0.41597222222223529</v>
      </c>
      <c r="M10" s="9">
        <v>577.59</v>
      </c>
    </row>
    <row r="11" spans="2:16" ht="22.5" customHeight="1" x14ac:dyDescent="0.3">
      <c r="B11" s="4" t="s">
        <v>10</v>
      </c>
      <c r="C11" s="5">
        <v>13.775694444444399</v>
      </c>
      <c r="D11" s="5">
        <v>6.27569444444444</v>
      </c>
      <c r="E11" s="27"/>
      <c r="F11" s="27"/>
      <c r="G11" s="5">
        <v>12.9472222222222</v>
      </c>
      <c r="H11" s="5">
        <v>5.4493055555555596</v>
      </c>
    </row>
    <row r="12" spans="2:16" x14ac:dyDescent="0.3">
      <c r="O12">
        <f>7+28/60</f>
        <v>7.4666666666666668</v>
      </c>
      <c r="P12">
        <f>RADIANS(O12)</f>
        <v>0.13031791748224328</v>
      </c>
    </row>
    <row r="13" spans="2:16" x14ac:dyDescent="0.3">
      <c r="O13" s="15"/>
      <c r="P13">
        <f>SIN(P12)</f>
        <v>0.12994937092396261</v>
      </c>
    </row>
    <row r="14" spans="2:16" x14ac:dyDescent="0.3">
      <c r="P14">
        <f>3.38*P13</f>
        <v>0.43922887372299363</v>
      </c>
    </row>
    <row r="15" spans="2:16" ht="13.5" customHeight="1" x14ac:dyDescent="0.3">
      <c r="B15" s="3" t="s">
        <v>0</v>
      </c>
      <c r="C15" s="20">
        <v>-1</v>
      </c>
      <c r="D15" s="20"/>
      <c r="E15" s="20">
        <v>0</v>
      </c>
      <c r="F15" s="20"/>
      <c r="G15" s="20">
        <v>1</v>
      </c>
      <c r="H15" s="20"/>
      <c r="J15" s="21"/>
      <c r="K15" s="30" t="s">
        <v>26</v>
      </c>
      <c r="L15" s="24"/>
      <c r="M15" s="31" t="s">
        <v>23</v>
      </c>
      <c r="N15" s="31"/>
      <c r="O15" s="31"/>
      <c r="P15" s="31"/>
    </row>
    <row r="16" spans="2:16" x14ac:dyDescent="0.3">
      <c r="B16" s="3" t="s">
        <v>3</v>
      </c>
      <c r="C16" s="3" t="s">
        <v>4</v>
      </c>
      <c r="D16" s="3" t="s">
        <v>5</v>
      </c>
      <c r="E16" s="3" t="s">
        <v>4</v>
      </c>
      <c r="F16" s="3" t="s">
        <v>5</v>
      </c>
      <c r="G16" s="3" t="s">
        <v>4</v>
      </c>
      <c r="H16" s="3" t="s">
        <v>5</v>
      </c>
      <c r="J16" s="22"/>
      <c r="K16" s="7">
        <v>-1</v>
      </c>
      <c r="L16" s="6">
        <v>1</v>
      </c>
      <c r="M16" s="10">
        <v>-1</v>
      </c>
      <c r="N16" s="10">
        <v>1</v>
      </c>
      <c r="O16" s="14" t="s">
        <v>24</v>
      </c>
      <c r="P16" s="14" t="s">
        <v>25</v>
      </c>
    </row>
    <row r="17" spans="2:16" x14ac:dyDescent="0.3">
      <c r="B17" s="12" t="s">
        <v>19</v>
      </c>
      <c r="C17" s="13">
        <v>4.7618055555555552</v>
      </c>
      <c r="D17" s="13">
        <v>12.263194444444444</v>
      </c>
      <c r="E17" s="16">
        <v>4.4548611111111116</v>
      </c>
      <c r="F17" s="16">
        <v>11.956249999999999</v>
      </c>
      <c r="G17" s="13">
        <v>4.1437499999999998</v>
      </c>
      <c r="H17" s="13">
        <v>11.645138888888889</v>
      </c>
      <c r="J17" s="14" t="s">
        <v>19</v>
      </c>
      <c r="K17" s="8">
        <f>(ABS(C17-E$17)+ABS(D17-F$17))/2</f>
        <v>0.30694444444444446</v>
      </c>
      <c r="L17" s="8">
        <f>(ABS(G17-E$17)+ABS(H17-F$17))/2</f>
        <v>0.31111111111111089</v>
      </c>
      <c r="M17" s="10">
        <v>433.38</v>
      </c>
      <c r="N17" s="10">
        <v>439.23</v>
      </c>
      <c r="O17" s="32">
        <f>(M17+N17)/2</f>
        <v>436.30500000000001</v>
      </c>
      <c r="P17" s="33">
        <f>SQRT((M17-O17)^2+(N17-O17)^2)</f>
        <v>4.1365746699413188</v>
      </c>
    </row>
    <row r="18" spans="2:16" x14ac:dyDescent="0.3">
      <c r="B18" s="12" t="s">
        <v>20</v>
      </c>
      <c r="C18" s="8">
        <v>4.8402777777777777</v>
      </c>
      <c r="D18" s="8">
        <v>12.341666666666667</v>
      </c>
      <c r="E18" s="17"/>
      <c r="F18" s="17"/>
      <c r="G18" s="8">
        <v>4.0652777777777773</v>
      </c>
      <c r="H18" s="8">
        <v>11.566666666666668</v>
      </c>
      <c r="J18" s="14" t="s">
        <v>20</v>
      </c>
      <c r="K18" s="8">
        <f t="shared" ref="K18:K20" si="0">(ABS(C18-E$17)+ABS(D18-F$17))/2</f>
        <v>0.38541666666666696</v>
      </c>
      <c r="L18" s="8">
        <f t="shared" ref="L18:L20" si="1">(ABS(G18-E$17)+ABS(H18-F$17))/2</f>
        <v>0.3895833333333325</v>
      </c>
      <c r="M18" s="10">
        <v>543.30999999999995</v>
      </c>
      <c r="N18" s="10">
        <v>549.13</v>
      </c>
      <c r="O18" s="32">
        <f t="shared" ref="O18:O20" si="2">(M18+N18)/2</f>
        <v>546.22</v>
      </c>
      <c r="P18" s="33">
        <f t="shared" ref="P18:P20" si="3">SQRT((M18-O18)^2+(N18-O18)^2)</f>
        <v>4.1153614665057416</v>
      </c>
    </row>
    <row r="19" spans="2:16" x14ac:dyDescent="0.3">
      <c r="B19" s="12" t="s">
        <v>21</v>
      </c>
      <c r="C19" s="8">
        <v>4.8624999999999998</v>
      </c>
      <c r="D19" s="8">
        <v>12.363888888888889</v>
      </c>
      <c r="E19" s="17"/>
      <c r="F19" s="17"/>
      <c r="G19" s="8">
        <v>4.041666666666667</v>
      </c>
      <c r="H19" s="8">
        <v>11.543055555555556</v>
      </c>
      <c r="J19" s="14" t="s">
        <v>21</v>
      </c>
      <c r="K19" s="8">
        <f t="shared" si="0"/>
        <v>0.40763888888888911</v>
      </c>
      <c r="L19" s="8">
        <f t="shared" si="1"/>
        <v>0.41319444444444375</v>
      </c>
      <c r="M19" s="10">
        <v>574.34</v>
      </c>
      <c r="N19" s="10">
        <v>582.09</v>
      </c>
      <c r="O19" s="21">
        <f>(M19+N19+M20+N20)/4</f>
        <v>578.70000000000005</v>
      </c>
      <c r="P19" s="34">
        <f>SQRT((M19-O19)^2+(N19-O19)^2+(N20-O19)^2+(M20-O19)^2)</f>
        <v>7.8104673355696095</v>
      </c>
    </row>
    <row r="20" spans="2:16" x14ac:dyDescent="0.3">
      <c r="B20" s="12" t="s">
        <v>22</v>
      </c>
      <c r="C20" s="8">
        <v>4.8631944444444448</v>
      </c>
      <c r="D20" s="8">
        <v>12.364583333333334</v>
      </c>
      <c r="E20" s="18"/>
      <c r="F20" s="18"/>
      <c r="G20" s="8">
        <v>4.040972222222222</v>
      </c>
      <c r="H20" s="8">
        <v>11.542361111111111</v>
      </c>
      <c r="J20" s="14" t="s">
        <v>22</v>
      </c>
      <c r="K20" s="8">
        <f t="shared" si="0"/>
        <v>0.4083333333333341</v>
      </c>
      <c r="L20" s="8">
        <f t="shared" si="1"/>
        <v>0.41388888888888875</v>
      </c>
      <c r="M20" s="10">
        <v>575.30999999999995</v>
      </c>
      <c r="N20" s="10">
        <v>583.05999999999995</v>
      </c>
      <c r="O20" s="22"/>
      <c r="P20" s="35"/>
    </row>
    <row r="25" spans="2:16" x14ac:dyDescent="0.3">
      <c r="M25" s="9">
        <v>436.3</v>
      </c>
    </row>
    <row r="26" spans="2:16" x14ac:dyDescent="0.3">
      <c r="M26" s="9">
        <v>546.07000000000005</v>
      </c>
    </row>
    <row r="27" spans="2:16" x14ac:dyDescent="0.3">
      <c r="M27" s="9">
        <v>578.21</v>
      </c>
    </row>
    <row r="28" spans="2:16" x14ac:dyDescent="0.3">
      <c r="M28" s="9">
        <v>579.17999999999995</v>
      </c>
    </row>
  </sheetData>
  <mergeCells count="18">
    <mergeCell ref="M15:P15"/>
    <mergeCell ref="O19:O20"/>
    <mergeCell ref="P19:P20"/>
    <mergeCell ref="E17:E20"/>
    <mergeCell ref="F17:F20"/>
    <mergeCell ref="M6:M7"/>
    <mergeCell ref="C15:D15"/>
    <mergeCell ref="E15:F15"/>
    <mergeCell ref="G15:H15"/>
    <mergeCell ref="J15:J16"/>
    <mergeCell ref="K15:L15"/>
    <mergeCell ref="C6:D6"/>
    <mergeCell ref="E6:F6"/>
    <mergeCell ref="G6:H6"/>
    <mergeCell ref="K6:L6"/>
    <mergeCell ref="E8:E11"/>
    <mergeCell ref="F8:F11"/>
    <mergeCell ref="J6:J7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19"/>
  <sheetViews>
    <sheetView tabSelected="1" zoomScale="115" zoomScaleNormal="115" workbookViewId="0">
      <selection activeCell="D5" sqref="D5"/>
    </sheetView>
  </sheetViews>
  <sheetFormatPr defaultColWidth="8.73046875" defaultRowHeight="13.5" x14ac:dyDescent="0.3"/>
  <cols>
    <col min="3" max="3" width="7.73046875" customWidth="1"/>
    <col min="4" max="4" width="10.73046875" customWidth="1"/>
    <col min="5" max="5" width="10.1328125" bestFit="1" customWidth="1"/>
    <col min="6" max="6" width="10.73046875" customWidth="1"/>
    <col min="8" max="8" width="6.796875" customWidth="1"/>
    <col min="9" max="9" width="13.59765625" customWidth="1"/>
    <col min="10" max="11" width="12.19921875" customWidth="1"/>
    <col min="12" max="12" width="29.33203125" customWidth="1"/>
    <col min="13" max="13" width="21.73046875" customWidth="1"/>
  </cols>
  <sheetData>
    <row r="2" spans="3:13" ht="20.25" customHeight="1" x14ac:dyDescent="0.3"/>
    <row r="3" spans="3:13" ht="13.9" customHeight="1" x14ac:dyDescent="0.3">
      <c r="C3" s="29" t="s">
        <v>11</v>
      </c>
      <c r="D3" s="38">
        <v>-1</v>
      </c>
      <c r="E3" s="38">
        <v>0</v>
      </c>
      <c r="F3" s="38">
        <v>1</v>
      </c>
    </row>
    <row r="4" spans="3:13" ht="13.15" customHeight="1" x14ac:dyDescent="0.3">
      <c r="C4" s="29"/>
      <c r="D4" s="39"/>
      <c r="E4" s="39"/>
      <c r="F4" s="39"/>
    </row>
    <row r="5" spans="3:13" ht="20.25" x14ac:dyDescent="0.3">
      <c r="C5" s="1" t="s">
        <v>12</v>
      </c>
      <c r="D5" s="36">
        <v>3.9079999999999999</v>
      </c>
      <c r="E5" s="37">
        <v>4.5430000000000001</v>
      </c>
      <c r="F5" s="36">
        <v>5.13</v>
      </c>
    </row>
    <row r="6" spans="3:13" ht="20.25" x14ac:dyDescent="0.3">
      <c r="C6" s="1" t="s">
        <v>9</v>
      </c>
      <c r="D6" s="36">
        <v>3.7610000000000001</v>
      </c>
      <c r="E6" s="37"/>
      <c r="F6" s="36">
        <v>5.2210000000000001</v>
      </c>
    </row>
    <row r="7" spans="3:13" ht="20.25" x14ac:dyDescent="0.3">
      <c r="C7" s="1" t="s">
        <v>10</v>
      </c>
      <c r="D7" s="36">
        <v>3.742</v>
      </c>
      <c r="E7" s="37"/>
      <c r="F7" s="36">
        <v>5.26</v>
      </c>
      <c r="K7">
        <v>436.3</v>
      </c>
    </row>
    <row r="8" spans="3:13" x14ac:dyDescent="0.3">
      <c r="K8">
        <v>546.22</v>
      </c>
    </row>
    <row r="9" spans="3:13" x14ac:dyDescent="0.3">
      <c r="K9">
        <v>578.70000000000005</v>
      </c>
    </row>
    <row r="11" spans="3:13" ht="17.649999999999999" x14ac:dyDescent="0.3">
      <c r="H11" s="28" t="s">
        <v>13</v>
      </c>
      <c r="I11" s="11" t="s">
        <v>14</v>
      </c>
      <c r="J11" s="11" t="s">
        <v>15</v>
      </c>
      <c r="K11" s="11" t="s">
        <v>16</v>
      </c>
      <c r="L11" s="28" t="s">
        <v>17</v>
      </c>
      <c r="M11" s="42" t="s">
        <v>27</v>
      </c>
    </row>
    <row r="12" spans="3:13" ht="17.649999999999999" x14ac:dyDescent="0.3">
      <c r="H12" s="28"/>
      <c r="I12" s="28" t="s">
        <v>18</v>
      </c>
      <c r="J12" s="28"/>
      <c r="K12" s="28"/>
      <c r="L12" s="28"/>
      <c r="M12" s="28"/>
    </row>
    <row r="13" spans="3:13" ht="17.649999999999999" x14ac:dyDescent="0.3">
      <c r="H13" s="11" t="s">
        <v>12</v>
      </c>
      <c r="I13" s="40">
        <f>ABS(D5-E5)</f>
        <v>0.63500000000000023</v>
      </c>
      <c r="J13" s="40">
        <f>ABS(E5-F5)</f>
        <v>0.58699999999999974</v>
      </c>
      <c r="K13" s="40">
        <f>AVERAGE(I13:J13)</f>
        <v>0.61099999999999999</v>
      </c>
      <c r="L13" s="2">
        <f>K7*170*11.56/K13/1000</f>
        <v>1403.3007528641572</v>
      </c>
      <c r="M13" s="41">
        <f>AVERAGE(L13:L15)</f>
        <v>1457.3742759551706</v>
      </c>
    </row>
    <row r="14" spans="3:13" ht="17.649999999999999" x14ac:dyDescent="0.3">
      <c r="H14" s="11" t="s">
        <v>9</v>
      </c>
      <c r="I14" s="40">
        <f>ABS(D6-E5)</f>
        <v>0.78200000000000003</v>
      </c>
      <c r="J14" s="40">
        <f>ABS(E5-F6)</f>
        <v>0.67799999999999994</v>
      </c>
      <c r="K14" s="40">
        <f>AVERAGE(I14:J14)</f>
        <v>0.73</v>
      </c>
      <c r="L14" s="2">
        <f>K8*170*11.56/K14/1000</f>
        <v>1470.4541698630139</v>
      </c>
      <c r="M14" s="41"/>
    </row>
    <row r="15" spans="3:13" ht="17.649999999999999" x14ac:dyDescent="0.3">
      <c r="H15" s="11" t="s">
        <v>10</v>
      </c>
      <c r="I15" s="40">
        <f>ABS(D7-E5)</f>
        <v>0.80100000000000016</v>
      </c>
      <c r="J15" s="40">
        <f>ABS(E5-F7)</f>
        <v>0.71699999999999964</v>
      </c>
      <c r="K15" s="40">
        <f>AVERAGE(I15:J15)</f>
        <v>0.7589999999999999</v>
      </c>
      <c r="L15" s="2">
        <f>K9*170*11.56/K15/1000</f>
        <v>1498.3679051383403</v>
      </c>
      <c r="M15" s="41"/>
    </row>
    <row r="18" spans="12:12" x14ac:dyDescent="0.3">
      <c r="L18" s="43">
        <f>1500-M13</f>
        <v>42.62572404482944</v>
      </c>
    </row>
    <row r="19" spans="12:12" x14ac:dyDescent="0.3">
      <c r="L19">
        <f>L18/1500</f>
        <v>2.8417149363219627E-2</v>
      </c>
    </row>
  </sheetData>
  <mergeCells count="10">
    <mergeCell ref="M13:M15"/>
    <mergeCell ref="L11:L12"/>
    <mergeCell ref="M11:M12"/>
    <mergeCell ref="I12:K12"/>
    <mergeCell ref="C3:C4"/>
    <mergeCell ref="E5:E7"/>
    <mergeCell ref="H11:H12"/>
    <mergeCell ref="D3:D4"/>
    <mergeCell ref="E3:E4"/>
    <mergeCell ref="F3:F4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陆俊安</cp:lastModifiedBy>
  <dcterms:created xsi:type="dcterms:W3CDTF">2022-09-24T14:13:00Z</dcterms:created>
  <dcterms:modified xsi:type="dcterms:W3CDTF">2022-11-28T06:00:48Z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B4AE4D5D102F466A96DB995D1F56BF09</vt:lpwstr>
  </property>
  <property fmtid="{D5CDD505-2E9C-101B-9397-08002B2CF9AE}" pid="3" name="KSOProductBuildVer">
    <vt:lpwstr>2052-11.1.0.12358</vt:lpwstr>
  </property>
</Properties>
</file>