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课件资料\大物实验下\"/>
    </mc:Choice>
  </mc:AlternateContent>
  <xr:revisionPtr revIDLastSave="0" documentId="13_ncr:1_{10226FE4-81F2-4010-AC71-3F14E8DC9BE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m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B14" i="2"/>
  <c r="K13" i="2"/>
  <c r="C13" i="2"/>
  <c r="D13" i="2"/>
  <c r="E13" i="2"/>
  <c r="F13" i="2"/>
  <c r="G13" i="2"/>
  <c r="H13" i="2"/>
  <c r="I13" i="2"/>
  <c r="J13" i="2"/>
  <c r="B13" i="2"/>
  <c r="C12" i="2"/>
  <c r="D12" i="2"/>
  <c r="E12" i="2"/>
  <c r="F12" i="2"/>
  <c r="G12" i="2"/>
  <c r="H12" i="2"/>
  <c r="I12" i="2"/>
  <c r="J12" i="2"/>
  <c r="K12" i="2"/>
  <c r="B12" i="2"/>
  <c r="H7" i="2"/>
  <c r="H3" i="2"/>
  <c r="C7" i="2"/>
  <c r="D7" i="2"/>
  <c r="E7" i="2"/>
  <c r="F7" i="2"/>
  <c r="G7" i="2"/>
  <c r="B7" i="2"/>
  <c r="C3" i="2"/>
  <c r="D3" i="2"/>
  <c r="E3" i="2"/>
  <c r="F3" i="2"/>
  <c r="G3" i="2"/>
  <c r="B3" i="2"/>
  <c r="R23" i="1"/>
  <c r="T29" i="1"/>
  <c r="H28" i="1"/>
  <c r="J28" i="1" s="1"/>
  <c r="L28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3" i="1"/>
  <c r="J23" i="1" s="1"/>
  <c r="V3" i="1"/>
  <c r="X3" i="1" s="1"/>
  <c r="V4" i="1"/>
  <c r="X4" i="1" s="1"/>
  <c r="V5" i="1"/>
  <c r="V6" i="1"/>
  <c r="V7" i="1"/>
  <c r="V8" i="1"/>
  <c r="V9" i="1"/>
  <c r="V10" i="1"/>
  <c r="X10" i="1" s="1"/>
  <c r="V11" i="1"/>
  <c r="V12" i="1"/>
  <c r="V13" i="1"/>
  <c r="V2" i="1"/>
  <c r="X2" i="1" s="1"/>
  <c r="U3" i="1"/>
  <c r="U4" i="1"/>
  <c r="U5" i="1"/>
  <c r="U6" i="1"/>
  <c r="U7" i="1"/>
  <c r="U8" i="1"/>
  <c r="U9" i="1"/>
  <c r="U10" i="1"/>
  <c r="U11" i="1"/>
  <c r="U12" i="1"/>
  <c r="U13" i="1"/>
  <c r="U2" i="1"/>
  <c r="T5" i="1"/>
  <c r="T6" i="1"/>
  <c r="T7" i="1"/>
  <c r="T8" i="1"/>
  <c r="X8" i="1" s="1"/>
  <c r="T9" i="1"/>
  <c r="T10" i="1"/>
  <c r="T11" i="1"/>
  <c r="T12" i="1"/>
  <c r="T13" i="1"/>
  <c r="S3" i="1"/>
  <c r="S4" i="1"/>
  <c r="W4" i="1" s="1"/>
  <c r="S5" i="1"/>
  <c r="W5" i="1" s="1"/>
  <c r="S6" i="1"/>
  <c r="S7" i="1"/>
  <c r="S8" i="1"/>
  <c r="S9" i="1"/>
  <c r="S10" i="1"/>
  <c r="S11" i="1"/>
  <c r="S12" i="1"/>
  <c r="W12" i="1" s="1"/>
  <c r="S13" i="1"/>
  <c r="W13" i="1" s="1"/>
  <c r="S2" i="1"/>
  <c r="L23" i="1" l="1"/>
  <c r="N23" i="1"/>
  <c r="Q23" i="1" s="1"/>
  <c r="T23" i="1" s="1"/>
  <c r="W9" i="1"/>
  <c r="X7" i="1"/>
  <c r="X13" i="1"/>
  <c r="X12" i="1"/>
  <c r="X11" i="1"/>
  <c r="W7" i="1"/>
  <c r="X6" i="1"/>
  <c r="X5" i="1"/>
  <c r="W2" i="1"/>
  <c r="W6" i="1"/>
  <c r="X9" i="1"/>
  <c r="W8" i="1"/>
  <c r="W11" i="1"/>
  <c r="W3" i="1"/>
  <c r="W10" i="1"/>
</calcChain>
</file>

<file path=xl/sharedStrings.xml><?xml version="1.0" encoding="utf-8"?>
<sst xmlns="http://schemas.openxmlformats.org/spreadsheetml/2006/main" count="64" uniqueCount="52">
  <si>
    <t>x</t>
    <phoneticPr fontId="1" type="noConversion"/>
  </si>
  <si>
    <t>y</t>
    <phoneticPr fontId="1" type="noConversion"/>
  </si>
  <si>
    <t>R1</t>
    <phoneticPr fontId="1" type="noConversion"/>
  </si>
  <si>
    <t>R2</t>
    <phoneticPr fontId="1" type="noConversion"/>
  </si>
  <si>
    <t>S</t>
    <phoneticPr fontId="1" type="noConversion"/>
  </si>
  <si>
    <t>L(sanwei)</t>
    <phoneticPr fontId="1" type="noConversion"/>
  </si>
  <si>
    <t>N</t>
    <phoneticPr fontId="1" type="noConversion"/>
  </si>
  <si>
    <t>H</t>
    <phoneticPr fontId="1" type="noConversion"/>
  </si>
  <si>
    <t>B</t>
    <phoneticPr fontId="1" type="noConversion"/>
  </si>
  <si>
    <t>L·R1</t>
    <phoneticPr fontId="1" type="noConversion"/>
  </si>
  <si>
    <t>N·S</t>
    <phoneticPr fontId="1" type="noConversion"/>
  </si>
  <si>
    <t>N·Ux</t>
    <phoneticPr fontId="1" type="noConversion"/>
  </si>
  <si>
    <t>C·R2·Uy</t>
    <phoneticPr fontId="1" type="noConversion"/>
  </si>
  <si>
    <t>C两位</t>
    <phoneticPr fontId="1" type="noConversion"/>
  </si>
  <si>
    <t>M+6-M</t>
    <phoneticPr fontId="1" type="noConversion"/>
  </si>
  <si>
    <t>μ</t>
    <phoneticPr fontId="1" type="noConversion"/>
  </si>
  <si>
    <t>λ</t>
    <phoneticPr fontId="1" type="noConversion"/>
  </si>
  <si>
    <t>u（四位）</t>
    <phoneticPr fontId="1" type="noConversion"/>
  </si>
  <si>
    <t>baλ</t>
    <phoneticPr fontId="1" type="noConversion"/>
  </si>
  <si>
    <t>σλ</t>
    <phoneticPr fontId="1" type="noConversion"/>
  </si>
  <si>
    <t>σbaλ</t>
    <phoneticPr fontId="1" type="noConversion"/>
  </si>
  <si>
    <t>bau</t>
    <phoneticPr fontId="1" type="noConversion"/>
  </si>
  <si>
    <t>0.010（3）</t>
    <phoneticPr fontId="1" type="noConversion"/>
  </si>
  <si>
    <t>0.040（3）</t>
    <phoneticPr fontId="1" type="noConversion"/>
  </si>
  <si>
    <t>根号n-1</t>
    <phoneticPr fontId="1" type="noConversion"/>
  </si>
  <si>
    <t>σu/u</t>
    <phoneticPr fontId="1" type="noConversion"/>
  </si>
  <si>
    <t>σu</t>
    <phoneticPr fontId="1" type="noConversion"/>
  </si>
  <si>
    <t>68.8963210702341</t>
  </si>
  <si>
    <t>0.0153225806451613</t>
  </si>
  <si>
    <t>33.1103678929766</t>
  </si>
  <si>
    <t>0.0161290322580645</t>
  </si>
  <si>
    <t>0</t>
  </si>
  <si>
    <t>0.00806451612903226</t>
  </si>
  <si>
    <t>-18.7290969899666</t>
  </si>
  <si>
    <t>0.0032258064516129</t>
  </si>
  <si>
    <t>-28.7625418060201</t>
  </si>
  <si>
    <t>-45.4849498327759</t>
  </si>
  <si>
    <t>-62.2073578595318</t>
  </si>
  <si>
    <t>-0.0146774193548387</t>
  </si>
  <si>
    <t>-33.4448160535117</t>
  </si>
  <si>
    <t>-0.0121774193548387</t>
  </si>
  <si>
    <t>-0.00846774193548387</t>
  </si>
  <si>
    <t>17.3913043478261</t>
  </si>
  <si>
    <t>-0.00483870967741935</t>
  </si>
  <si>
    <t>0.0000806451612903226</t>
  </si>
  <si>
    <t>53.1772575250836</t>
  </si>
  <si>
    <t>电流</t>
    <phoneticPr fontId="1" type="noConversion"/>
  </si>
  <si>
    <t>格数</t>
    <phoneticPr fontId="1" type="noConversion"/>
  </si>
  <si>
    <t>H0</t>
    <phoneticPr fontId="1" type="noConversion"/>
  </si>
  <si>
    <t>B0</t>
    <phoneticPr fontId="1" type="noConversion"/>
  </si>
  <si>
    <t>电压</t>
    <phoneticPr fontId="1" type="noConversion"/>
  </si>
  <si>
    <t>相对磁导率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</si>
</sst>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.000"/>
    <numFmt numFmtId="181" formatCode="0.0000"/>
    <numFmt numFmtId="182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2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lgDash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my!$B$12:$L$12</c:f>
              <c:numCache>
                <c:formatCode>0.000</c:formatCode>
                <c:ptCount val="11"/>
                <c:pt idx="0">
                  <c:v>24.589291270225075</c:v>
                </c:pt>
                <c:pt idx="1">
                  <c:v>31.614803061717957</c:v>
                </c:pt>
                <c:pt idx="2">
                  <c:v>35.127558957464394</c:v>
                </c:pt>
                <c:pt idx="3">
                  <c:v>40.39669280108405</c:v>
                </c:pt>
                <c:pt idx="4">
                  <c:v>48.300393566513542</c:v>
                </c:pt>
                <c:pt idx="5">
                  <c:v>64.985984071309133</c:v>
                </c:pt>
                <c:pt idx="6">
                  <c:v>83.427952523977936</c:v>
                </c:pt>
                <c:pt idx="7">
                  <c:v>100.99173200271014</c:v>
                </c:pt>
                <c:pt idx="8">
                  <c:v>131.72834609049147</c:v>
                </c:pt>
                <c:pt idx="9">
                  <c:v>158.07401530858976</c:v>
                </c:pt>
                <c:pt idx="10" formatCode="General">
                  <c:v>0</c:v>
                </c:pt>
              </c:numCache>
            </c:numRef>
          </c:xVal>
          <c:yVal>
            <c:numRef>
              <c:f>my!$B$13:$L$13</c:f>
              <c:numCache>
                <c:formatCode>0.0000</c:formatCode>
                <c:ptCount val="11"/>
                <c:pt idx="0">
                  <c:v>2.5344237465503149E-2</c:v>
                </c:pt>
                <c:pt idx="1">
                  <c:v>5.4912514508590159E-2</c:v>
                </c:pt>
                <c:pt idx="2">
                  <c:v>8.870483112926103E-2</c:v>
                </c:pt>
                <c:pt idx="3">
                  <c:v>0.11404906859476417</c:v>
                </c:pt>
                <c:pt idx="4">
                  <c:v>0.14784138521543502</c:v>
                </c:pt>
                <c:pt idx="5">
                  <c:v>0.17318562268093818</c:v>
                </c:pt>
                <c:pt idx="6">
                  <c:v>0.20275389972402519</c:v>
                </c:pt>
                <c:pt idx="7">
                  <c:v>0.21542601845677675</c:v>
                </c:pt>
                <c:pt idx="8">
                  <c:v>0.2323221767671122</c:v>
                </c:pt>
                <c:pt idx="9">
                  <c:v>0.2534423746550315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D8A-8F37-A9655D55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94384"/>
        <c:axId val="1006095216"/>
      </c:scatterChart>
      <c:valAx>
        <c:axId val="10060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95216"/>
        <c:crosses val="autoZero"/>
        <c:crossBetween val="midCat"/>
      </c:valAx>
      <c:valAx>
        <c:axId val="1006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9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my!$A$12:$K$12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24.589291270225075</c:v>
                </c:pt>
                <c:pt idx="2">
                  <c:v>31.614803061717957</c:v>
                </c:pt>
                <c:pt idx="3">
                  <c:v>35.127558957464394</c:v>
                </c:pt>
                <c:pt idx="4">
                  <c:v>40.39669280108405</c:v>
                </c:pt>
                <c:pt idx="5">
                  <c:v>48.300393566513542</c:v>
                </c:pt>
                <c:pt idx="6">
                  <c:v>64.985984071309133</c:v>
                </c:pt>
                <c:pt idx="7">
                  <c:v>83.427952523977936</c:v>
                </c:pt>
                <c:pt idx="8">
                  <c:v>100.99173200271014</c:v>
                </c:pt>
                <c:pt idx="9">
                  <c:v>131.72834609049147</c:v>
                </c:pt>
                <c:pt idx="10">
                  <c:v>158.07401530858976</c:v>
                </c:pt>
              </c:numCache>
            </c:numRef>
          </c:xVal>
          <c:yVal>
            <c:numRef>
              <c:f>my!$A$13:$K$13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2.5344237465503149E-2</c:v>
                </c:pt>
                <c:pt idx="2">
                  <c:v>5.4912514508590159E-2</c:v>
                </c:pt>
                <c:pt idx="3">
                  <c:v>8.870483112926103E-2</c:v>
                </c:pt>
                <c:pt idx="4">
                  <c:v>0.11404906859476417</c:v>
                </c:pt>
                <c:pt idx="5">
                  <c:v>0.14784138521543502</c:v>
                </c:pt>
                <c:pt idx="6">
                  <c:v>0.17318562268093818</c:v>
                </c:pt>
                <c:pt idx="7">
                  <c:v>0.20275389972402519</c:v>
                </c:pt>
                <c:pt idx="8">
                  <c:v>0.21542601845677675</c:v>
                </c:pt>
                <c:pt idx="9">
                  <c:v>0.2323221767671122</c:v>
                </c:pt>
                <c:pt idx="10">
                  <c:v>0.2534423746550315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B-4C93-B2C9-FA592ABF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52832"/>
        <c:axId val="1194754912"/>
      </c:scatterChart>
      <c:valAx>
        <c:axId val="1194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754912"/>
        <c:crosses val="autoZero"/>
        <c:crossBetween val="midCat"/>
      </c:valAx>
      <c:valAx>
        <c:axId val="1194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7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697706</xdr:colOff>
      <xdr:row>16</xdr:row>
      <xdr:rowOff>119062</xdr:rowOff>
    </xdr:from>
    <xdr:to>
      <xdr:col>9</xdr:col>
      <xdr:colOff>678656</xdr:colOff>
      <xdr:row>32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3469E6-DF90-731A-DC26-5D45AFA4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111918</xdr:colOff>
      <xdr:row>16</xdr:row>
      <xdr:rowOff>176212</xdr:rowOff>
    </xdr:from>
    <xdr:to>
      <xdr:col>13</xdr:col>
      <xdr:colOff>150018</xdr:colOff>
      <xdr:row>32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FA7062-9C63-5249-9AA2-B098E164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C0BD-76B4-495A-87AA-57EED807DC5A}">
  <dimension ref="A1:L14"/>
  <sheetViews>
    <sheetView tabSelected="1" topLeftCell="A2" workbookViewId="0">
      <selection activeCell="O10" sqref="O10"/>
    </sheetView>
  </sheetViews>
  <sheetFormatPr defaultRowHeight="13.9" x14ac:dyDescent="0.4"/>
  <cols>
    <col min="1" max="1" width="10.796875" bestFit="1" customWidth="1"/>
    <col min="2" max="8" width="10.53125" bestFit="1" customWidth="1"/>
    <col min="9" max="11" width="11.59765625" bestFit="1" customWidth="1"/>
  </cols>
  <sheetData>
    <row r="1" spans="1:12" x14ac:dyDescent="0.4">
      <c r="A1" t="s">
        <v>46</v>
      </c>
      <c r="B1" s="5">
        <v>0.02</v>
      </c>
      <c r="C1" s="5">
        <v>0.04</v>
      </c>
      <c r="D1" s="5">
        <v>0.06</v>
      </c>
      <c r="E1" s="5">
        <v>0.08</v>
      </c>
      <c r="F1" s="5">
        <v>0.1</v>
      </c>
      <c r="G1" s="5">
        <v>0.12</v>
      </c>
    </row>
    <row r="2" spans="1:12" x14ac:dyDescent="0.4">
      <c r="A2" t="s">
        <v>47</v>
      </c>
      <c r="B2">
        <v>8.5</v>
      </c>
      <c r="C2">
        <v>16.5</v>
      </c>
      <c r="D2">
        <v>24.5</v>
      </c>
      <c r="E2">
        <v>32.5</v>
      </c>
      <c r="F2">
        <v>40.5</v>
      </c>
      <c r="G2">
        <v>48.5</v>
      </c>
    </row>
    <row r="3" spans="1:12" x14ac:dyDescent="0.4">
      <c r="A3" t="s">
        <v>48</v>
      </c>
      <c r="B3" s="7">
        <f>2*SQRT(2)*600*B1/0.47123/B2</f>
        <v>8.4737253313179863</v>
      </c>
      <c r="C3" s="7">
        <f t="shared" ref="C3:G3" si="0">2*SQRT(2)*600*C1/0.47123/C2</f>
        <v>8.7305048868124704</v>
      </c>
      <c r="D3" s="7">
        <f t="shared" si="0"/>
        <v>8.8195916713717804</v>
      </c>
      <c r="E3" s="7">
        <f t="shared" si="0"/>
        <v>8.8648203466095854</v>
      </c>
      <c r="F3" s="7">
        <f t="shared" si="0"/>
        <v>8.8921809032349231</v>
      </c>
      <c r="G3" s="7">
        <f t="shared" si="0"/>
        <v>8.9105152968498409</v>
      </c>
      <c r="H3" s="4">
        <f>AVERAGE(B3:G3)</f>
        <v>8.7818897393660986</v>
      </c>
    </row>
    <row r="5" spans="1:12" x14ac:dyDescent="0.4">
      <c r="A5" t="s">
        <v>46</v>
      </c>
      <c r="B5" s="5">
        <v>0.05</v>
      </c>
      <c r="C5" s="5">
        <v>0.1</v>
      </c>
      <c r="D5" s="5">
        <v>0.15</v>
      </c>
      <c r="E5" s="5">
        <v>0.2</v>
      </c>
      <c r="F5" s="5">
        <v>0.25</v>
      </c>
      <c r="G5" s="5">
        <v>0.3</v>
      </c>
    </row>
    <row r="6" spans="1:12" x14ac:dyDescent="0.4">
      <c r="A6" t="s">
        <v>47</v>
      </c>
      <c r="B6" s="7">
        <v>7</v>
      </c>
      <c r="C6" s="7">
        <v>14</v>
      </c>
      <c r="D6" s="7">
        <v>20</v>
      </c>
      <c r="E6" s="7">
        <v>26</v>
      </c>
      <c r="F6" s="7">
        <v>32.799999999999997</v>
      </c>
      <c r="G6" s="7">
        <v>40</v>
      </c>
    </row>
    <row r="7" spans="1:12" x14ac:dyDescent="0.4">
      <c r="A7" t="s">
        <v>49</v>
      </c>
      <c r="B7" s="6">
        <f>2*SQRT(2)*0.01*B5/B6/75/0.00013273</f>
        <v>2.0294885246785924E-2</v>
      </c>
      <c r="C7" s="6">
        <f t="shared" ref="C7:G7" si="1">2*SQRT(2)*0.01*C5/C6/75/0.00013273</f>
        <v>2.0294885246785924E-2</v>
      </c>
      <c r="D7" s="6">
        <f t="shared" si="1"/>
        <v>2.1309629509125218E-2</v>
      </c>
      <c r="E7" s="6">
        <f t="shared" si="1"/>
        <v>2.1856030265769457E-2</v>
      </c>
      <c r="F7" s="6">
        <f t="shared" si="1"/>
        <v>2.1656127549924003E-2</v>
      </c>
      <c r="G7" s="6">
        <f t="shared" si="1"/>
        <v>2.1309629509125218E-2</v>
      </c>
      <c r="H7" s="6">
        <f>AVERAGE(B7:G7)</f>
        <v>2.112019788791929E-2</v>
      </c>
    </row>
    <row r="9" spans="1:12" x14ac:dyDescent="0.4">
      <c r="A9" t="s">
        <v>50</v>
      </c>
      <c r="B9">
        <v>10</v>
      </c>
      <c r="C9">
        <v>20</v>
      </c>
      <c r="D9">
        <v>30</v>
      </c>
      <c r="E9">
        <v>40</v>
      </c>
      <c r="F9">
        <v>50</v>
      </c>
      <c r="G9">
        <v>60</v>
      </c>
      <c r="H9">
        <v>70</v>
      </c>
      <c r="I9">
        <v>80</v>
      </c>
      <c r="J9">
        <v>90</v>
      </c>
      <c r="K9">
        <v>100</v>
      </c>
    </row>
    <row r="10" spans="1:12" x14ac:dyDescent="0.4">
      <c r="A10" t="s">
        <v>0</v>
      </c>
      <c r="B10" s="7">
        <v>2.8</v>
      </c>
      <c r="C10" s="7">
        <v>3.6</v>
      </c>
      <c r="D10" s="7">
        <v>4</v>
      </c>
      <c r="E10" s="7">
        <v>4.5999999999999996</v>
      </c>
      <c r="F10" s="7">
        <v>5.5</v>
      </c>
      <c r="G10" s="7">
        <v>7.4</v>
      </c>
      <c r="H10" s="7">
        <v>9.5</v>
      </c>
      <c r="I10" s="7">
        <v>11.5</v>
      </c>
      <c r="J10" s="7">
        <v>15</v>
      </c>
      <c r="K10" s="7">
        <v>18</v>
      </c>
    </row>
    <row r="11" spans="1:12" x14ac:dyDescent="0.4">
      <c r="A11" t="s">
        <v>1</v>
      </c>
      <c r="B11" s="7">
        <v>1.2</v>
      </c>
      <c r="C11" s="7">
        <v>2.6</v>
      </c>
      <c r="D11" s="7">
        <v>4.2</v>
      </c>
      <c r="E11" s="7">
        <v>5.4</v>
      </c>
      <c r="F11" s="7">
        <v>7</v>
      </c>
      <c r="G11" s="7">
        <v>8.1999999999999993</v>
      </c>
      <c r="H11" s="7">
        <v>9.6</v>
      </c>
      <c r="I11" s="7">
        <v>10.199999999999999</v>
      </c>
      <c r="J11" s="7">
        <v>11</v>
      </c>
      <c r="K11" s="7">
        <v>12</v>
      </c>
    </row>
    <row r="12" spans="1:12" x14ac:dyDescent="0.4">
      <c r="A12">
        <v>0</v>
      </c>
      <c r="B12" s="4">
        <f>B10*$H$3</f>
        <v>24.589291270225075</v>
      </c>
      <c r="C12" s="4">
        <f t="shared" ref="C12:K12" si="2">C10*$H$3</f>
        <v>31.614803061717957</v>
      </c>
      <c r="D12" s="4">
        <f t="shared" si="2"/>
        <v>35.127558957464394</v>
      </c>
      <c r="E12" s="4">
        <f t="shared" si="2"/>
        <v>40.39669280108405</v>
      </c>
      <c r="F12" s="4">
        <f t="shared" si="2"/>
        <v>48.300393566513542</v>
      </c>
      <c r="G12" s="4">
        <f t="shared" si="2"/>
        <v>64.985984071309133</v>
      </c>
      <c r="H12" s="4">
        <f t="shared" si="2"/>
        <v>83.427952523977936</v>
      </c>
      <c r="I12" s="4">
        <f t="shared" si="2"/>
        <v>100.99173200271014</v>
      </c>
      <c r="J12" s="4">
        <f t="shared" si="2"/>
        <v>131.72834609049147</v>
      </c>
      <c r="K12" s="4">
        <f t="shared" si="2"/>
        <v>158.07401530858976</v>
      </c>
      <c r="L12">
        <v>0</v>
      </c>
    </row>
    <row r="13" spans="1:12" x14ac:dyDescent="0.4">
      <c r="A13">
        <v>0</v>
      </c>
      <c r="B13" s="6">
        <f>B11*$H$7</f>
        <v>2.5344237465503149E-2</v>
      </c>
      <c r="C13" s="6">
        <f t="shared" ref="C13:K13" si="3">C11*$H$7</f>
        <v>5.4912514508590159E-2</v>
      </c>
      <c r="D13" s="6">
        <f t="shared" si="3"/>
        <v>8.870483112926103E-2</v>
      </c>
      <c r="E13" s="6">
        <f t="shared" si="3"/>
        <v>0.11404906859476417</v>
      </c>
      <c r="F13" s="6">
        <f t="shared" si="3"/>
        <v>0.14784138521543502</v>
      </c>
      <c r="G13" s="6">
        <f t="shared" si="3"/>
        <v>0.17318562268093818</v>
      </c>
      <c r="H13" s="6">
        <f t="shared" si="3"/>
        <v>0.20275389972402519</v>
      </c>
      <c r="I13" s="6">
        <f t="shared" si="3"/>
        <v>0.21542601845677675</v>
      </c>
      <c r="J13" s="6">
        <f t="shared" si="3"/>
        <v>0.2323221767671122</v>
      </c>
      <c r="K13" s="6">
        <f>K11*$H$7</f>
        <v>0.2534423746550315</v>
      </c>
      <c r="L13">
        <v>0</v>
      </c>
    </row>
    <row r="14" spans="1:12" x14ac:dyDescent="0.4">
      <c r="A14" t="s">
        <v>51</v>
      </c>
      <c r="B14" s="4">
        <f>B13/B12/4/PI()*10000000</f>
        <v>820.20677765811718</v>
      </c>
      <c r="C14" s="4">
        <f t="shared" ref="C14:K14" si="4">C13/C12/4/PI()*10000000</f>
        <v>1382.2003104979381</v>
      </c>
      <c r="D14" s="4">
        <f t="shared" si="4"/>
        <v>2009.506605262387</v>
      </c>
      <c r="E14" s="4">
        <f t="shared" si="4"/>
        <v>2246.6533474983207</v>
      </c>
      <c r="F14" s="4">
        <f t="shared" si="4"/>
        <v>2435.7655821362259</v>
      </c>
      <c r="G14" s="4">
        <f t="shared" si="4"/>
        <v>2120.7148215124289</v>
      </c>
      <c r="H14" s="4">
        <f t="shared" si="4"/>
        <v>1933.9612441622969</v>
      </c>
      <c r="I14" s="4">
        <f t="shared" si="4"/>
        <v>1697.471418109842</v>
      </c>
      <c r="J14" s="4">
        <f t="shared" si="4"/>
        <v>1403.4649306594447</v>
      </c>
      <c r="K14" s="4">
        <f t="shared" si="4"/>
        <v>1275.8772096904042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Z34"/>
  <sheetViews>
    <sheetView topLeftCell="D1" workbookViewId="0">
      <selection activeCell="F31" sqref="F31"/>
    </sheetView>
  </sheetViews>
  <sheetFormatPr defaultRowHeight="13.9" x14ac:dyDescent="0.4"/>
  <cols>
    <col min="17" max="17" width="9.1328125" bestFit="1" customWidth="1"/>
  </cols>
  <sheetData>
    <row r="1" spans="6:26" x14ac:dyDescent="0.4">
      <c r="G1" t="s">
        <v>0</v>
      </c>
      <c r="H1" t="s">
        <v>1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13</v>
      </c>
      <c r="R1" t="s">
        <v>6</v>
      </c>
      <c r="S1" t="s">
        <v>11</v>
      </c>
      <c r="T1" t="s">
        <v>12</v>
      </c>
      <c r="U1" t="s">
        <v>9</v>
      </c>
      <c r="V1" t="s">
        <v>10</v>
      </c>
      <c r="W1" t="s">
        <v>7</v>
      </c>
      <c r="X1" t="s">
        <v>8</v>
      </c>
    </row>
    <row r="2" spans="6:26" x14ac:dyDescent="0.4">
      <c r="F2">
        <v>1</v>
      </c>
      <c r="G2">
        <v>0.20599999999999999</v>
      </c>
      <c r="H2">
        <v>0.187</v>
      </c>
      <c r="I2">
        <v>0.1</v>
      </c>
      <c r="J2">
        <v>0.2</v>
      </c>
      <c r="M2">
        <v>2.2999999999999998</v>
      </c>
      <c r="N2">
        <v>1000</v>
      </c>
      <c r="O2">
        <v>1.2400000000000001E-4</v>
      </c>
      <c r="P2">
        <v>0.13</v>
      </c>
      <c r="Q2">
        <v>9.9999999999999995E-7</v>
      </c>
      <c r="R2">
        <v>100</v>
      </c>
      <c r="S2">
        <f t="shared" ref="S2:S13" si="0">PRODUCT(G2,R2)</f>
        <v>20.599999999999998</v>
      </c>
      <c r="T2">
        <v>1.9000000000000001E-4</v>
      </c>
      <c r="U2" s="1">
        <f t="shared" ref="U2:U13" si="1">PRODUCT(M2,P2)</f>
        <v>0.29899999999999999</v>
      </c>
      <c r="V2">
        <f t="shared" ref="V2:V13" si="2">PRODUCT(R2,O2)</f>
        <v>1.2400000000000001E-2</v>
      </c>
      <c r="W2" t="str">
        <f t="shared" ref="W2:W13" si="3">IMDIV(S2,U2)</f>
        <v>68.8963210702341</v>
      </c>
      <c r="X2" t="str">
        <f t="shared" ref="X2:X13" si="4">IMDIV(T2,V2)</f>
        <v>0.0153225806451613</v>
      </c>
      <c r="Y2" t="s">
        <v>27</v>
      </c>
      <c r="Z2" t="s">
        <v>28</v>
      </c>
    </row>
    <row r="3" spans="6:26" x14ac:dyDescent="0.4">
      <c r="F3">
        <v>2</v>
      </c>
      <c r="G3">
        <v>9.9000000000000005E-2</v>
      </c>
      <c r="H3">
        <v>0.19600000000000001</v>
      </c>
      <c r="I3">
        <v>0.1</v>
      </c>
      <c r="J3">
        <v>0.2</v>
      </c>
      <c r="M3">
        <v>2.2999999999999998</v>
      </c>
      <c r="N3">
        <v>1000</v>
      </c>
      <c r="O3">
        <v>1.2400000000000001E-4</v>
      </c>
      <c r="P3">
        <v>0.13</v>
      </c>
      <c r="Q3">
        <v>9.9999999999999995E-7</v>
      </c>
      <c r="R3">
        <v>100</v>
      </c>
      <c r="S3">
        <f t="shared" si="0"/>
        <v>9.9</v>
      </c>
      <c r="T3">
        <v>2.0000000000000001E-4</v>
      </c>
      <c r="U3" s="1">
        <f t="shared" si="1"/>
        <v>0.29899999999999999</v>
      </c>
      <c r="V3">
        <f t="shared" si="2"/>
        <v>1.2400000000000001E-2</v>
      </c>
      <c r="W3" t="str">
        <f t="shared" si="3"/>
        <v>33.1103678929766</v>
      </c>
      <c r="X3" t="str">
        <f t="shared" si="4"/>
        <v>0.0161290322580645</v>
      </c>
      <c r="Y3" t="s">
        <v>29</v>
      </c>
      <c r="Z3" t="s">
        <v>30</v>
      </c>
    </row>
    <row r="4" spans="6:26" x14ac:dyDescent="0.4">
      <c r="F4">
        <v>3</v>
      </c>
      <c r="G4">
        <v>0</v>
      </c>
      <c r="H4">
        <v>9.8000000000000004E-2</v>
      </c>
      <c r="I4">
        <v>0.1</v>
      </c>
      <c r="J4">
        <v>0.2</v>
      </c>
      <c r="M4">
        <v>2.2999999999999998</v>
      </c>
      <c r="N4">
        <v>1000</v>
      </c>
      <c r="O4">
        <v>1.2400000000000001E-4</v>
      </c>
      <c r="P4">
        <v>0.13</v>
      </c>
      <c r="Q4">
        <v>9.9999999999999995E-7</v>
      </c>
      <c r="R4">
        <v>100</v>
      </c>
      <c r="S4">
        <f t="shared" si="0"/>
        <v>0</v>
      </c>
      <c r="T4">
        <v>1E-4</v>
      </c>
      <c r="U4" s="1">
        <f t="shared" si="1"/>
        <v>0.29899999999999999</v>
      </c>
      <c r="V4">
        <f t="shared" si="2"/>
        <v>1.2400000000000001E-2</v>
      </c>
      <c r="W4" t="str">
        <f t="shared" si="3"/>
        <v>0</v>
      </c>
      <c r="X4" t="str">
        <f t="shared" si="4"/>
        <v>0.00806451612903226</v>
      </c>
      <c r="Y4" t="s">
        <v>31</v>
      </c>
      <c r="Z4" t="s">
        <v>32</v>
      </c>
    </row>
    <row r="5" spans="6:26" x14ac:dyDescent="0.4">
      <c r="F5">
        <v>4</v>
      </c>
      <c r="G5">
        <v>-5.6000000000000001E-2</v>
      </c>
      <c r="H5">
        <v>0.04</v>
      </c>
      <c r="I5">
        <v>0.1</v>
      </c>
      <c r="J5">
        <v>0.2</v>
      </c>
      <c r="M5">
        <v>2.2999999999999998</v>
      </c>
      <c r="N5">
        <v>1000</v>
      </c>
      <c r="O5">
        <v>1.2400000000000001E-4</v>
      </c>
      <c r="P5">
        <v>0.13</v>
      </c>
      <c r="Q5">
        <v>9.9999999999999995E-7</v>
      </c>
      <c r="R5">
        <v>100</v>
      </c>
      <c r="S5">
        <f t="shared" si="0"/>
        <v>-5.6000000000000005</v>
      </c>
      <c r="T5">
        <f t="shared" ref="T5:T13" si="5">PRODUCT(H5,Q5,N5)</f>
        <v>4.0000000000000003E-5</v>
      </c>
      <c r="U5" s="1">
        <f t="shared" si="1"/>
        <v>0.29899999999999999</v>
      </c>
      <c r="V5">
        <f t="shared" si="2"/>
        <v>1.2400000000000001E-2</v>
      </c>
      <c r="W5" t="str">
        <f t="shared" si="3"/>
        <v>-18.7290969899666</v>
      </c>
      <c r="X5" t="str">
        <f t="shared" si="4"/>
        <v>0.0032258064516129</v>
      </c>
      <c r="Y5" t="s">
        <v>33</v>
      </c>
      <c r="Z5" t="s">
        <v>34</v>
      </c>
    </row>
    <row r="6" spans="6:26" x14ac:dyDescent="0.4">
      <c r="F6">
        <v>5</v>
      </c>
      <c r="G6">
        <v>-8.5999999999999993E-2</v>
      </c>
      <c r="H6">
        <v>0</v>
      </c>
      <c r="I6">
        <v>0.1</v>
      </c>
      <c r="J6">
        <v>0.2</v>
      </c>
      <c r="M6">
        <v>2.2999999999999998</v>
      </c>
      <c r="N6">
        <v>1000</v>
      </c>
      <c r="O6">
        <v>1.2400000000000001E-4</v>
      </c>
      <c r="P6">
        <v>0.13</v>
      </c>
      <c r="Q6">
        <v>9.9999999999999995E-7</v>
      </c>
      <c r="R6">
        <v>100</v>
      </c>
      <c r="S6">
        <f t="shared" si="0"/>
        <v>-8.6</v>
      </c>
      <c r="T6">
        <f t="shared" si="5"/>
        <v>0</v>
      </c>
      <c r="U6" s="1">
        <f t="shared" si="1"/>
        <v>0.29899999999999999</v>
      </c>
      <c r="V6">
        <f t="shared" si="2"/>
        <v>1.2400000000000001E-2</v>
      </c>
      <c r="W6" t="str">
        <f t="shared" si="3"/>
        <v>-28.7625418060201</v>
      </c>
      <c r="X6" t="str">
        <f t="shared" si="4"/>
        <v>0</v>
      </c>
      <c r="Y6" t="s">
        <v>35</v>
      </c>
      <c r="Z6" t="s">
        <v>31</v>
      </c>
    </row>
    <row r="7" spans="6:26" x14ac:dyDescent="0.4">
      <c r="F7">
        <v>6</v>
      </c>
      <c r="G7">
        <v>-0.13600000000000001</v>
      </c>
      <c r="H7">
        <v>0.1</v>
      </c>
      <c r="I7">
        <v>0.1</v>
      </c>
      <c r="J7">
        <v>0.2</v>
      </c>
      <c r="M7">
        <v>2.2999999999999998</v>
      </c>
      <c r="N7">
        <v>1000</v>
      </c>
      <c r="O7">
        <v>1.2400000000000001E-4</v>
      </c>
      <c r="P7">
        <v>0.13</v>
      </c>
      <c r="Q7">
        <v>9.9999999999999995E-7</v>
      </c>
      <c r="R7">
        <v>100</v>
      </c>
      <c r="S7">
        <f t="shared" si="0"/>
        <v>-13.600000000000001</v>
      </c>
      <c r="T7">
        <f t="shared" si="5"/>
        <v>9.9999999999999991E-5</v>
      </c>
      <c r="U7" s="1">
        <f t="shared" si="1"/>
        <v>0.29899999999999999</v>
      </c>
      <c r="V7">
        <f t="shared" si="2"/>
        <v>1.2400000000000001E-2</v>
      </c>
      <c r="W7" t="str">
        <f t="shared" si="3"/>
        <v>-45.4849498327759</v>
      </c>
      <c r="X7" t="str">
        <f t="shared" si="4"/>
        <v>0.00806451612903226</v>
      </c>
      <c r="Y7" t="s">
        <v>36</v>
      </c>
      <c r="Z7" t="s">
        <v>32</v>
      </c>
    </row>
    <row r="8" spans="6:26" x14ac:dyDescent="0.4">
      <c r="F8">
        <v>7</v>
      </c>
      <c r="G8">
        <v>-0.186</v>
      </c>
      <c r="H8">
        <v>-0.182</v>
      </c>
      <c r="I8">
        <v>0.1</v>
      </c>
      <c r="J8">
        <v>0.2</v>
      </c>
      <c r="M8">
        <v>2.2999999999999998</v>
      </c>
      <c r="N8">
        <v>1000</v>
      </c>
      <c r="O8">
        <v>1.2400000000000001E-4</v>
      </c>
      <c r="P8">
        <v>0.13</v>
      </c>
      <c r="Q8">
        <v>9.9999999999999995E-7</v>
      </c>
      <c r="R8">
        <v>100</v>
      </c>
      <c r="S8">
        <f t="shared" si="0"/>
        <v>-18.600000000000001</v>
      </c>
      <c r="T8">
        <f t="shared" si="5"/>
        <v>-1.8199999999999998E-4</v>
      </c>
      <c r="U8" s="1">
        <f t="shared" si="1"/>
        <v>0.29899999999999999</v>
      </c>
      <c r="V8">
        <f t="shared" si="2"/>
        <v>1.2400000000000001E-2</v>
      </c>
      <c r="W8" t="str">
        <f t="shared" si="3"/>
        <v>-62.2073578595318</v>
      </c>
      <c r="X8" t="str">
        <f t="shared" si="4"/>
        <v>-0.0146774193548387</v>
      </c>
      <c r="Y8" t="s">
        <v>37</v>
      </c>
      <c r="Z8" t="s">
        <v>38</v>
      </c>
    </row>
    <row r="9" spans="6:26" x14ac:dyDescent="0.4">
      <c r="F9">
        <v>8</v>
      </c>
      <c r="G9">
        <v>-0.1</v>
      </c>
      <c r="H9">
        <v>-0.151</v>
      </c>
      <c r="I9">
        <v>0.1</v>
      </c>
      <c r="J9">
        <v>0.2</v>
      </c>
      <c r="M9">
        <v>2.2999999999999998</v>
      </c>
      <c r="N9">
        <v>1000</v>
      </c>
      <c r="O9">
        <v>1.2400000000000001E-4</v>
      </c>
      <c r="P9">
        <v>0.13</v>
      </c>
      <c r="Q9">
        <v>9.9999999999999995E-7</v>
      </c>
      <c r="R9">
        <v>100</v>
      </c>
      <c r="S9">
        <f t="shared" si="0"/>
        <v>-10</v>
      </c>
      <c r="T9">
        <f t="shared" si="5"/>
        <v>-1.5099999999999998E-4</v>
      </c>
      <c r="U9" s="1">
        <f t="shared" si="1"/>
        <v>0.29899999999999999</v>
      </c>
      <c r="V9">
        <f t="shared" si="2"/>
        <v>1.2400000000000001E-2</v>
      </c>
      <c r="W9" t="str">
        <f t="shared" si="3"/>
        <v>-33.4448160535117</v>
      </c>
      <c r="X9" t="str">
        <f t="shared" si="4"/>
        <v>-0.0121774193548387</v>
      </c>
      <c r="Y9" t="s">
        <v>39</v>
      </c>
      <c r="Z9" t="s">
        <v>40</v>
      </c>
    </row>
    <row r="10" spans="6:26" x14ac:dyDescent="0.4">
      <c r="F10">
        <v>9</v>
      </c>
      <c r="G10">
        <v>0</v>
      </c>
      <c r="H10">
        <v>-0.105</v>
      </c>
      <c r="I10">
        <v>0.1</v>
      </c>
      <c r="J10">
        <v>0.2</v>
      </c>
      <c r="M10">
        <v>2.2999999999999998</v>
      </c>
      <c r="N10">
        <v>1000</v>
      </c>
      <c r="O10">
        <v>1.2400000000000001E-4</v>
      </c>
      <c r="P10">
        <v>0.13</v>
      </c>
      <c r="Q10">
        <v>9.9999999999999995E-7</v>
      </c>
      <c r="R10">
        <v>100</v>
      </c>
      <c r="S10">
        <f t="shared" si="0"/>
        <v>0</v>
      </c>
      <c r="T10">
        <f t="shared" si="5"/>
        <v>-1.0499999999999999E-4</v>
      </c>
      <c r="U10" s="1">
        <f t="shared" si="1"/>
        <v>0.29899999999999999</v>
      </c>
      <c r="V10">
        <f t="shared" si="2"/>
        <v>1.2400000000000001E-2</v>
      </c>
      <c r="W10" t="str">
        <f t="shared" si="3"/>
        <v>0</v>
      </c>
      <c r="X10" t="str">
        <f t="shared" si="4"/>
        <v>-0.00846774193548387</v>
      </c>
      <c r="Y10" t="s">
        <v>31</v>
      </c>
      <c r="Z10" t="s">
        <v>41</v>
      </c>
    </row>
    <row r="11" spans="6:26" x14ac:dyDescent="0.4">
      <c r="F11">
        <v>10</v>
      </c>
      <c r="G11">
        <v>5.1999999999999998E-2</v>
      </c>
      <c r="H11">
        <v>-0.06</v>
      </c>
      <c r="I11">
        <v>0.1</v>
      </c>
      <c r="J11">
        <v>0.2</v>
      </c>
      <c r="M11">
        <v>2.2999999999999998</v>
      </c>
      <c r="N11">
        <v>1000</v>
      </c>
      <c r="O11">
        <v>1.2400000000000001E-4</v>
      </c>
      <c r="P11">
        <v>0.13</v>
      </c>
      <c r="Q11">
        <v>9.9999999999999995E-7</v>
      </c>
      <c r="R11">
        <v>100</v>
      </c>
      <c r="S11">
        <f t="shared" si="0"/>
        <v>5.2</v>
      </c>
      <c r="T11">
        <f t="shared" si="5"/>
        <v>-5.9999999999999995E-5</v>
      </c>
      <c r="U11" s="1">
        <f t="shared" si="1"/>
        <v>0.29899999999999999</v>
      </c>
      <c r="V11">
        <f t="shared" si="2"/>
        <v>1.2400000000000001E-2</v>
      </c>
      <c r="W11" t="str">
        <f t="shared" si="3"/>
        <v>17.3913043478261</v>
      </c>
      <c r="X11" t="str">
        <f t="shared" si="4"/>
        <v>-0.00483870967741935</v>
      </c>
      <c r="Y11" t="s">
        <v>42</v>
      </c>
      <c r="Z11" t="s">
        <v>43</v>
      </c>
    </row>
    <row r="12" spans="6:26" x14ac:dyDescent="0.4">
      <c r="F12">
        <v>11</v>
      </c>
      <c r="G12">
        <v>9.9000000000000005E-2</v>
      </c>
      <c r="H12">
        <v>1E-3</v>
      </c>
      <c r="I12">
        <v>0.1</v>
      </c>
      <c r="J12">
        <v>0.2</v>
      </c>
      <c r="M12">
        <v>2.2999999999999998</v>
      </c>
      <c r="N12">
        <v>1000</v>
      </c>
      <c r="O12">
        <v>1.2400000000000001E-4</v>
      </c>
      <c r="P12">
        <v>0.13</v>
      </c>
      <c r="Q12">
        <v>9.9999999999999995E-7</v>
      </c>
      <c r="R12">
        <v>100</v>
      </c>
      <c r="S12">
        <f t="shared" si="0"/>
        <v>9.9</v>
      </c>
      <c r="T12">
        <f t="shared" si="5"/>
        <v>1.0000000000000002E-6</v>
      </c>
      <c r="U12" s="1">
        <f t="shared" si="1"/>
        <v>0.29899999999999999</v>
      </c>
      <c r="V12">
        <f t="shared" si="2"/>
        <v>1.2400000000000001E-2</v>
      </c>
      <c r="W12" t="str">
        <f t="shared" si="3"/>
        <v>33.1103678929766</v>
      </c>
      <c r="X12" t="str">
        <f t="shared" si="4"/>
        <v>0.0000806451612903226</v>
      </c>
      <c r="Y12" t="s">
        <v>29</v>
      </c>
      <c r="Z12" t="s">
        <v>44</v>
      </c>
    </row>
    <row r="13" spans="6:26" x14ac:dyDescent="0.4">
      <c r="F13">
        <v>12</v>
      </c>
      <c r="G13">
        <v>0.159</v>
      </c>
      <c r="H13">
        <v>0.1</v>
      </c>
      <c r="I13">
        <v>0.1</v>
      </c>
      <c r="J13">
        <v>0.2</v>
      </c>
      <c r="M13">
        <v>2.2999999999999998</v>
      </c>
      <c r="N13">
        <v>1000</v>
      </c>
      <c r="O13">
        <v>1.2400000000000001E-4</v>
      </c>
      <c r="P13">
        <v>0.13</v>
      </c>
      <c r="Q13">
        <v>9.9999999999999995E-7</v>
      </c>
      <c r="R13">
        <v>100</v>
      </c>
      <c r="S13">
        <f t="shared" si="0"/>
        <v>15.9</v>
      </c>
      <c r="T13">
        <f t="shared" si="5"/>
        <v>9.9999999999999991E-5</v>
      </c>
      <c r="U13" s="1">
        <f t="shared" si="1"/>
        <v>0.29899999999999999</v>
      </c>
      <c r="V13">
        <f t="shared" si="2"/>
        <v>1.2400000000000001E-2</v>
      </c>
      <c r="W13" t="str">
        <f t="shared" si="3"/>
        <v>53.1772575250836</v>
      </c>
      <c r="X13" t="str">
        <f t="shared" si="4"/>
        <v>0.00806451612903226</v>
      </c>
      <c r="Y13" t="s">
        <v>45</v>
      </c>
      <c r="Z13" t="s">
        <v>32</v>
      </c>
    </row>
    <row r="16" spans="6:26" x14ac:dyDescent="0.4">
      <c r="H16" t="s">
        <v>14</v>
      </c>
      <c r="J16" t="s">
        <v>16</v>
      </c>
      <c r="K16" t="s">
        <v>15</v>
      </c>
      <c r="L16" t="s">
        <v>17</v>
      </c>
      <c r="M16" t="s">
        <v>18</v>
      </c>
      <c r="N16" t="s">
        <v>19</v>
      </c>
      <c r="P16" t="s">
        <v>24</v>
      </c>
      <c r="Q16" t="s">
        <v>20</v>
      </c>
      <c r="R16" t="s">
        <v>25</v>
      </c>
      <c r="S16" t="s">
        <v>21</v>
      </c>
      <c r="T16" t="s">
        <v>26</v>
      </c>
    </row>
    <row r="17" spans="6:20" x14ac:dyDescent="0.4">
      <c r="F17">
        <v>1</v>
      </c>
      <c r="G17">
        <v>40.770000000000003</v>
      </c>
    </row>
    <row r="18" spans="6:20" x14ac:dyDescent="0.4">
      <c r="F18">
        <v>2</v>
      </c>
      <c r="G18">
        <v>45.09</v>
      </c>
    </row>
    <row r="19" spans="6:20" x14ac:dyDescent="0.4">
      <c r="F19">
        <v>3</v>
      </c>
      <c r="G19">
        <v>49.79</v>
      </c>
    </row>
    <row r="20" spans="6:20" x14ac:dyDescent="0.4">
      <c r="F20">
        <v>4</v>
      </c>
      <c r="G20">
        <v>54.06</v>
      </c>
    </row>
    <row r="21" spans="6:20" x14ac:dyDescent="0.4">
      <c r="F21">
        <v>5</v>
      </c>
      <c r="G21">
        <v>58.72</v>
      </c>
    </row>
    <row r="22" spans="6:20" x14ac:dyDescent="0.4">
      <c r="F22">
        <v>6</v>
      </c>
      <c r="G22">
        <v>63.02</v>
      </c>
    </row>
    <row r="23" spans="6:20" x14ac:dyDescent="0.4">
      <c r="F23">
        <v>7</v>
      </c>
      <c r="G23">
        <v>67.680000000000007</v>
      </c>
      <c r="H23" t="str">
        <f>IMSUB(G23,G17)</f>
        <v>26.91</v>
      </c>
      <c r="I23">
        <v>3</v>
      </c>
      <c r="J23" s="3">
        <f>H23/I23</f>
        <v>8.9700000000000006</v>
      </c>
      <c r="K23">
        <v>39.252000000000002</v>
      </c>
      <c r="L23">
        <f>J23*K23</f>
        <v>352.09044000000006</v>
      </c>
      <c r="M23">
        <v>8.9529999999999994</v>
      </c>
      <c r="N23">
        <f>_xlfn.STDEV.P(J23:J28)</f>
        <v>1.8053418676969E-2</v>
      </c>
      <c r="O23">
        <v>1.7999999999999999E-2</v>
      </c>
      <c r="P23">
        <v>2.2360000000000002</v>
      </c>
      <c r="Q23" t="str">
        <f>IMDIV(N23,P23)</f>
        <v>0.00807397973030814</v>
      </c>
      <c r="R23" t="b">
        <f>F31=Q23/M23</f>
        <v>0</v>
      </c>
      <c r="S23">
        <v>351.4</v>
      </c>
      <c r="T23">
        <f>PRODUCT(R23,S23)</f>
        <v>351.4</v>
      </c>
    </row>
    <row r="24" spans="6:20" x14ac:dyDescent="0.4">
      <c r="F24">
        <v>8</v>
      </c>
      <c r="G24">
        <v>71.989999999999995</v>
      </c>
      <c r="H24" t="str">
        <f t="shared" ref="H24:H27" si="6">IMSUB(G24,G18)</f>
        <v>26.9</v>
      </c>
      <c r="I24">
        <v>3</v>
      </c>
      <c r="J24" s="3">
        <f t="shared" ref="J24:J28" si="7">H24/I24</f>
        <v>8.9666666666666668</v>
      </c>
      <c r="K24">
        <v>39.252000000000002</v>
      </c>
      <c r="L24">
        <f t="shared" ref="L24:L28" si="8">J24*K24</f>
        <v>351.95960000000002</v>
      </c>
      <c r="M24">
        <v>8.9529999999999994</v>
      </c>
    </row>
    <row r="25" spans="6:20" x14ac:dyDescent="0.4">
      <c r="F25">
        <v>9</v>
      </c>
      <c r="G25">
        <v>76.62</v>
      </c>
      <c r="H25" t="str">
        <f t="shared" si="6"/>
        <v>26.83</v>
      </c>
      <c r="I25">
        <v>3</v>
      </c>
      <c r="J25" s="3">
        <f t="shared" si="7"/>
        <v>8.9433333333333334</v>
      </c>
      <c r="K25">
        <v>39.252000000000002</v>
      </c>
      <c r="L25">
        <f t="shared" si="8"/>
        <v>351.04372000000001</v>
      </c>
      <c r="M25">
        <v>8.9529999999999994</v>
      </c>
    </row>
    <row r="26" spans="6:20" x14ac:dyDescent="0.4">
      <c r="F26">
        <v>10</v>
      </c>
      <c r="G26">
        <v>80.97</v>
      </c>
      <c r="H26" t="str">
        <f t="shared" si="6"/>
        <v>26.91</v>
      </c>
      <c r="I26">
        <v>3</v>
      </c>
      <c r="J26" s="3">
        <f t="shared" si="7"/>
        <v>8.9700000000000006</v>
      </c>
      <c r="K26">
        <v>39.252000000000002</v>
      </c>
      <c r="L26">
        <f t="shared" si="8"/>
        <v>352.09044000000006</v>
      </c>
      <c r="M26">
        <v>8.9529999999999994</v>
      </c>
    </row>
    <row r="27" spans="6:20" x14ac:dyDescent="0.4">
      <c r="F27">
        <v>11</v>
      </c>
      <c r="G27">
        <v>85.48</v>
      </c>
      <c r="H27" t="str">
        <f t="shared" si="6"/>
        <v>26.76</v>
      </c>
      <c r="I27">
        <v>3</v>
      </c>
      <c r="J27" s="3">
        <f t="shared" si="7"/>
        <v>8.92</v>
      </c>
      <c r="K27">
        <v>39.252000000000002</v>
      </c>
      <c r="L27">
        <f t="shared" si="8"/>
        <v>350.12783999999999</v>
      </c>
      <c r="M27">
        <v>8.9529999999999994</v>
      </c>
    </row>
    <row r="28" spans="6:20" x14ac:dyDescent="0.4">
      <c r="F28">
        <v>12</v>
      </c>
      <c r="G28">
        <v>89.87</v>
      </c>
      <c r="H28" t="str">
        <f>IMSUB(G28,G22)</f>
        <v>26.85</v>
      </c>
      <c r="I28">
        <v>3</v>
      </c>
      <c r="J28" s="3">
        <f t="shared" si="7"/>
        <v>8.9500000000000011</v>
      </c>
      <c r="K28">
        <v>39.252000000000002</v>
      </c>
      <c r="L28">
        <f t="shared" si="8"/>
        <v>351.30540000000008</v>
      </c>
      <c r="M28">
        <v>8.9529999999999994</v>
      </c>
    </row>
    <row r="29" spans="6:20" x14ac:dyDescent="0.4">
      <c r="L29" s="2">
        <v>352</v>
      </c>
      <c r="M29" t="s">
        <v>22</v>
      </c>
      <c r="T29">
        <f>PRODUCT(R29:S29)</f>
        <v>0</v>
      </c>
    </row>
    <row r="30" spans="6:20" x14ac:dyDescent="0.4">
      <c r="L30" s="2">
        <v>352</v>
      </c>
      <c r="M30">
        <v>6.4000000000000003E-3</v>
      </c>
    </row>
    <row r="31" spans="6:20" x14ac:dyDescent="0.4">
      <c r="L31" s="2">
        <v>351</v>
      </c>
      <c r="M31">
        <v>3.5999999999999999E-3</v>
      </c>
    </row>
    <row r="32" spans="6:20" x14ac:dyDescent="0.4">
      <c r="L32" s="2">
        <v>352.1</v>
      </c>
      <c r="M32" t="s">
        <v>22</v>
      </c>
    </row>
    <row r="33" spans="12:13" x14ac:dyDescent="0.4">
      <c r="L33" s="2">
        <v>350.1</v>
      </c>
      <c r="M33" t="s">
        <v>23</v>
      </c>
    </row>
    <row r="34" spans="12:13" x14ac:dyDescent="0.4">
      <c r="L34" s="2">
        <v>351.3</v>
      </c>
      <c r="M34">
        <v>4.0000000000000002E-4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陆俊安</cp:lastModifiedBy>
  <dcterms:created xsi:type="dcterms:W3CDTF">2015-06-05T18:17:20Z</dcterms:created>
  <dcterms:modified xsi:type="dcterms:W3CDTF">2022-12-12T17:08:24Z</dcterms:modified>
</cp:coreProperties>
</file>