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xelb\Projects\anki-ultimate-geography\"/>
    </mc:Choice>
  </mc:AlternateContent>
  <xr:revisionPtr revIDLastSave="0" documentId="13_ncr:1_{BF4CD6F5-E728-4E36-B643-0621E2992A49}" xr6:coauthVersionLast="46" xr6:coauthVersionMax="46" xr10:uidLastSave="{00000000-0000-0000-0000-000000000000}"/>
  <bookViews>
    <workbookView xWindow="-120" yWindow="-120" windowWidth="20730" windowHeight="11310" tabRatio="990" xr2:uid="{00000000-000D-0000-FFFF-FFFF00000000}"/>
  </bookViews>
  <sheets>
    <sheet name="Seas" sheetId="4" r:id="rId1"/>
    <sheet name="Straits" sheetId="5" r:id="rId2"/>
    <sheet name="Channels &amp; Passages" sheetId="8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8" l="1"/>
  <c r="C5" i="8"/>
  <c r="E5" i="8"/>
  <c r="J9" i="8"/>
  <c r="J8" i="8"/>
  <c r="J7" i="8"/>
  <c r="C4" i="8"/>
  <c r="C2" i="8"/>
  <c r="C3" i="8"/>
  <c r="D7" i="8"/>
  <c r="E3" i="8"/>
  <c r="E2" i="8"/>
  <c r="E4" i="8"/>
  <c r="I23" i="5"/>
  <c r="G3" i="5"/>
  <c r="H3" i="5" s="1"/>
  <c r="J3" i="5"/>
  <c r="G2" i="5"/>
  <c r="H2" i="5" s="1"/>
  <c r="J2" i="5"/>
  <c r="F59" i="4"/>
  <c r="G59" i="4" s="1"/>
  <c r="C7" i="8" l="1"/>
  <c r="J6" i="8" s="1"/>
  <c r="H118" i="4"/>
  <c r="G14" i="5" l="1"/>
  <c r="H14" i="5" s="1"/>
  <c r="J14" i="5"/>
  <c r="J10" i="5"/>
  <c r="G10" i="5"/>
  <c r="H10" i="5" s="1"/>
  <c r="J15" i="5"/>
  <c r="G15" i="5"/>
  <c r="H15" i="5" s="1"/>
  <c r="J13" i="5"/>
  <c r="G13" i="5"/>
  <c r="H13" i="5" s="1"/>
  <c r="J12" i="5"/>
  <c r="G12" i="5"/>
  <c r="H12" i="5" s="1"/>
  <c r="J16" i="5"/>
  <c r="G16" i="5"/>
  <c r="H16" i="5" s="1"/>
  <c r="J18" i="5"/>
  <c r="G18" i="5"/>
  <c r="H18" i="5" s="1"/>
  <c r="J17" i="5"/>
  <c r="G17" i="5"/>
  <c r="H17" i="5" s="1"/>
  <c r="J11" i="5"/>
  <c r="G11" i="5"/>
  <c r="H11" i="5" s="1"/>
  <c r="J8" i="5"/>
  <c r="G8" i="5"/>
  <c r="H8" i="5" s="1"/>
  <c r="J4" i="5"/>
  <c r="G4" i="5"/>
  <c r="H4" i="5" s="1"/>
  <c r="J6" i="5"/>
  <c r="G6" i="5"/>
  <c r="H6" i="5" s="1"/>
  <c r="J5" i="5"/>
  <c r="G5" i="5"/>
  <c r="H5" i="5" s="1"/>
  <c r="J7" i="5"/>
  <c r="G7" i="5"/>
  <c r="H7" i="5" s="1"/>
  <c r="J20" i="5"/>
  <c r="G20" i="5"/>
  <c r="H20" i="5" s="1"/>
  <c r="J21" i="5"/>
  <c r="G21" i="5"/>
  <c r="H21" i="5" s="1"/>
  <c r="J22" i="5"/>
  <c r="G22" i="5"/>
  <c r="H22" i="5" s="1"/>
  <c r="J9" i="5"/>
  <c r="G9" i="5"/>
  <c r="H9" i="5" s="1"/>
  <c r="J19" i="5"/>
  <c r="G19" i="5"/>
  <c r="H19" i="5" s="1"/>
  <c r="O10" i="5" l="1"/>
  <c r="O9" i="5"/>
  <c r="O11" i="5"/>
  <c r="H23" i="5"/>
  <c r="O8" i="5" s="1"/>
  <c r="F60" i="4"/>
  <c r="G60" i="4" s="1"/>
  <c r="F56" i="4"/>
  <c r="G56" i="4" s="1"/>
  <c r="F88" i="4"/>
  <c r="G88" i="4" s="1"/>
  <c r="F71" i="4"/>
  <c r="G71" i="4" s="1"/>
  <c r="F32" i="4"/>
  <c r="G32" i="4" s="1"/>
  <c r="F5" i="4"/>
  <c r="G5" i="4" s="1"/>
  <c r="F31" i="4"/>
  <c r="G31" i="4" s="1"/>
  <c r="F67" i="4"/>
  <c r="G67" i="4" s="1"/>
  <c r="F34" i="4"/>
  <c r="G34" i="4" s="1"/>
  <c r="F84" i="4"/>
  <c r="G84" i="4" s="1"/>
  <c r="F95" i="4"/>
  <c r="G95" i="4" s="1"/>
  <c r="F30" i="4"/>
  <c r="G30" i="4" s="1"/>
  <c r="F14" i="4"/>
  <c r="G14" i="4" s="1"/>
  <c r="F11" i="4"/>
  <c r="G11" i="4" s="1"/>
  <c r="F58" i="4"/>
  <c r="G58" i="4" s="1"/>
  <c r="F109" i="4"/>
  <c r="G109" i="4" s="1"/>
  <c r="F36" i="4"/>
  <c r="G36" i="4" s="1"/>
  <c r="F61" i="4"/>
  <c r="G61" i="4" s="1"/>
  <c r="F114" i="4"/>
  <c r="G114" i="4" s="1"/>
  <c r="F10" i="4"/>
  <c r="G10" i="4" s="1"/>
  <c r="F43" i="4"/>
  <c r="G43" i="4" s="1"/>
  <c r="F41" i="4"/>
  <c r="G41" i="4" s="1"/>
  <c r="F85" i="4"/>
  <c r="G85" i="4" s="1"/>
  <c r="F96" i="4"/>
  <c r="G96" i="4" s="1"/>
  <c r="F83" i="4"/>
  <c r="G83" i="4" s="1"/>
  <c r="F7" i="4"/>
  <c r="G7" i="4" s="1"/>
  <c r="F38" i="4"/>
  <c r="G38" i="4" s="1"/>
  <c r="F52" i="4"/>
  <c r="G52" i="4" s="1"/>
  <c r="F98" i="4"/>
  <c r="G98" i="4" s="1"/>
  <c r="F44" i="4"/>
  <c r="G44" i="4" s="1"/>
  <c r="F78" i="4"/>
  <c r="G78" i="4" s="1"/>
  <c r="F66" i="4"/>
  <c r="G66" i="4" s="1"/>
  <c r="F3" i="4"/>
  <c r="G3" i="4" s="1"/>
  <c r="F69" i="4"/>
  <c r="G69" i="4" s="1"/>
  <c r="F86" i="4"/>
  <c r="G86" i="4" s="1"/>
  <c r="F72" i="4"/>
  <c r="G72" i="4" s="1"/>
  <c r="F28" i="4"/>
  <c r="G28" i="4" s="1"/>
  <c r="F18" i="4"/>
  <c r="G18" i="4" s="1"/>
  <c r="F77" i="4"/>
  <c r="G77" i="4" s="1"/>
  <c r="F49" i="4"/>
  <c r="G49" i="4" s="1"/>
  <c r="F75" i="4"/>
  <c r="G75" i="4" s="1"/>
  <c r="F19" i="4"/>
  <c r="G19" i="4" s="1"/>
  <c r="F48" i="4"/>
  <c r="G48" i="4" s="1"/>
  <c r="F45" i="4"/>
  <c r="G45" i="4" s="1"/>
  <c r="F82" i="4"/>
  <c r="G82" i="4" s="1"/>
  <c r="F116" i="4"/>
  <c r="G116" i="4" s="1"/>
  <c r="F99" i="4"/>
  <c r="G99" i="4" s="1"/>
  <c r="F74" i="4"/>
  <c r="G74" i="4" s="1"/>
  <c r="F57" i="4"/>
  <c r="G57" i="4" s="1"/>
  <c r="F29" i="4"/>
  <c r="G29" i="4" s="1"/>
  <c r="F102" i="4"/>
  <c r="G102" i="4" s="1"/>
  <c r="F27" i="4"/>
  <c r="G27" i="4" s="1"/>
  <c r="F89" i="4"/>
  <c r="G89" i="4" s="1"/>
  <c r="F13" i="4"/>
  <c r="G13" i="4" s="1"/>
  <c r="F76" i="4"/>
  <c r="G76" i="4" s="1"/>
  <c r="F103" i="4"/>
  <c r="G103" i="4" s="1"/>
  <c r="F92" i="4"/>
  <c r="G92" i="4" s="1"/>
  <c r="F108" i="4"/>
  <c r="G108" i="4" s="1"/>
  <c r="F54" i="4"/>
  <c r="G54" i="4" s="1"/>
  <c r="F113" i="4"/>
  <c r="G113" i="4" s="1"/>
  <c r="F47" i="4"/>
  <c r="G47" i="4" s="1"/>
  <c r="F87" i="4"/>
  <c r="G87" i="4" s="1"/>
  <c r="F73" i="4"/>
  <c r="G73" i="4" s="1"/>
  <c r="F79" i="4"/>
  <c r="G79" i="4" s="1"/>
  <c r="F21" i="4"/>
  <c r="G21" i="4" s="1"/>
  <c r="F68" i="4"/>
  <c r="G68" i="4" s="1"/>
  <c r="F93" i="4"/>
  <c r="G93" i="4" s="1"/>
  <c r="F55" i="4"/>
  <c r="G55" i="4" s="1"/>
  <c r="F90" i="4"/>
  <c r="G90" i="4" s="1"/>
  <c r="F33" i="4"/>
  <c r="G33" i="4" s="1"/>
  <c r="F106" i="4"/>
  <c r="G106" i="4" s="1"/>
  <c r="F20" i="4"/>
  <c r="G20" i="4" s="1"/>
  <c r="F104" i="4"/>
  <c r="G104" i="4" s="1"/>
  <c r="F22" i="4"/>
  <c r="G22" i="4" s="1"/>
  <c r="F23" i="4"/>
  <c r="G23" i="4" s="1"/>
  <c r="F25" i="4"/>
  <c r="G25" i="4" s="1"/>
  <c r="F65" i="4"/>
  <c r="G65" i="4" s="1"/>
  <c r="F111" i="4"/>
  <c r="G111" i="4" s="1"/>
  <c r="F105" i="4"/>
  <c r="G105" i="4" s="1"/>
  <c r="F91" i="4"/>
  <c r="G91" i="4" s="1"/>
  <c r="F70" i="4"/>
  <c r="G70" i="4" s="1"/>
  <c r="F115" i="4"/>
  <c r="G115" i="4" s="1"/>
  <c r="F51" i="4"/>
  <c r="G51" i="4" s="1"/>
  <c r="F63" i="4"/>
  <c r="G63" i="4" s="1"/>
  <c r="F35" i="4"/>
  <c r="G35" i="4" s="1"/>
  <c r="F15" i="4"/>
  <c r="G15" i="4" s="1"/>
  <c r="F110" i="4"/>
  <c r="G110" i="4" s="1"/>
  <c r="F50" i="4"/>
  <c r="G50" i="4" s="1"/>
  <c r="F2" i="4"/>
  <c r="G2" i="4" s="1"/>
  <c r="F39" i="4"/>
  <c r="G39" i="4" s="1"/>
  <c r="F62" i="4"/>
  <c r="G62" i="4" s="1"/>
  <c r="F101" i="4"/>
  <c r="G101" i="4" s="1"/>
  <c r="F24" i="4"/>
  <c r="G24" i="4" s="1"/>
  <c r="F80" i="4"/>
  <c r="G80" i="4" s="1"/>
  <c r="F16" i="4"/>
  <c r="G16" i="4" s="1"/>
  <c r="F94" i="4"/>
  <c r="G94" i="4" s="1"/>
  <c r="F17" i="4"/>
  <c r="G17" i="4" s="1"/>
  <c r="F112" i="4"/>
  <c r="G112" i="4" s="1"/>
  <c r="F12" i="4"/>
  <c r="G12" i="4" s="1"/>
  <c r="F107" i="4"/>
  <c r="G107" i="4" s="1"/>
  <c r="F100" i="4"/>
  <c r="G100" i="4" s="1"/>
  <c r="F26" i="4"/>
  <c r="G26" i="4" s="1"/>
  <c r="F64" i="4"/>
  <c r="G64" i="4" s="1"/>
  <c r="F117" i="4"/>
  <c r="G117" i="4" s="1"/>
  <c r="F8" i="4"/>
  <c r="G8" i="4" s="1"/>
  <c r="F46" i="4"/>
  <c r="G46" i="4" s="1"/>
  <c r="F4" i="4"/>
  <c r="G4" i="4" s="1"/>
  <c r="F40" i="4"/>
  <c r="G40" i="4" s="1"/>
  <c r="F97" i="4"/>
  <c r="G97" i="4" s="1"/>
  <c r="F53" i="4"/>
  <c r="G53" i="4" s="1"/>
  <c r="F6" i="4"/>
  <c r="G6" i="4" s="1"/>
  <c r="F81" i="4"/>
  <c r="G81" i="4" s="1"/>
  <c r="F37" i="4"/>
  <c r="G37" i="4" s="1"/>
  <c r="N10" i="4" l="1"/>
  <c r="I17" i="4"/>
  <c r="C9" i="4" l="1"/>
  <c r="C42" i="4"/>
  <c r="I93" i="4"/>
  <c r="I55" i="4"/>
  <c r="F42" i="4" l="1"/>
  <c r="G42" i="4" s="1"/>
  <c r="F9" i="4"/>
  <c r="G9" i="4" s="1"/>
  <c r="I82" i="4"/>
  <c r="I110" i="4"/>
  <c r="I34" i="4"/>
  <c r="I84" i="4"/>
  <c r="I95" i="4"/>
  <c r="I42" i="4"/>
  <c r="I30" i="4"/>
  <c r="I14" i="4"/>
  <c r="I11" i="4"/>
  <c r="I58" i="4"/>
  <c r="I96" i="4"/>
  <c r="I109" i="4"/>
  <c r="I36" i="4"/>
  <c r="I61" i="4"/>
  <c r="I10" i="4"/>
  <c r="I43" i="4"/>
  <c r="I41" i="4"/>
  <c r="I85" i="4"/>
  <c r="I83" i="4"/>
  <c r="I7" i="4"/>
  <c r="I38" i="4"/>
  <c r="I52" i="4"/>
  <c r="I44" i="4"/>
  <c r="I78" i="4"/>
  <c r="I66" i="4"/>
  <c r="I3" i="4"/>
  <c r="I69" i="4"/>
  <c r="I86" i="4"/>
  <c r="I72" i="4"/>
  <c r="I28" i="4"/>
  <c r="I18" i="4"/>
  <c r="I77" i="4"/>
  <c r="I49" i="4"/>
  <c r="I75" i="4"/>
  <c r="I19" i="4"/>
  <c r="I48" i="4"/>
  <c r="I45" i="4"/>
  <c r="I116" i="4"/>
  <c r="I114" i="4"/>
  <c r="I99" i="4"/>
  <c r="I74" i="4"/>
  <c r="I57" i="4"/>
  <c r="I29" i="4"/>
  <c r="I102" i="4"/>
  <c r="I27" i="4"/>
  <c r="I89" i="4"/>
  <c r="I13" i="4"/>
  <c r="I76" i="4"/>
  <c r="I103" i="4"/>
  <c r="I92" i="4"/>
  <c r="I108" i="4"/>
  <c r="I54" i="4"/>
  <c r="I113" i="4"/>
  <c r="I47" i="4"/>
  <c r="I87" i="4"/>
  <c r="I73" i="4"/>
  <c r="I79" i="4"/>
  <c r="I21" i="4"/>
  <c r="I68" i="4"/>
  <c r="I90" i="4"/>
  <c r="I33" i="4"/>
  <c r="I106" i="4"/>
  <c r="I20" i="4"/>
  <c r="I104" i="4"/>
  <c r="I22" i="4"/>
  <c r="I23" i="4"/>
  <c r="I25" i="4"/>
  <c r="I65" i="4"/>
  <c r="I111" i="4"/>
  <c r="I105" i="4"/>
  <c r="I91" i="4"/>
  <c r="I70" i="4"/>
  <c r="I115" i="4"/>
  <c r="I9" i="4"/>
  <c r="I51" i="4"/>
  <c r="I63" i="4"/>
  <c r="I35" i="4"/>
  <c r="I15" i="4"/>
  <c r="I50" i="4"/>
  <c r="I2" i="4"/>
  <c r="I39" i="4"/>
  <c r="I62" i="4"/>
  <c r="I101" i="4"/>
  <c r="I24" i="4"/>
  <c r="I80" i="4"/>
  <c r="I16" i="4"/>
  <c r="I94" i="4"/>
  <c r="I112" i="4"/>
  <c r="I12" i="4"/>
  <c r="I59" i="4"/>
  <c r="I107" i="4"/>
  <c r="I100" i="4"/>
  <c r="I26" i="4"/>
  <c r="I64" i="4"/>
  <c r="I8" i="4"/>
  <c r="I46" i="4"/>
  <c r="I4" i="4"/>
  <c r="I40" i="4"/>
  <c r="I53" i="4"/>
  <c r="I6" i="4"/>
  <c r="I81" i="4"/>
  <c r="I37" i="4"/>
  <c r="I56" i="4"/>
  <c r="I88" i="4"/>
  <c r="I71" i="4"/>
  <c r="I32" i="4"/>
  <c r="I5" i="4"/>
  <c r="I31" i="4"/>
  <c r="I60" i="4"/>
  <c r="N9" i="4" l="1"/>
  <c r="N11" i="4"/>
  <c r="G118" i="4"/>
  <c r="N8" i="4" s="1"/>
</calcChain>
</file>

<file path=xl/sharedStrings.xml><?xml version="1.0" encoding="utf-8"?>
<sst xmlns="http://schemas.openxmlformats.org/spreadsheetml/2006/main" count="685" uniqueCount="194">
  <si>
    <t>Baffin Bay</t>
  </si>
  <si>
    <t>Davis Strait</t>
  </si>
  <si>
    <t>NO</t>
  </si>
  <si>
    <t>Labrador Sea</t>
  </si>
  <si>
    <t>Gulf of Saint Lawrence</t>
  </si>
  <si>
    <t>Gulf of Mexico</t>
  </si>
  <si>
    <t>Caribbean Sea</t>
  </si>
  <si>
    <t>Norwegian Sea</t>
  </si>
  <si>
    <t>North Sea</t>
  </si>
  <si>
    <t>Kattegat</t>
  </si>
  <si>
    <t>Skagerrak</t>
  </si>
  <si>
    <t>Baltic Sea</t>
  </si>
  <si>
    <t>Gulf of Finland</t>
  </si>
  <si>
    <t>Gulf of Riga</t>
  </si>
  <si>
    <t>English Channel</t>
  </si>
  <si>
    <t>Strait of Dover</t>
  </si>
  <si>
    <t>Irish Sea</t>
  </si>
  <si>
    <t>Celtic Sea</t>
  </si>
  <si>
    <t>Bay of Biscay</t>
  </si>
  <si>
    <t>Mediterranean Sea</t>
  </si>
  <si>
    <t>Tyrrhenian Sea</t>
  </si>
  <si>
    <t>Adriatic Sea</t>
  </si>
  <si>
    <t>Aegean Sea</t>
  </si>
  <si>
    <t>Sea of Marmara</t>
  </si>
  <si>
    <t>Strait of Sicily</t>
  </si>
  <si>
    <t>Black Sea</t>
  </si>
  <si>
    <t>Sea of Azov</t>
  </si>
  <si>
    <t>Gulf of Guinea</t>
  </si>
  <si>
    <t>Chukchi Sea</t>
  </si>
  <si>
    <t>East Siberian Sea</t>
  </si>
  <si>
    <t>Laptev Sea</t>
  </si>
  <si>
    <t>Kara Sea</t>
  </si>
  <si>
    <t>Barents Sea</t>
  </si>
  <si>
    <t>White Sea</t>
  </si>
  <si>
    <t>Greenland Sea</t>
  </si>
  <si>
    <t>Lincoln Sea</t>
  </si>
  <si>
    <t>Hudson Bay</t>
  </si>
  <si>
    <t>Hudson Strait</t>
  </si>
  <si>
    <t>Beaufort Sea</t>
  </si>
  <si>
    <t>Bass Strait</t>
  </si>
  <si>
    <t>Drake Passage</t>
  </si>
  <si>
    <t>Great Australian Bight</t>
  </si>
  <si>
    <t>Scotia Sea</t>
  </si>
  <si>
    <t>Andaman Sea</t>
  </si>
  <si>
    <t>Arabian Sea</t>
  </si>
  <si>
    <t>Bay of Bengal</t>
  </si>
  <si>
    <t>Gulf of Aden</t>
  </si>
  <si>
    <t>Gulf of Oman</t>
  </si>
  <si>
    <t>Laccadive Sea</t>
  </si>
  <si>
    <t>Mozambique Channel</t>
  </si>
  <si>
    <t>Persian Gulf</t>
  </si>
  <si>
    <t>Red Sea</t>
  </si>
  <si>
    <t>Timor Sea</t>
  </si>
  <si>
    <t>Palk Strait</t>
  </si>
  <si>
    <t>Gulf of Mannar</t>
  </si>
  <si>
    <t>Bering Sea</t>
  </si>
  <si>
    <t>Gulf of Alaska</t>
  </si>
  <si>
    <t>Gulf of California</t>
  </si>
  <si>
    <t>Arafura Sea</t>
  </si>
  <si>
    <t>Bali Sea</t>
  </si>
  <si>
    <t>Celebes Sea</t>
  </si>
  <si>
    <t>Seram Sea</t>
  </si>
  <si>
    <t>Coral Sea</t>
  </si>
  <si>
    <t>Flores Sea</t>
  </si>
  <si>
    <t>Gulf of Thailand</t>
  </si>
  <si>
    <t>Halmahera Sea</t>
  </si>
  <si>
    <t>Java Sea</t>
  </si>
  <si>
    <t>Philippine Sea</t>
  </si>
  <si>
    <t>Sea of Okhotsk</t>
  </si>
  <si>
    <t>Seto Inland Sea</t>
  </si>
  <si>
    <t>South China Sea</t>
  </si>
  <si>
    <t>Sulu Sea</t>
  </si>
  <si>
    <t>Tasman Sea</t>
  </si>
  <si>
    <t>Yellow Sea</t>
  </si>
  <si>
    <t>YES</t>
  </si>
  <si>
    <t>Torres Strait</t>
  </si>
  <si>
    <t>Solomon Sea</t>
  </si>
  <si>
    <t>Bismarck Sea</t>
  </si>
  <si>
    <t>Bellingshausen Sea</t>
  </si>
  <si>
    <t>Amundsen Sea</t>
  </si>
  <si>
    <t>Sunda Strait</t>
  </si>
  <si>
    <t>Sumba Strait</t>
  </si>
  <si>
    <t>Singapore Strait</t>
  </si>
  <si>
    <t>Natuna Sea</t>
  </si>
  <si>
    <t>Joseph Bonaparte Gulf</t>
  </si>
  <si>
    <t>Gulf of Tonkin</t>
  </si>
  <si>
    <t>Gulf of Tomini</t>
  </si>
  <si>
    <t>Gulf of Carpentaria</t>
  </si>
  <si>
    <t>Banda Sea</t>
  </si>
  <si>
    <t>Aru Sea</t>
  </si>
  <si>
    <t>Taiwan Strait</t>
  </si>
  <si>
    <t>Gulf of Panama</t>
  </si>
  <si>
    <t>East China Sea</t>
  </si>
  <si>
    <t>Weddell Sea</t>
  </si>
  <si>
    <t>Lazarev Sea</t>
  </si>
  <si>
    <t>Bristol Channel</t>
  </si>
  <si>
    <t>Bay of Fundy</t>
  </si>
  <si>
    <t>Strait of Gibraltar</t>
  </si>
  <si>
    <t>Ionian Sea</t>
  </si>
  <si>
    <t>Alboran Sea</t>
  </si>
  <si>
    <t>Riiser-Larsen Sea</t>
  </si>
  <si>
    <t>Gulf of Suez</t>
  </si>
  <si>
    <t>Gulf of Aqaba</t>
  </si>
  <si>
    <t>Gulf of Bothnia</t>
  </si>
  <si>
    <t>Northwestern Passages</t>
  </si>
  <si>
    <t>Iceland Sea</t>
  </si>
  <si>
    <t>Ross Sea</t>
  </si>
  <si>
    <t>Inner Seas off the West Coast of Scotland</t>
  </si>
  <si>
    <t>Balearic Sea</t>
  </si>
  <si>
    <t>Ligurian Sea</t>
  </si>
  <si>
    <t>Molucca Sea</t>
  </si>
  <si>
    <t>Gulf of Boni</t>
  </si>
  <si>
    <t>Savu Sea</t>
  </si>
  <si>
    <t>Bothnian Bay</t>
  </si>
  <si>
    <t>Bering Strait</t>
  </si>
  <si>
    <t>Bothnian Sea</t>
  </si>
  <si>
    <t>Bransfield Strait</t>
  </si>
  <si>
    <t>Central Baltic Sea</t>
  </si>
  <si>
    <t>Cooperation Sea</t>
  </si>
  <si>
    <t>Cosmonauts Sea</t>
  </si>
  <si>
    <t>Davis Sea</t>
  </si>
  <si>
    <t>Great Barrier Reef</t>
  </si>
  <si>
    <t>Gulf of Papua</t>
  </si>
  <si>
    <t>Mawson Sea</t>
  </si>
  <si>
    <t>McMurdo Sound</t>
  </si>
  <si>
    <t>Palk Bay</t>
  </si>
  <si>
    <t>Straits of Florida</t>
  </si>
  <si>
    <t>Sound Sea</t>
  </si>
  <si>
    <t>Danish straits</t>
  </si>
  <si>
    <t>Strait of Hormuz</t>
  </si>
  <si>
    <t>South China and Eastern Archipelagic Seas</t>
  </si>
  <si>
    <t>Tryoshnikova Gulf</t>
  </si>
  <si>
    <t>Somov Sea</t>
  </si>
  <si>
    <t>Wikipedia URL</t>
  </si>
  <si>
    <t>no article</t>
  </si>
  <si>
    <t>Bohai Sea</t>
  </si>
  <si>
    <t>Coastal Waters of Southeast Alaska and British Columbia</t>
  </si>
  <si>
    <t>D'Urville Sea</t>
  </si>
  <si>
    <t>Berau Gulf</t>
  </si>
  <si>
    <t>Liaodong Bay</t>
  </si>
  <si>
    <t>Makassar Strait</t>
  </si>
  <si>
    <t>Strait of Malacca</t>
  </si>
  <si>
    <t>article for "Northwest Passage" (i.e. the sea route, not all the waterways)</t>
  </si>
  <si>
    <t>Río de la Plata</t>
  </si>
  <si>
    <t>Strait of Tartary</t>
  </si>
  <si>
    <t>Sea of Japan</t>
  </si>
  <si>
    <t>Gulf of Anadyr</t>
  </si>
  <si>
    <t>1953 area</t>
  </si>
  <si>
    <t>minor decrease</t>
  </si>
  <si>
    <t>minor increase</t>
  </si>
  <si>
    <t>major increase</t>
  </si>
  <si>
    <t>major decrease</t>
  </si>
  <si>
    <t>Diff w/ 2002</t>
  </si>
  <si>
    <t>≈ 2002 area</t>
  </si>
  <si>
    <t>Include?</t>
  </si>
  <si>
    <t>In deck?</t>
  </si>
  <si>
    <t>Total</t>
  </si>
  <si>
    <t>To be included</t>
  </si>
  <si>
    <t>To be added</t>
  </si>
  <si>
    <t>To be removed</t>
  </si>
  <si>
    <t>Already in deck</t>
  </si>
  <si>
    <t>Min. 2002 sea area (km²)</t>
  </si>
  <si>
    <t>Min. 1953 sea area (km²)</t>
  </si>
  <si>
    <t>Area</t>
  </si>
  <si>
    <t>NA</t>
  </si>
  <si>
    <t>no change</t>
  </si>
  <si>
    <t>Bab-el-Mandeb</t>
  </si>
  <si>
    <t>Transit?</t>
  </si>
  <si>
    <t>&gt;= 2 states?</t>
  </si>
  <si>
    <t>Strait of Magellan</t>
  </si>
  <si>
    <t>Strait</t>
  </si>
  <si>
    <t>Sea</t>
  </si>
  <si>
    <t>In 1953?</t>
  </si>
  <si>
    <t>Max. [&gt;=2 states] strait area (km²)</t>
  </si>
  <si>
    <t>Is transit passage strait?</t>
  </si>
  <si>
    <t>&gt;&gt; adds Sea of Japan</t>
  </si>
  <si>
    <t>Entire/partial oceans</t>
  </si>
  <si>
    <t>Mediterranean Region/Basins</t>
  </si>
  <si>
    <t>EXCLUSIONS</t>
  </si>
  <si>
    <t>NOTES</t>
  </si>
  <si>
    <t>DECK INCLUSION CRITERIA</t>
  </si>
  <si>
    <t>Palk Bay included separately from Palk Strait</t>
  </si>
  <si>
    <t>SOURCES</t>
  </si>
  <si>
    <r>
      <rPr>
        <b/>
        <sz val="11"/>
        <color rgb="FF000000"/>
        <rFont val="Calibri"/>
        <family val="2"/>
      </rPr>
      <t>IHO 2002 draft</t>
    </r>
    <r>
      <rPr>
        <sz val="11"/>
        <color rgb="FF000000"/>
        <rFont val="Calibri"/>
        <family val="2"/>
        <charset val="1"/>
      </rPr>
      <t>: http://wiki.geosys.ru/lib/exe/fetch.php/ru/portal/lib/iho/s23.los.ed4draft.2002.pdf</t>
    </r>
  </si>
  <si>
    <r>
      <rPr>
        <b/>
        <sz val="11"/>
        <color rgb="FF000000"/>
        <rFont val="Calibri"/>
        <family val="2"/>
      </rPr>
      <t>IHO 1953 publication</t>
    </r>
    <r>
      <rPr>
        <sz val="11"/>
        <color rgb="FF000000"/>
        <rFont val="Calibri"/>
        <family val="2"/>
        <charset val="1"/>
      </rPr>
      <t>: https://epic.awi.de/id/eprint/29772/1/IHO1953a.pdf</t>
    </r>
  </si>
  <si>
    <t>RESULTS</t>
  </si>
  <si>
    <r>
      <rPr>
        <b/>
        <sz val="11"/>
        <color rgb="FF000000"/>
        <rFont val="Calibri"/>
        <family val="2"/>
      </rPr>
      <t>Transit passage/international convention</t>
    </r>
    <r>
      <rPr>
        <sz val="11"/>
        <color rgb="FF000000"/>
        <rFont val="Calibri"/>
        <family val="2"/>
      </rPr>
      <t>: https://en.wikipedia.org/wiki/Transit_passage</t>
    </r>
  </si>
  <si>
    <t>&gt;&gt; adds Strait of Magellan and Bab-el-Mandeb</t>
  </si>
  <si>
    <t>Groups of straits and their parts:</t>
  </si>
  <si>
    <t>&gt;&gt; Turkish Straits, Danish straits</t>
  </si>
  <si>
    <t>borders at least 2 states?</t>
  </si>
  <si>
    <t>Straits, channels and passages</t>
  </si>
  <si>
    <t>SOURCE</t>
  </si>
  <si>
    <t>Channel/Passage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</si>
</sst>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u/>
      <sz val="11"/>
      <color theme="10"/>
      <name val="Calibri"/>
      <family val="2"/>
    </font>
    <font>
      <sz val="12.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fill" vertical="center"/>
    </xf>
    <xf numFmtId="0" fontId="2" fillId="0" borderId="0" xfId="1" applyAlignment="1">
      <alignment horizontal="fill" vertical="center"/>
    </xf>
    <xf numFmtId="3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fill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fill" vertical="center"/>
    </xf>
    <xf numFmtId="0" fontId="3" fillId="0" borderId="0" xfId="0" applyFont="1" applyAlignment="1">
      <alignment vertical="center" wrapText="1"/>
    </xf>
    <xf numFmtId="0" fontId="5" fillId="0" borderId="0" xfId="1" applyFont="1" applyAlignment="1">
      <alignment horizontal="fill" vertical="center"/>
    </xf>
    <xf numFmtId="0" fontId="3" fillId="0" borderId="0" xfId="0" applyFont="1"/>
    <xf numFmtId="3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1"/>
        <scheme val="none"/>
      </font>
      <alignment horizontal="fil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1"/>
        <scheme val="none"/>
      </font>
      <alignment horizontal="fil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fil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1"/>
        <scheme val="none"/>
      </font>
      <alignment horizontal="fill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bottom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DF2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9F3E3"/>
      <rgbColor rgb="FFECF1F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850603-DCFE-4A42-B902-ACEC5127ADCB}" name="Table4" displayName="Table4" ref="A1:I118" totalsRowCount="1" headerRowDxfId="67" dataDxfId="66">
  <autoFilter ref="A1:I117" xr:uid="{8741A931-2F30-4AA8-8B11-F472B73F2BAE}"/>
  <sortState xmlns:xlrd2="http://schemas.microsoft.com/office/spreadsheetml/2017/richdata2" ref="A2:I117">
    <sortCondition descending="1" ref="G2:G117"/>
    <sortCondition descending="1" ref="F2:F117"/>
  </sortState>
  <tableColumns count="9">
    <tableColumn id="1" xr3:uid="{F639EEFC-0E70-4DEF-A8FA-9A480EC99A61}" name="Sea" totalsRowLabel="Total" dataDxfId="65" totalsRowDxfId="64"/>
    <tableColumn id="6" xr3:uid="{2AE906AA-69DB-4B22-ADC9-244767885C25}" name="In 1953?" dataDxfId="63" totalsRowDxfId="62"/>
    <tableColumn id="5" xr3:uid="{C7D7F2F4-ED3F-4981-827B-DEAC6343CB17}" name="1953 area" dataDxfId="61" totalsRowDxfId="60"/>
    <tableColumn id="4" xr3:uid="{3AAC8EED-8138-47C4-90C3-B3FE273647D1}" name="Diff w/ 2002" dataDxfId="59" totalsRowDxfId="58"/>
    <tableColumn id="7" xr3:uid="{87B9CF88-248F-436E-BFBE-BA0D44CAED35}" name="≈ 2002 area" dataDxfId="57" totalsRowDxfId="56"/>
    <tableColumn id="8" xr3:uid="{59691C51-AFA1-4FFD-BEF2-7E66F75189FD}" name="Area" dataDxfId="55" totalsRowDxfId="54">
      <calculatedColumnFormula>IF(ISBLANK(Table4[[#This Row],[≈ 2002 area]]),Table4[[#This Row],[1953 area]],Table4[[#This Row],[≈ 2002 area]])</calculatedColumnFormula>
    </tableColumn>
    <tableColumn id="2" xr3:uid="{80A656A6-EA7E-47B5-B4AD-690AD64F6149}" name="Include?" totalsRowFunction="custom" dataDxfId="53" totalsRowDxfId="52">
      <calculatedColumnFormula>IF(OR(AND(Table4[[#This Row],[In 1953?]]="YES",Table4[[#This Row],[Area]]&gt;=$N$3),AND(Table4[[#This Row],[In 1953?]]="NO",Table4[[#This Row],[Area]]&gt;=$N$4)),"YES","NO")</calculatedColumnFormula>
      <totalsRowFormula>COUNTIF(Table4[Include?],"YES")</totalsRowFormula>
    </tableColumn>
    <tableColumn id="9" xr3:uid="{BE93E7E0-5A7C-4685-B2B5-CF468A3A8FCD}" name="In deck?" totalsRowFunction="custom" dataDxfId="51" totalsRowDxfId="50">
      <totalsRowFormula>COUNTIF(Table4[In deck?],"YES")</totalsRowFormula>
    </tableColumn>
    <tableColumn id="3" xr3:uid="{6FE5D675-B6A9-47F8-B43A-8452C8652E3D}" name="Wikipedia URL" dataDxfId="49" totalsRowDxfId="48" dataCellStyle="Hyperlink">
      <calculatedColumnFormula>IF(A2="","",HYPERLINK("https://en.wikipedia.org/wiki/"&amp;SUBSTITUTE(A2," ","_")))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CD343-5D4A-4E9A-AF5C-9D62E17E362A}" name="Table43" displayName="Table43" ref="A1:J23" totalsRowCount="1" headerRowDxfId="47" dataDxfId="46">
  <autoFilter ref="A1:J22" xr:uid="{00C48B52-CE3F-4B95-8467-1DE4EC6EA57B}"/>
  <sortState xmlns:xlrd2="http://schemas.microsoft.com/office/spreadsheetml/2017/richdata2" ref="A2:J22">
    <sortCondition descending="1" ref="H1:H22"/>
  </sortState>
  <tableColumns count="10">
    <tableColumn id="1" xr3:uid="{957DC214-4DFA-4396-9993-BD881FFEC93E}" name="Strait" totalsRowLabel="Total" dataDxfId="45" totalsRowDxfId="28"/>
    <tableColumn id="11" xr3:uid="{03E28947-BDB2-49A4-B43E-B491966A48B2}" name="Transit?" dataDxfId="44" totalsRowDxfId="27"/>
    <tableColumn id="12" xr3:uid="{ED7D7F97-88D5-4AEE-AC9D-0C0EF48D4D12}" name="&gt;= 2 states?" dataDxfId="43" totalsRowDxfId="26"/>
    <tableColumn id="5" xr3:uid="{BBAF687E-B940-4354-B070-68C825DF5E8E}" name="1953 area" dataDxfId="42" totalsRowDxfId="25"/>
    <tableColumn id="4" xr3:uid="{C09D96EB-F0D7-467D-8406-243F1FF30381}" name="Diff w/ 2002" dataDxfId="41" totalsRowDxfId="24"/>
    <tableColumn id="7" xr3:uid="{C44FEFD1-09A1-4D8B-8331-3C217AE1DE12}" name="≈ 2002 area" dataDxfId="40" totalsRowDxfId="23"/>
    <tableColumn id="8" xr3:uid="{8DEBCA48-4621-4597-8375-818FAA9A3DA1}" name="Area" dataDxfId="39" totalsRowDxfId="22">
      <calculatedColumnFormula>IF(ISBLANK(Table43[[#This Row],[≈ 2002 area]]),Table43[[#This Row],[1953 area]],Table43[[#This Row],[≈ 2002 area]])</calculatedColumnFormula>
    </tableColumn>
    <tableColumn id="10" xr3:uid="{CF086AA5-907A-47D9-AEA1-94BA95028C7D}" name="Include?" totalsRowFunction="custom" dataDxfId="38" totalsRowDxfId="21">
      <calculatedColumnFormula>IF(OR(Table43[[#This Row],[Transit?]]="YES",AND(Table43[[#This Row],[Area]]&lt;=Straits!$O$3,Table43[[#This Row],[&gt;= 2 states?]]="YES")),"YES","NO")</calculatedColumnFormula>
      <totalsRowFormula>COUNTIF(Table43[Include?],"YES")</totalsRowFormula>
    </tableColumn>
    <tableColumn id="9" xr3:uid="{471DD6F2-191C-430E-A135-1F93C70B8C92}" name="In deck?" totalsRowFunction="custom" dataDxfId="37" totalsRowDxfId="20">
      <totalsRowFormula>COUNTIF(Table43[In deck?],"YES")</totalsRowFormula>
    </tableColumn>
    <tableColumn id="3" xr3:uid="{07064D2C-5365-4F0E-9D79-EBFD7208BC31}" name="Wikipedia URL" dataDxfId="36" totalsRowDxfId="19" dataCellStyle="Hyperlink">
      <calculatedColumnFormula>IF(A2="","",HYPERLINK("https://en.wikipedia.org/wiki/"&amp;SUBSTITUTE(A2," ","_")))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2ED37-166E-46A9-87B4-32347561152A}" name="Table432" displayName="Table432" ref="A1:E7" totalsRowCount="1" headerRowDxfId="35" dataDxfId="34">
  <autoFilter ref="A1:E6" xr:uid="{00C48B52-CE3F-4B95-8467-1DE4EC6EA57B}"/>
  <sortState xmlns:xlrd2="http://schemas.microsoft.com/office/spreadsheetml/2017/richdata2" ref="A2:E6">
    <sortCondition descending="1" ref="C1:C6"/>
  </sortState>
  <tableColumns count="5">
    <tableColumn id="1" xr3:uid="{126902C7-29BE-4D68-B27C-63E92BA70E8A}" name="Channel/Passage" totalsRowLabel="Total" dataDxfId="33" totalsRowDxfId="4"/>
    <tableColumn id="12" xr3:uid="{7102234C-0060-4CD3-B3CD-CFA3A8A22766}" name="&gt;= 2 states?" dataDxfId="32" totalsRowDxfId="3"/>
    <tableColumn id="10" xr3:uid="{349F3B0E-3763-4729-BE2B-51416A8D0674}" name="Include?" totalsRowFunction="custom" dataDxfId="31" totalsRowDxfId="2">
      <calculatedColumnFormula>Table432[[#This Row],[&gt;= 2 states?]]</calculatedColumnFormula>
      <totalsRowFormula>COUNTIF(Table432[Include?],"YES")</totalsRowFormula>
    </tableColumn>
    <tableColumn id="9" xr3:uid="{24616C94-6DBE-4965-975D-FDDC368090CE}" name="In deck?" totalsRowFunction="custom" dataDxfId="30" totalsRowDxfId="1">
      <totalsRowFormula>COUNTIF(Table432[In deck?],"YES")</totalsRowFormula>
    </tableColumn>
    <tableColumn id="3" xr3:uid="{24E9F192-EAFC-4C73-829F-4A21C0F22DE7}" name="Wikipedia URL" dataDxfId="29" totalsRowDxfId="0" dataCellStyle="Hyperlink">
      <calculatedColumnFormula>IF(A2="","",HYPERLINK("https://en.wikipedia.org/wiki/"&amp;SUBSTITUTE(A2," ","_")))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2FE2-8144-4AF1-86F6-74F5575D157C}">
  <dimension ref="A1:S253"/>
  <sheetViews>
    <sheetView tabSelected="1" zoomScale="110" zoomScaleNormal="110" workbookViewId="0"/>
  </sheetViews>
  <sheetFormatPr defaultRowHeight="15" x14ac:dyDescent="0.25"/>
  <cols>
    <col min="1" max="1" width="26.28515625" style="2" bestFit="1" customWidth="1"/>
    <col min="2" max="2" width="10.42578125" style="2" bestFit="1" customWidth="1"/>
    <col min="3" max="3" width="11.5703125" style="2" bestFit="1" customWidth="1"/>
    <col min="4" max="4" width="14.85546875" style="2" bestFit="1" customWidth="1"/>
    <col min="5" max="5" width="13.140625" style="2" bestFit="1" customWidth="1"/>
    <col min="6" max="6" width="11.85546875" style="2" bestFit="1" customWidth="1"/>
    <col min="7" max="7" width="10.85546875" style="1" bestFit="1" customWidth="1"/>
    <col min="8" max="8" width="10.5703125" style="1" bestFit="1" customWidth="1"/>
    <col min="9" max="9" width="16.28515625" style="1" customWidth="1"/>
    <col min="10" max="12" width="9.140625" style="1" customWidth="1"/>
    <col min="13" max="16384" width="9.140625" style="1"/>
  </cols>
  <sheetData>
    <row r="1" spans="1:19" s="15" customFormat="1" x14ac:dyDescent="0.25">
      <c r="A1" s="13" t="s">
        <v>171</v>
      </c>
      <c r="B1" s="13" t="s">
        <v>172</v>
      </c>
      <c r="C1" s="13" t="s">
        <v>147</v>
      </c>
      <c r="D1" s="13" t="s">
        <v>152</v>
      </c>
      <c r="E1" s="13" t="s">
        <v>153</v>
      </c>
      <c r="F1" s="13" t="s">
        <v>163</v>
      </c>
      <c r="G1" s="13" t="s">
        <v>154</v>
      </c>
      <c r="H1" s="13" t="s">
        <v>155</v>
      </c>
      <c r="I1" s="14" t="s">
        <v>133</v>
      </c>
      <c r="L1" s="16"/>
    </row>
    <row r="2" spans="1:19" x14ac:dyDescent="0.25">
      <c r="A2" s="2" t="s">
        <v>67</v>
      </c>
      <c r="B2" s="2" t="s">
        <v>74</v>
      </c>
      <c r="C2" s="7">
        <v>6110500</v>
      </c>
      <c r="D2" s="2" t="s">
        <v>151</v>
      </c>
      <c r="E2" s="7">
        <v>5680000</v>
      </c>
      <c r="F2" s="7">
        <f>IF(ISBLANK(Table4[[#This Row],[≈ 2002 area]]),Table4[[#This Row],[1953 area]],Table4[[#This Row],[≈ 2002 area]])</f>
        <v>5680000</v>
      </c>
      <c r="G2" s="2" t="str">
        <f>IF(OR(AND(Table4[[#This Row],[In 1953?]]="YES",Table4[[#This Row],[Area]]&gt;=$N$3),AND(Table4[[#This Row],[In 1953?]]="NO",Table4[[#This Row],[Area]]&gt;=$N$4)),"YES","NO")</f>
        <v>YES</v>
      </c>
      <c r="H2" s="2" t="s">
        <v>74</v>
      </c>
      <c r="I2" s="6" t="str">
        <f t="shared" ref="I2:I33" si="0">IF(A2="","",HYPERLINK("https://en.wikipedia.org/wiki/"&amp;SUBSTITUTE(A2," ","_")))</f>
        <v>https://en.wikipedia.org/wiki/Philippine_Sea</v>
      </c>
      <c r="K2" s="25" t="s">
        <v>180</v>
      </c>
      <c r="L2" s="25"/>
      <c r="M2" s="25"/>
      <c r="N2" s="25"/>
      <c r="P2" s="25" t="s">
        <v>182</v>
      </c>
      <c r="Q2" s="25"/>
      <c r="R2" s="25"/>
      <c r="S2" s="25"/>
    </row>
    <row r="3" spans="1:19" x14ac:dyDescent="0.25">
      <c r="A3" s="2" t="s">
        <v>62</v>
      </c>
      <c r="B3" s="2" t="s">
        <v>74</v>
      </c>
      <c r="C3" s="7">
        <v>4082325</v>
      </c>
      <c r="D3" s="2" t="s">
        <v>150</v>
      </c>
      <c r="E3" s="7">
        <v>4439000</v>
      </c>
      <c r="F3" s="7">
        <f>IF(ISBLANK(Table4[[#This Row],[≈ 2002 area]]),Table4[[#This Row],[1953 area]],Table4[[#This Row],[≈ 2002 area]])</f>
        <v>4439000</v>
      </c>
      <c r="G3" s="2" t="str">
        <f>IF(OR(AND(Table4[[#This Row],[In 1953?]]="YES",Table4[[#This Row],[Area]]&gt;=$N$3),AND(Table4[[#This Row],[In 1953?]]="NO",Table4[[#This Row],[Area]]&gt;=$N$4)),"YES","NO")</f>
        <v>YES</v>
      </c>
      <c r="H3" s="2" t="s">
        <v>74</v>
      </c>
      <c r="I3" s="6" t="str">
        <f t="shared" si="0"/>
        <v>https://en.wikipedia.org/wiki/Coral_Sea</v>
      </c>
      <c r="L3"/>
      <c r="M3" s="9" t="s">
        <v>162</v>
      </c>
      <c r="N3" s="10">
        <v>125000</v>
      </c>
      <c r="P3" s="8" t="s">
        <v>183</v>
      </c>
    </row>
    <row r="4" spans="1:19" x14ac:dyDescent="0.25">
      <c r="A4" s="2" t="s">
        <v>72</v>
      </c>
      <c r="B4" s="2" t="s">
        <v>74</v>
      </c>
      <c r="C4" s="7">
        <v>3391699</v>
      </c>
      <c r="D4" s="2" t="s">
        <v>150</v>
      </c>
      <c r="E4" s="7">
        <v>4150000</v>
      </c>
      <c r="F4" s="7">
        <f>IF(ISBLANK(Table4[[#This Row],[≈ 2002 area]]),Table4[[#This Row],[1953 area]],Table4[[#This Row],[≈ 2002 area]])</f>
        <v>4150000</v>
      </c>
      <c r="G4" s="2" t="str">
        <f>IF(OR(AND(Table4[[#This Row],[In 1953?]]="YES",Table4[[#This Row],[Area]]&gt;=$N$3),AND(Table4[[#This Row],[In 1953?]]="NO",Table4[[#This Row],[Area]]&gt;=$N$4)),"YES","NO")</f>
        <v>YES</v>
      </c>
      <c r="H4" s="2" t="s">
        <v>74</v>
      </c>
      <c r="I4" s="6" t="str">
        <f t="shared" si="0"/>
        <v>https://en.wikipedia.org/wiki/Tasman_Sea</v>
      </c>
      <c r="L4"/>
      <c r="M4" s="12" t="s">
        <v>161</v>
      </c>
      <c r="N4" s="10">
        <v>500000</v>
      </c>
      <c r="P4" s="8" t="s">
        <v>184</v>
      </c>
    </row>
    <row r="5" spans="1:19" x14ac:dyDescent="0.25">
      <c r="A5" s="2" t="s">
        <v>44</v>
      </c>
      <c r="B5" s="2" t="s">
        <v>74</v>
      </c>
      <c r="C5" s="7">
        <v>4150180</v>
      </c>
      <c r="D5" s="2" t="s">
        <v>148</v>
      </c>
      <c r="E5" s="7">
        <v>4134000</v>
      </c>
      <c r="F5" s="7">
        <f>IF(ISBLANK(Table4[[#This Row],[≈ 2002 area]]),Table4[[#This Row],[1953 area]],Table4[[#This Row],[≈ 2002 area]])</f>
        <v>4134000</v>
      </c>
      <c r="G5" s="2" t="str">
        <f>IF(OR(AND(Table4[[#This Row],[In 1953?]]="YES",Table4[[#This Row],[Area]]&gt;=$N$3),AND(Table4[[#This Row],[In 1953?]]="NO",Table4[[#This Row],[Area]]&gt;=$N$4)),"YES","NO")</f>
        <v>YES</v>
      </c>
      <c r="H5" s="2" t="s">
        <v>74</v>
      </c>
      <c r="I5" s="6" t="str">
        <f t="shared" si="0"/>
        <v>https://en.wikipedia.org/wiki/Arabian_Sea</v>
      </c>
      <c r="L5"/>
      <c r="M5" s="12"/>
      <c r="N5" s="10"/>
      <c r="P5" s="23" t="s">
        <v>175</v>
      </c>
    </row>
    <row r="6" spans="1:19" ht="15.75" x14ac:dyDescent="0.25">
      <c r="A6" s="2" t="s">
        <v>93</v>
      </c>
      <c r="B6" s="2" t="s">
        <v>2</v>
      </c>
      <c r="C6" s="7"/>
      <c r="D6" s="2" t="s">
        <v>164</v>
      </c>
      <c r="E6" s="7">
        <v>2860000</v>
      </c>
      <c r="F6" s="7">
        <f>IF(ISBLANK(Table4[[#This Row],[≈ 2002 area]]),Table4[[#This Row],[1953 area]],Table4[[#This Row],[≈ 2002 area]])</f>
        <v>2860000</v>
      </c>
      <c r="G6" s="2" t="str">
        <f>IF(OR(AND(Table4[[#This Row],[In 1953?]]="YES",Table4[[#This Row],[Area]]&gt;=$N$3),AND(Table4[[#This Row],[In 1953?]]="NO",Table4[[#This Row],[Area]]&gt;=$N$4)),"YES","NO")</f>
        <v>YES</v>
      </c>
      <c r="H6" s="2" t="s">
        <v>2</v>
      </c>
      <c r="I6" s="6" t="str">
        <f t="shared" si="0"/>
        <v>https://en.wikipedia.org/wiki/Weddell_Sea</v>
      </c>
      <c r="L6"/>
      <c r="M6" s="12"/>
      <c r="N6" s="10"/>
      <c r="P6" s="22"/>
    </row>
    <row r="7" spans="1:19" x14ac:dyDescent="0.25">
      <c r="A7" s="2" t="s">
        <v>6</v>
      </c>
      <c r="B7" s="2" t="s">
        <v>74</v>
      </c>
      <c r="C7" s="7">
        <v>2823767</v>
      </c>
      <c r="D7" s="2" t="s">
        <v>165</v>
      </c>
      <c r="E7" s="7"/>
      <c r="F7" s="7">
        <f>IF(ISBLANK(Table4[[#This Row],[≈ 2002 area]]),Table4[[#This Row],[1953 area]],Table4[[#This Row],[≈ 2002 area]])</f>
        <v>2823767</v>
      </c>
      <c r="G7" s="2" t="str">
        <f>IF(OR(AND(Table4[[#This Row],[In 1953?]]="YES",Table4[[#This Row],[Area]]&gt;=$N$3),AND(Table4[[#This Row],[In 1953?]]="NO",Table4[[#This Row],[Area]]&gt;=$N$4)),"YES","NO")</f>
        <v>YES</v>
      </c>
      <c r="H7" s="2" t="s">
        <v>74</v>
      </c>
      <c r="I7" s="6" t="str">
        <f t="shared" si="0"/>
        <v>https://en.wikipedia.org/wiki/Caribbean_Sea</v>
      </c>
      <c r="L7" s="25" t="s">
        <v>185</v>
      </c>
      <c r="M7" s="25"/>
      <c r="N7" s="25"/>
      <c r="P7" s="25" t="s">
        <v>178</v>
      </c>
      <c r="Q7" s="25"/>
      <c r="R7" s="25"/>
      <c r="S7" s="25"/>
    </row>
    <row r="8" spans="1:19" x14ac:dyDescent="0.25">
      <c r="A8" s="2" t="s">
        <v>70</v>
      </c>
      <c r="B8" s="2" t="s">
        <v>74</v>
      </c>
      <c r="C8" s="7">
        <v>3319145</v>
      </c>
      <c r="D8" s="2" t="s">
        <v>151</v>
      </c>
      <c r="E8" s="7">
        <v>2741000</v>
      </c>
      <c r="F8" s="7">
        <f>IF(ISBLANK(Table4[[#This Row],[≈ 2002 area]]),Table4[[#This Row],[1953 area]],Table4[[#This Row],[≈ 2002 area]])</f>
        <v>2741000</v>
      </c>
      <c r="G8" s="2" t="str">
        <f>IF(OR(AND(Table4[[#This Row],[In 1953?]]="YES",Table4[[#This Row],[Area]]&gt;=$N$3),AND(Table4[[#This Row],[In 1953?]]="NO",Table4[[#This Row],[Area]]&gt;=$N$4)),"YES","NO")</f>
        <v>YES</v>
      </c>
      <c r="H8" s="2" t="s">
        <v>74</v>
      </c>
      <c r="I8" s="6" t="str">
        <f t="shared" si="0"/>
        <v>https://en.wikipedia.org/wiki/South_China_Sea</v>
      </c>
      <c r="L8"/>
      <c r="M8" s="11" t="s">
        <v>157</v>
      </c>
      <c r="N8">
        <f>Table4[[#Totals],[Include?]]</f>
        <v>59</v>
      </c>
      <c r="P8" s="1" t="s">
        <v>176</v>
      </c>
    </row>
    <row r="9" spans="1:19" x14ac:dyDescent="0.25">
      <c r="A9" s="2" t="s">
        <v>19</v>
      </c>
      <c r="B9" s="2" t="s">
        <v>74</v>
      </c>
      <c r="C9" s="7">
        <f>1170331+476268+15047+168698+80364+54451+190211+139034+217025+1647</f>
        <v>2513076</v>
      </c>
      <c r="D9" s="2" t="s">
        <v>165</v>
      </c>
      <c r="E9" s="7"/>
      <c r="F9" s="7">
        <f>IF(ISBLANK(Table4[[#This Row],[≈ 2002 area]]),Table4[[#This Row],[1953 area]],Table4[[#This Row],[≈ 2002 area]])</f>
        <v>2513076</v>
      </c>
      <c r="G9" s="2" t="str">
        <f>IF(OR(AND(Table4[[#This Row],[In 1953?]]="YES",Table4[[#This Row],[Area]]&gt;=$N$3),AND(Table4[[#This Row],[In 1953?]]="NO",Table4[[#This Row],[Area]]&gt;=$N$4)),"YES","NO")</f>
        <v>YES</v>
      </c>
      <c r="H9" s="2" t="s">
        <v>74</v>
      </c>
      <c r="I9" s="6" t="str">
        <f t="shared" si="0"/>
        <v>https://en.wikipedia.org/wiki/Mediterranean_Sea</v>
      </c>
      <c r="L9"/>
      <c r="M9" s="11" t="s">
        <v>160</v>
      </c>
      <c r="N9">
        <f>COUNTIFS(Table4[In deck?],"YES",Table4[Include?],"YES")</f>
        <v>26</v>
      </c>
      <c r="P9" s="1" t="s">
        <v>177</v>
      </c>
    </row>
    <row r="10" spans="1:19" x14ac:dyDescent="0.25">
      <c r="A10" s="2" t="s">
        <v>55</v>
      </c>
      <c r="B10" s="2" t="s">
        <v>74</v>
      </c>
      <c r="C10" s="7">
        <v>2351374</v>
      </c>
      <c r="D10" s="2" t="s">
        <v>151</v>
      </c>
      <c r="E10" s="7">
        <v>2310000</v>
      </c>
      <c r="F10" s="7">
        <f>IF(ISBLANK(Table4[[#This Row],[≈ 2002 area]]),Table4[[#This Row],[1953 area]],Table4[[#This Row],[≈ 2002 area]])</f>
        <v>2310000</v>
      </c>
      <c r="G10" s="2" t="str">
        <f>IF(OR(AND(Table4[[#This Row],[In 1953?]]="YES",Table4[[#This Row],[Area]]&gt;=$N$3),AND(Table4[[#This Row],[In 1953?]]="NO",Table4[[#This Row],[Area]]&gt;=$N$4)),"YES","NO")</f>
        <v>YES</v>
      </c>
      <c r="H10" s="2" t="s">
        <v>2</v>
      </c>
      <c r="I10" s="6" t="str">
        <f t="shared" si="0"/>
        <v>https://en.wikipedia.org/wiki/Bering_Sea</v>
      </c>
      <c r="L10"/>
      <c r="M10" s="11" t="s">
        <v>158</v>
      </c>
      <c r="N10">
        <f>COUNTIFS(Table4[In deck?],"NO",Table4[Include?],"YES")</f>
        <v>33</v>
      </c>
      <c r="P10" s="1" t="s">
        <v>130</v>
      </c>
    </row>
    <row r="11" spans="1:19" x14ac:dyDescent="0.25">
      <c r="A11" s="2" t="s">
        <v>45</v>
      </c>
      <c r="B11" s="2" t="s">
        <v>74</v>
      </c>
      <c r="C11" s="7">
        <v>2172891</v>
      </c>
      <c r="D11" s="2" t="s">
        <v>148</v>
      </c>
      <c r="E11" s="7">
        <v>2159000</v>
      </c>
      <c r="F11" s="7">
        <f>IF(ISBLANK(Table4[[#This Row],[≈ 2002 area]]),Table4[[#This Row],[1953 area]],Table4[[#This Row],[≈ 2002 area]])</f>
        <v>2159000</v>
      </c>
      <c r="G11" s="2" t="str">
        <f>IF(OR(AND(Table4[[#This Row],[In 1953?]]="YES",Table4[[#This Row],[Area]]&gt;=$N$3),AND(Table4[[#This Row],[In 1953?]]="NO",Table4[[#This Row],[Area]]&gt;=$N$4)),"YES","NO")</f>
        <v>YES</v>
      </c>
      <c r="H11" s="2" t="s">
        <v>74</v>
      </c>
      <c r="I11" s="6" t="str">
        <f t="shared" si="0"/>
        <v>https://en.wikipedia.org/wiki/Bay_of_Bengal</v>
      </c>
      <c r="L11"/>
      <c r="M11" s="11" t="s">
        <v>159</v>
      </c>
      <c r="N11">
        <f>COUNTIFS(Table4[In deck?],"YES",Table4[Include?],"NO")</f>
        <v>1</v>
      </c>
      <c r="P11" s="1" t="s">
        <v>191</v>
      </c>
    </row>
    <row r="12" spans="1:19" x14ac:dyDescent="0.25">
      <c r="A12" s="2" t="s">
        <v>68</v>
      </c>
      <c r="B12" s="2" t="s">
        <v>74</v>
      </c>
      <c r="C12" s="7">
        <v>1618623</v>
      </c>
      <c r="D12" s="2" t="s">
        <v>165</v>
      </c>
      <c r="E12" s="7"/>
      <c r="F12" s="7">
        <f>IF(ISBLANK(Table4[[#This Row],[≈ 2002 area]]),Table4[[#This Row],[1953 area]],Table4[[#This Row],[≈ 2002 area]])</f>
        <v>1618623</v>
      </c>
      <c r="G12" s="2" t="str">
        <f>IF(OR(AND(Table4[[#This Row],[In 1953?]]="YES",Table4[[#This Row],[Area]]&gt;=$N$3),AND(Table4[[#This Row],[In 1953?]]="NO",Table4[[#This Row],[Area]]&gt;=$N$4)),"YES","NO")</f>
        <v>YES</v>
      </c>
      <c r="H12" s="2" t="s">
        <v>2</v>
      </c>
      <c r="I12" s="6" t="str">
        <f t="shared" si="0"/>
        <v>https://en.wikipedia.org/wiki/Sea_of_Okhotsk</v>
      </c>
    </row>
    <row r="13" spans="1:19" x14ac:dyDescent="0.25">
      <c r="A13" s="2" t="s">
        <v>5</v>
      </c>
      <c r="B13" s="2" t="s">
        <v>74</v>
      </c>
      <c r="C13" s="7">
        <v>1548292</v>
      </c>
      <c r="D13" s="2" t="s">
        <v>165</v>
      </c>
      <c r="E13" s="7"/>
      <c r="F13" s="7">
        <f>IF(ISBLANK(Table4[[#This Row],[≈ 2002 area]]),Table4[[#This Row],[1953 area]],Table4[[#This Row],[≈ 2002 area]])</f>
        <v>1548292</v>
      </c>
      <c r="G13" s="2" t="str">
        <f>IF(OR(AND(Table4[[#This Row],[In 1953?]]="YES",Table4[[#This Row],[Area]]&gt;=$N$3),AND(Table4[[#This Row],[In 1953?]]="NO",Table4[[#This Row],[Area]]&gt;=$N$4)),"YES","NO")</f>
        <v>YES</v>
      </c>
      <c r="H13" s="2" t="s">
        <v>74</v>
      </c>
      <c r="I13" s="6" t="str">
        <f t="shared" si="0"/>
        <v>https://en.wikipedia.org/wiki/Gulf_of_Mexico</v>
      </c>
      <c r="P13" s="25" t="s">
        <v>179</v>
      </c>
      <c r="Q13" s="25"/>
      <c r="R13" s="25"/>
      <c r="S13" s="25"/>
    </row>
    <row r="14" spans="1:19" x14ac:dyDescent="0.25">
      <c r="A14" s="2" t="s">
        <v>32</v>
      </c>
      <c r="B14" s="2" t="s">
        <v>74</v>
      </c>
      <c r="C14" s="7">
        <v>1418231</v>
      </c>
      <c r="D14" s="2" t="s">
        <v>165</v>
      </c>
      <c r="E14" s="7"/>
      <c r="F14" s="7">
        <f>IF(ISBLANK(Table4[[#This Row],[≈ 2002 area]]),Table4[[#This Row],[1953 area]],Table4[[#This Row],[≈ 2002 area]])</f>
        <v>1418231</v>
      </c>
      <c r="G14" s="2" t="str">
        <f>IF(OR(AND(Table4[[#This Row],[In 1953?]]="YES",Table4[[#This Row],[Area]]&gt;=$N$3),AND(Table4[[#This Row],[In 1953?]]="NO",Table4[[#This Row],[Area]]&gt;=$N$4)),"YES","NO")</f>
        <v>YES</v>
      </c>
      <c r="H14" s="2" t="s">
        <v>2</v>
      </c>
      <c r="I14" s="6" t="str">
        <f t="shared" si="0"/>
        <v>https://en.wikipedia.org/wiki/Barents_Sea</v>
      </c>
      <c r="P14" s="1" t="s">
        <v>181</v>
      </c>
    </row>
    <row r="15" spans="1:19" x14ac:dyDescent="0.25">
      <c r="A15" s="2" t="s">
        <v>7</v>
      </c>
      <c r="B15" s="2" t="s">
        <v>74</v>
      </c>
      <c r="C15" s="7">
        <v>1498506</v>
      </c>
      <c r="D15" s="2" t="s">
        <v>151</v>
      </c>
      <c r="E15" s="7">
        <v>1361000</v>
      </c>
      <c r="F15" s="7">
        <f>IF(ISBLANK(Table4[[#This Row],[≈ 2002 area]]),Table4[[#This Row],[1953 area]],Table4[[#This Row],[≈ 2002 area]])</f>
        <v>1361000</v>
      </c>
      <c r="G15" s="2" t="str">
        <f>IF(OR(AND(Table4[[#This Row],[In 1953?]]="YES",Table4[[#This Row],[Area]]&gt;=$N$3),AND(Table4[[#This Row],[In 1953?]]="NO",Table4[[#This Row],[Area]]&gt;=$N$4)),"YES","NO")</f>
        <v>YES</v>
      </c>
      <c r="H15" s="2" t="s">
        <v>74</v>
      </c>
      <c r="I15" s="6" t="str">
        <f t="shared" si="0"/>
        <v>https://en.wikipedia.org/wiki/Norwegian_Sea</v>
      </c>
    </row>
    <row r="16" spans="1:19" x14ac:dyDescent="0.25">
      <c r="A16" s="2" t="s">
        <v>42</v>
      </c>
      <c r="B16" s="2" t="s">
        <v>2</v>
      </c>
      <c r="C16" s="7"/>
      <c r="D16" s="2" t="s">
        <v>164</v>
      </c>
      <c r="E16" s="7">
        <v>1323000</v>
      </c>
      <c r="F16" s="7">
        <f>IF(ISBLANK(Table4[[#This Row],[≈ 2002 area]]),Table4[[#This Row],[1953 area]],Table4[[#This Row],[≈ 2002 area]])</f>
        <v>1323000</v>
      </c>
      <c r="G16" s="2" t="str">
        <f>IF(OR(AND(Table4[[#This Row],[In 1953?]]="YES",Table4[[#This Row],[Area]]&gt;=$N$3),AND(Table4[[#This Row],[In 1953?]]="NO",Table4[[#This Row],[Area]]&gt;=$N$4)),"YES","NO")</f>
        <v>YES</v>
      </c>
      <c r="H16" s="2" t="s">
        <v>2</v>
      </c>
      <c r="I16" s="6" t="str">
        <f t="shared" si="0"/>
        <v>https://en.wikipedia.org/wiki/Scotia_Sea</v>
      </c>
    </row>
    <row r="17" spans="1:12" x14ac:dyDescent="0.25">
      <c r="A17" s="2" t="s">
        <v>145</v>
      </c>
      <c r="B17" s="2" t="s">
        <v>74</v>
      </c>
      <c r="C17" s="7">
        <v>1062673</v>
      </c>
      <c r="D17" s="2" t="s">
        <v>165</v>
      </c>
      <c r="E17" s="7"/>
      <c r="F17" s="7">
        <f>IF(ISBLANK(Table4[[#This Row],[≈ 2002 area]]),Table4[[#This Row],[1953 area]],Table4[[#This Row],[≈ 2002 area]])</f>
        <v>1062673</v>
      </c>
      <c r="G17" s="2" t="str">
        <f>IF(OR(AND(Table4[[#This Row],[In 1953?]]="YES",Table4[[#This Row],[Area]]&gt;=$N$3),AND(Table4[[#This Row],[In 1953?]]="NO",Table4[[#This Row],[Area]]&gt;=$N$4)),"YES","NO")</f>
        <v>YES</v>
      </c>
      <c r="H17" s="2" t="s">
        <v>74</v>
      </c>
      <c r="I17" s="6" t="str">
        <f t="shared" si="0"/>
        <v>https://en.wikipedia.org/wiki/Sea_of_Japan</v>
      </c>
    </row>
    <row r="18" spans="1:12" x14ac:dyDescent="0.25">
      <c r="A18" s="2" t="s">
        <v>29</v>
      </c>
      <c r="B18" s="2" t="s">
        <v>74</v>
      </c>
      <c r="C18" s="7">
        <v>691087</v>
      </c>
      <c r="D18" s="2" t="s">
        <v>150</v>
      </c>
      <c r="E18" s="7">
        <v>951000</v>
      </c>
      <c r="F18" s="7">
        <f>IF(ISBLANK(Table4[[#This Row],[≈ 2002 area]]),Table4[[#This Row],[1953 area]],Table4[[#This Row],[≈ 2002 area]])</f>
        <v>951000</v>
      </c>
      <c r="G18" s="2" t="str">
        <f>IF(OR(AND(Table4[[#This Row],[In 1953?]]="YES",Table4[[#This Row],[Area]]&gt;=$N$3),AND(Table4[[#This Row],[In 1953?]]="NO",Table4[[#This Row],[Area]]&gt;=$N$4)),"YES","NO")</f>
        <v>YES</v>
      </c>
      <c r="H18" s="2" t="s">
        <v>74</v>
      </c>
      <c r="I18" s="6" t="str">
        <f t="shared" si="0"/>
        <v>https://en.wikipedia.org/wiki/East_Siberian_Sea</v>
      </c>
    </row>
    <row r="19" spans="1:12" x14ac:dyDescent="0.25">
      <c r="A19" s="2" t="s">
        <v>34</v>
      </c>
      <c r="B19" s="2" t="s">
        <v>74</v>
      </c>
      <c r="C19" s="7">
        <v>1212795</v>
      </c>
      <c r="D19" s="2" t="s">
        <v>151</v>
      </c>
      <c r="E19" s="7">
        <v>926000</v>
      </c>
      <c r="F19" s="7">
        <f>IF(ISBLANK(Table4[[#This Row],[≈ 2002 area]]),Table4[[#This Row],[1953 area]],Table4[[#This Row],[≈ 2002 area]])</f>
        <v>926000</v>
      </c>
      <c r="G19" s="2" t="str">
        <f>IF(OR(AND(Table4[[#This Row],[In 1953?]]="YES",Table4[[#This Row],[Area]]&gt;=$N$3),AND(Table4[[#This Row],[In 1953?]]="NO",Table4[[#This Row],[Area]]&gt;=$N$4)),"YES","NO")</f>
        <v>YES</v>
      </c>
      <c r="H19" s="2" t="s">
        <v>2</v>
      </c>
      <c r="I19" s="6" t="str">
        <f t="shared" si="0"/>
        <v>https://en.wikipedia.org/wiki/Greenland_Sea</v>
      </c>
    </row>
    <row r="20" spans="1:12" x14ac:dyDescent="0.25">
      <c r="A20" s="2" t="s">
        <v>31</v>
      </c>
      <c r="B20" s="2" t="s">
        <v>74</v>
      </c>
      <c r="C20" s="7">
        <v>901787</v>
      </c>
      <c r="D20" s="2" t="s">
        <v>165</v>
      </c>
      <c r="E20" s="7"/>
      <c r="F20" s="7">
        <f>IF(ISBLANK(Table4[[#This Row],[≈ 2002 area]]),Table4[[#This Row],[1953 area]],Table4[[#This Row],[≈ 2002 area]])</f>
        <v>901787</v>
      </c>
      <c r="G20" s="2" t="str">
        <f>IF(OR(AND(Table4[[#This Row],[In 1953?]]="YES",Table4[[#This Row],[Area]]&gt;=$N$3),AND(Table4[[#This Row],[In 1953?]]="NO",Table4[[#This Row],[Area]]&gt;=$N$4)),"YES","NO")</f>
        <v>YES</v>
      </c>
      <c r="H20" s="2" t="s">
        <v>2</v>
      </c>
      <c r="I20" s="6" t="str">
        <f t="shared" si="0"/>
        <v>https://en.wikipedia.org/wiki/Kara_Sea</v>
      </c>
    </row>
    <row r="21" spans="1:12" x14ac:dyDescent="0.25">
      <c r="A21" s="2" t="s">
        <v>36</v>
      </c>
      <c r="B21" s="2" t="s">
        <v>74</v>
      </c>
      <c r="C21" s="7">
        <v>836741</v>
      </c>
      <c r="D21" s="2" t="s">
        <v>165</v>
      </c>
      <c r="E21" s="7"/>
      <c r="F21" s="7">
        <f>IF(ISBLANK(Table4[[#This Row],[≈ 2002 area]]),Table4[[#This Row],[1953 area]],Table4[[#This Row],[≈ 2002 area]])</f>
        <v>836741</v>
      </c>
      <c r="G21" s="2" t="str">
        <f>IF(OR(AND(Table4[[#This Row],[In 1953?]]="YES",Table4[[#This Row],[Area]]&gt;=$N$3),AND(Table4[[#This Row],[In 1953?]]="NO",Table4[[#This Row],[Area]]&gt;=$N$4)),"YES","NO")</f>
        <v>YES</v>
      </c>
      <c r="H21" s="2" t="s">
        <v>74</v>
      </c>
      <c r="I21" s="6" t="str">
        <f t="shared" si="0"/>
        <v>https://en.wikipedia.org/wiki/Hudson_Bay</v>
      </c>
    </row>
    <row r="22" spans="1:12" x14ac:dyDescent="0.25">
      <c r="A22" s="2" t="s">
        <v>3</v>
      </c>
      <c r="B22" s="2" t="s">
        <v>74</v>
      </c>
      <c r="C22" s="7">
        <v>812239</v>
      </c>
      <c r="D22" s="2" t="s">
        <v>165</v>
      </c>
      <c r="E22" s="7"/>
      <c r="F22" s="7">
        <f>IF(ISBLANK(Table4[[#This Row],[≈ 2002 area]]),Table4[[#This Row],[1953 area]],Table4[[#This Row],[≈ 2002 area]])</f>
        <v>812239</v>
      </c>
      <c r="G22" s="2" t="str">
        <f>IF(OR(AND(Table4[[#This Row],[In 1953?]]="YES",Table4[[#This Row],[Area]]&gt;=$N$3),AND(Table4[[#This Row],[In 1953?]]="NO",Table4[[#This Row],[Area]]&gt;=$N$4)),"YES","NO")</f>
        <v>YES</v>
      </c>
      <c r="H22" s="2" t="s">
        <v>74</v>
      </c>
      <c r="I22" s="6" t="str">
        <f t="shared" si="0"/>
        <v>https://en.wikipedia.org/wiki/Labrador_Sea</v>
      </c>
    </row>
    <row r="23" spans="1:12" x14ac:dyDescent="0.25">
      <c r="A23" s="2" t="s">
        <v>48</v>
      </c>
      <c r="B23" s="2" t="s">
        <v>74</v>
      </c>
      <c r="C23" s="7">
        <v>853699</v>
      </c>
      <c r="D23" s="2" t="s">
        <v>151</v>
      </c>
      <c r="E23" s="7">
        <v>807000</v>
      </c>
      <c r="F23" s="7">
        <f>IF(ISBLANK(Table4[[#This Row],[≈ 2002 area]]),Table4[[#This Row],[1953 area]],Table4[[#This Row],[≈ 2002 area]])</f>
        <v>807000</v>
      </c>
      <c r="G23" s="2" t="str">
        <f>IF(OR(AND(Table4[[#This Row],[In 1953?]]="YES",Table4[[#This Row],[Area]]&gt;=$N$3),AND(Table4[[#This Row],[In 1953?]]="NO",Table4[[#This Row],[Area]]&gt;=$N$4)),"YES","NO")</f>
        <v>YES</v>
      </c>
      <c r="H23" s="2" t="s">
        <v>2</v>
      </c>
      <c r="I23" s="6" t="str">
        <f t="shared" si="0"/>
        <v>https://en.wikipedia.org/wiki/Laccadive_Sea</v>
      </c>
    </row>
    <row r="24" spans="1:12" x14ac:dyDescent="0.25">
      <c r="A24" s="2" t="s">
        <v>106</v>
      </c>
      <c r="B24" s="2" t="s">
        <v>2</v>
      </c>
      <c r="C24" s="7"/>
      <c r="D24" s="2" t="s">
        <v>164</v>
      </c>
      <c r="E24" s="7">
        <v>760000</v>
      </c>
      <c r="F24" s="7">
        <f>IF(ISBLANK(Table4[[#This Row],[≈ 2002 area]]),Table4[[#This Row],[1953 area]],Table4[[#This Row],[≈ 2002 area]])</f>
        <v>760000</v>
      </c>
      <c r="G24" s="2" t="str">
        <f>IF(OR(AND(Table4[[#This Row],[In 1953?]]="YES",Table4[[#This Row],[Area]]&gt;=$N$3),AND(Table4[[#This Row],[In 1953?]]="NO",Table4[[#This Row],[Area]]&gt;=$N$4)),"YES","NO")</f>
        <v>YES</v>
      </c>
      <c r="H24" s="2" t="s">
        <v>2</v>
      </c>
      <c r="I24" s="6" t="str">
        <f t="shared" si="0"/>
        <v>https://en.wikipedia.org/wiki/Ross_Sea</v>
      </c>
    </row>
    <row r="25" spans="1:12" x14ac:dyDescent="0.25">
      <c r="A25" s="2" t="s">
        <v>30</v>
      </c>
      <c r="B25" s="2" t="s">
        <v>74</v>
      </c>
      <c r="C25" s="7">
        <v>604522</v>
      </c>
      <c r="D25" s="2" t="s">
        <v>150</v>
      </c>
      <c r="E25" s="7">
        <v>759000</v>
      </c>
      <c r="F25" s="7">
        <f>IF(ISBLANK(Table4[[#This Row],[≈ 2002 area]]),Table4[[#This Row],[1953 area]],Table4[[#This Row],[≈ 2002 area]])</f>
        <v>759000</v>
      </c>
      <c r="G25" s="2" t="str">
        <f>IF(OR(AND(Table4[[#This Row],[In 1953?]]="YES",Table4[[#This Row],[Area]]&gt;=$N$3),AND(Table4[[#This Row],[In 1953?]]="NO",Table4[[#This Row],[Area]]&gt;=$N$4)),"YES","NO")</f>
        <v>YES</v>
      </c>
      <c r="H25" s="2" t="s">
        <v>2</v>
      </c>
      <c r="I25" s="6" t="str">
        <f t="shared" si="0"/>
        <v>https://en.wikipedia.org/wiki/Laptev_Sea</v>
      </c>
    </row>
    <row r="26" spans="1:12" x14ac:dyDescent="0.25">
      <c r="A26" s="2" t="s">
        <v>76</v>
      </c>
      <c r="B26" s="2" t="s">
        <v>74</v>
      </c>
      <c r="C26" s="7">
        <v>752673</v>
      </c>
      <c r="D26" s="2" t="s">
        <v>148</v>
      </c>
      <c r="E26" s="7">
        <v>751000</v>
      </c>
      <c r="F26" s="7">
        <f>IF(ISBLANK(Table4[[#This Row],[≈ 2002 area]]),Table4[[#This Row],[1953 area]],Table4[[#This Row],[≈ 2002 area]])</f>
        <v>751000</v>
      </c>
      <c r="G26" s="2" t="str">
        <f>IF(OR(AND(Table4[[#This Row],[In 1953?]]="YES",Table4[[#This Row],[Area]]&gt;=$N$3),AND(Table4[[#This Row],[In 1953?]]="NO",Table4[[#This Row],[Area]]&gt;=$N$4)),"YES","NO")</f>
        <v>YES</v>
      </c>
      <c r="H26" s="2" t="s">
        <v>2</v>
      </c>
      <c r="I26" s="6" t="str">
        <f t="shared" si="0"/>
        <v>https://en.wikipedia.org/wiki/Solomon_Sea</v>
      </c>
      <c r="L26" s="8"/>
    </row>
    <row r="27" spans="1:12" x14ac:dyDescent="0.25">
      <c r="A27" s="2" t="s">
        <v>27</v>
      </c>
      <c r="B27" s="2" t="s">
        <v>74</v>
      </c>
      <c r="C27" s="7">
        <v>738162</v>
      </c>
      <c r="D27" s="2" t="s">
        <v>165</v>
      </c>
      <c r="E27" s="7"/>
      <c r="F27" s="7">
        <f>IF(ISBLANK(Table4[[#This Row],[≈ 2002 area]]),Table4[[#This Row],[1953 area]],Table4[[#This Row],[≈ 2002 area]])</f>
        <v>738162</v>
      </c>
      <c r="G27" s="2" t="str">
        <f>IF(OR(AND(Table4[[#This Row],[In 1953?]]="YES",Table4[[#This Row],[Area]]&gt;=$N$3),AND(Table4[[#This Row],[In 1953?]]="NO",Table4[[#This Row],[Area]]&gt;=$N$4)),"YES","NO")</f>
        <v>YES</v>
      </c>
      <c r="H27" s="2" t="s">
        <v>2</v>
      </c>
      <c r="I27" s="6" t="str">
        <f t="shared" si="0"/>
        <v>https://en.wikipedia.org/wiki/Gulf_of_Guinea</v>
      </c>
    </row>
    <row r="28" spans="1:12" x14ac:dyDescent="0.25">
      <c r="A28" s="2" t="s">
        <v>92</v>
      </c>
      <c r="B28" s="2" t="s">
        <v>74</v>
      </c>
      <c r="C28" s="7">
        <v>756897</v>
      </c>
      <c r="D28" s="2" t="s">
        <v>151</v>
      </c>
      <c r="E28" s="7">
        <v>707000</v>
      </c>
      <c r="F28" s="7">
        <f>IF(ISBLANK(Table4[[#This Row],[≈ 2002 area]]),Table4[[#This Row],[1953 area]],Table4[[#This Row],[≈ 2002 area]])</f>
        <v>707000</v>
      </c>
      <c r="G28" s="2" t="str">
        <f>IF(OR(AND(Table4[[#This Row],[In 1953?]]="YES",Table4[[#This Row],[Area]]&gt;=$N$3),AND(Table4[[#This Row],[In 1953?]]="NO",Table4[[#This Row],[Area]]&gt;=$N$4)),"YES","NO")</f>
        <v>YES</v>
      </c>
      <c r="H28" s="2" t="s">
        <v>2</v>
      </c>
      <c r="I28" s="6" t="str">
        <f t="shared" si="0"/>
        <v>https://en.wikipedia.org/wiki/East_China_Sea</v>
      </c>
    </row>
    <row r="29" spans="1:12" x14ac:dyDescent="0.25">
      <c r="A29" s="2" t="s">
        <v>87</v>
      </c>
      <c r="B29" s="2" t="s">
        <v>2</v>
      </c>
      <c r="C29" s="7"/>
      <c r="D29" s="2" t="s">
        <v>164</v>
      </c>
      <c r="E29" s="7">
        <v>701000</v>
      </c>
      <c r="F29" s="7">
        <f>IF(ISBLANK(Table4[[#This Row],[≈ 2002 area]]),Table4[[#This Row],[1953 area]],Table4[[#This Row],[≈ 2002 area]])</f>
        <v>701000</v>
      </c>
      <c r="G29" s="2" t="str">
        <f>IF(OR(AND(Table4[[#This Row],[In 1953?]]="YES",Table4[[#This Row],[Area]]&gt;=$N$3),AND(Table4[[#This Row],[In 1953?]]="NO",Table4[[#This Row],[Area]]&gt;=$N$4)),"YES","NO")</f>
        <v>YES</v>
      </c>
      <c r="H29" s="2" t="s">
        <v>74</v>
      </c>
      <c r="I29" s="6" t="str">
        <f t="shared" si="0"/>
        <v>https://en.wikipedia.org/wiki/Gulf_of_Carpentaria</v>
      </c>
    </row>
    <row r="30" spans="1:12" x14ac:dyDescent="0.25">
      <c r="A30" s="2" t="s">
        <v>88</v>
      </c>
      <c r="B30" s="2" t="s">
        <v>74</v>
      </c>
      <c r="C30" s="7">
        <v>684233</v>
      </c>
      <c r="D30" s="2" t="s">
        <v>148</v>
      </c>
      <c r="E30" s="7">
        <v>684000</v>
      </c>
      <c r="F30" s="7">
        <f>IF(ISBLANK(Table4[[#This Row],[≈ 2002 area]]),Table4[[#This Row],[1953 area]],Table4[[#This Row],[≈ 2002 area]])</f>
        <v>684000</v>
      </c>
      <c r="G30" s="2" t="str">
        <f>IF(OR(AND(Table4[[#This Row],[In 1953?]]="YES",Table4[[#This Row],[Area]]&gt;=$N$3),AND(Table4[[#This Row],[In 1953?]]="NO",Table4[[#This Row],[Area]]&gt;=$N$4)),"YES","NO")</f>
        <v>YES</v>
      </c>
      <c r="H30" s="2" t="s">
        <v>2</v>
      </c>
      <c r="I30" s="6" t="str">
        <f t="shared" si="0"/>
        <v>https://en.wikipedia.org/wiki/Banda_Sea</v>
      </c>
    </row>
    <row r="31" spans="1:12" x14ac:dyDescent="0.25">
      <c r="A31" s="2" t="s">
        <v>58</v>
      </c>
      <c r="B31" s="2" t="s">
        <v>74</v>
      </c>
      <c r="C31" s="7">
        <v>1012262</v>
      </c>
      <c r="D31" s="2" t="s">
        <v>151</v>
      </c>
      <c r="E31" s="7">
        <v>669000</v>
      </c>
      <c r="F31" s="7">
        <f>IF(ISBLANK(Table4[[#This Row],[≈ 2002 area]]),Table4[[#This Row],[1953 area]],Table4[[#This Row],[≈ 2002 area]])</f>
        <v>669000</v>
      </c>
      <c r="G31" s="2" t="str">
        <f>IF(OR(AND(Table4[[#This Row],[In 1953?]]="YES",Table4[[#This Row],[Area]]&gt;=$N$3),AND(Table4[[#This Row],[In 1953?]]="NO",Table4[[#This Row],[Area]]&gt;=$N$4)),"YES","NO")</f>
        <v>YES</v>
      </c>
      <c r="H31" s="2" t="s">
        <v>2</v>
      </c>
      <c r="I31" s="6" t="str">
        <f t="shared" si="0"/>
        <v>https://en.wikipedia.org/wiki/Arafura_Sea</v>
      </c>
    </row>
    <row r="32" spans="1:12" x14ac:dyDescent="0.25">
      <c r="A32" s="2" t="s">
        <v>43</v>
      </c>
      <c r="B32" s="2" t="s">
        <v>74</v>
      </c>
      <c r="C32" s="7">
        <v>599747</v>
      </c>
      <c r="D32" s="2" t="s">
        <v>150</v>
      </c>
      <c r="E32" s="7">
        <v>638000</v>
      </c>
      <c r="F32" s="7">
        <f>IF(ISBLANK(Table4[[#This Row],[≈ 2002 area]]),Table4[[#This Row],[1953 area]],Table4[[#This Row],[≈ 2002 area]])</f>
        <v>638000</v>
      </c>
      <c r="G32" s="2" t="str">
        <f>IF(OR(AND(Table4[[#This Row],[In 1953?]]="YES",Table4[[#This Row],[Area]]&gt;=$N$3),AND(Table4[[#This Row],[In 1953?]]="NO",Table4[[#This Row],[Area]]&gt;=$N$4)),"YES","NO")</f>
        <v>YES</v>
      </c>
      <c r="H32" s="2" t="s">
        <v>2</v>
      </c>
      <c r="I32" s="6" t="str">
        <f t="shared" si="0"/>
        <v>https://en.wikipedia.org/wiki/Andaman_Sea</v>
      </c>
    </row>
    <row r="33" spans="1:12" x14ac:dyDescent="0.25">
      <c r="A33" s="2" t="s">
        <v>66</v>
      </c>
      <c r="B33" s="2" t="s">
        <v>74</v>
      </c>
      <c r="C33" s="7">
        <v>552296</v>
      </c>
      <c r="D33" s="2" t="s">
        <v>148</v>
      </c>
      <c r="E33" s="7">
        <v>540000</v>
      </c>
      <c r="F33" s="7">
        <f>IF(ISBLANK(Table4[[#This Row],[≈ 2002 area]]),Table4[[#This Row],[1953 area]],Table4[[#This Row],[≈ 2002 area]])</f>
        <v>540000</v>
      </c>
      <c r="G33" s="2" t="str">
        <f>IF(OR(AND(Table4[[#This Row],[In 1953?]]="YES",Table4[[#This Row],[Area]]&gt;=$N$3),AND(Table4[[#This Row],[In 1953?]]="NO",Table4[[#This Row],[Area]]&gt;=$N$4)),"YES","NO")</f>
        <v>YES</v>
      </c>
      <c r="H33" s="2" t="s">
        <v>2</v>
      </c>
      <c r="I33" s="6" t="str">
        <f t="shared" si="0"/>
        <v>https://en.wikipedia.org/wiki/Java_Sea</v>
      </c>
    </row>
    <row r="34" spans="1:12" x14ac:dyDescent="0.25">
      <c r="A34" s="2" t="s">
        <v>0</v>
      </c>
      <c r="B34" s="2" t="s">
        <v>74</v>
      </c>
      <c r="C34" s="7">
        <v>533483</v>
      </c>
      <c r="D34" s="2" t="s">
        <v>165</v>
      </c>
      <c r="E34" s="7"/>
      <c r="F34" s="7">
        <f>IF(ISBLANK(Table4[[#This Row],[≈ 2002 area]]),Table4[[#This Row],[1953 area]],Table4[[#This Row],[≈ 2002 area]])</f>
        <v>533483</v>
      </c>
      <c r="G34" s="2" t="str">
        <f>IF(OR(AND(Table4[[#This Row],[In 1953?]]="YES",Table4[[#This Row],[Area]]&gt;=$N$3),AND(Table4[[#This Row],[In 1953?]]="NO",Table4[[#This Row],[Area]]&gt;=$N$4)),"YES","NO")</f>
        <v>YES</v>
      </c>
      <c r="H34" s="2" t="s">
        <v>2</v>
      </c>
      <c r="I34" s="6" t="str">
        <f t="shared" ref="I34:I66" si="1">IF(A34="","",HYPERLINK("https://en.wikipedia.org/wiki/"&amp;SUBSTITUTE(A34," ","_")))</f>
        <v>https://en.wikipedia.org/wiki/Baffin_Bay</v>
      </c>
    </row>
    <row r="35" spans="1:12" x14ac:dyDescent="0.25">
      <c r="A35" s="2" t="s">
        <v>8</v>
      </c>
      <c r="B35" s="2" t="s">
        <v>74</v>
      </c>
      <c r="C35" s="7">
        <v>526195</v>
      </c>
      <c r="D35" s="2" t="s">
        <v>148</v>
      </c>
      <c r="E35" s="7">
        <v>521000</v>
      </c>
      <c r="F35" s="7">
        <f>IF(ISBLANK(Table4[[#This Row],[≈ 2002 area]]),Table4[[#This Row],[1953 area]],Table4[[#This Row],[≈ 2002 area]])</f>
        <v>521000</v>
      </c>
      <c r="G35" s="2" t="str">
        <f>IF(OR(AND(Table4[[#This Row],[In 1953?]]="YES",Table4[[#This Row],[Area]]&gt;=$N$3),AND(Table4[[#This Row],[In 1953?]]="NO",Table4[[#This Row],[Area]]&gt;=$N$4)),"YES","NO")</f>
        <v>YES</v>
      </c>
      <c r="H35" s="2" t="s">
        <v>2</v>
      </c>
      <c r="I35" s="6" t="str">
        <f t="shared" si="1"/>
        <v>https://en.wikipedia.org/wiki/North_Sea</v>
      </c>
    </row>
    <row r="36" spans="1:12" x14ac:dyDescent="0.25">
      <c r="A36" s="2" t="s">
        <v>38</v>
      </c>
      <c r="B36" s="2" t="s">
        <v>74</v>
      </c>
      <c r="C36" s="7">
        <v>515281</v>
      </c>
      <c r="D36" s="2" t="s">
        <v>165</v>
      </c>
      <c r="E36" s="7"/>
      <c r="F36" s="7">
        <f>IF(ISBLANK(Table4[[#This Row],[≈ 2002 area]]),Table4[[#This Row],[1953 area]],Table4[[#This Row],[≈ 2002 area]])</f>
        <v>515281</v>
      </c>
      <c r="G36" s="2" t="str">
        <f>IF(OR(AND(Table4[[#This Row],[In 1953?]]="YES",Table4[[#This Row],[Area]]&gt;=$N$3),AND(Table4[[#This Row],[In 1953?]]="NO",Table4[[#This Row],[Area]]&gt;=$N$4)),"YES","NO")</f>
        <v>YES</v>
      </c>
      <c r="H36" s="2" t="s">
        <v>2</v>
      </c>
      <c r="I36" s="6" t="str">
        <f t="shared" si="1"/>
        <v>https://en.wikipedia.org/wiki/Beaufort_Sea</v>
      </c>
      <c r="L36" s="4"/>
    </row>
    <row r="37" spans="1:12" x14ac:dyDescent="0.25">
      <c r="A37" s="2" t="s">
        <v>73</v>
      </c>
      <c r="B37" s="2" t="s">
        <v>74</v>
      </c>
      <c r="C37" s="7">
        <v>407150</v>
      </c>
      <c r="D37" s="2" t="s">
        <v>150</v>
      </c>
      <c r="E37" s="7">
        <v>455000</v>
      </c>
      <c r="F37" s="7">
        <f>IF(ISBLANK(Table4[[#This Row],[≈ 2002 area]]),Table4[[#This Row],[1953 area]],Table4[[#This Row],[≈ 2002 area]])</f>
        <v>455000</v>
      </c>
      <c r="G37" s="2" t="str">
        <f>IF(OR(AND(Table4[[#This Row],[In 1953?]]="YES",Table4[[#This Row],[Area]]&gt;=$N$3),AND(Table4[[#This Row],[In 1953?]]="NO",Table4[[#This Row],[Area]]&gt;=$N$4)),"YES","NO")</f>
        <v>YES</v>
      </c>
      <c r="H37" s="2" t="s">
        <v>74</v>
      </c>
      <c r="I37" s="6" t="str">
        <f t="shared" si="1"/>
        <v>https://en.wikipedia.org/wiki/Yellow_Sea</v>
      </c>
    </row>
    <row r="38" spans="1:12" x14ac:dyDescent="0.25">
      <c r="A38" s="2" t="s">
        <v>60</v>
      </c>
      <c r="B38" s="2" t="s">
        <v>74</v>
      </c>
      <c r="C38" s="7">
        <v>449826</v>
      </c>
      <c r="D38" s="2" t="s">
        <v>148</v>
      </c>
      <c r="E38" s="7">
        <v>449000</v>
      </c>
      <c r="F38" s="7">
        <f>IF(ISBLANK(Table4[[#This Row],[≈ 2002 area]]),Table4[[#This Row],[1953 area]],Table4[[#This Row],[≈ 2002 area]])</f>
        <v>449000</v>
      </c>
      <c r="G38" s="2" t="str">
        <f>IF(OR(AND(Table4[[#This Row],[In 1953?]]="YES",Table4[[#This Row],[Area]]&gt;=$N$3),AND(Table4[[#This Row],[In 1953?]]="NO",Table4[[#This Row],[Area]]&gt;=$N$4)),"YES","NO")</f>
        <v>YES</v>
      </c>
      <c r="H38" s="2" t="s">
        <v>2</v>
      </c>
      <c r="I38" s="6" t="str">
        <f t="shared" si="1"/>
        <v>https://en.wikipedia.org/wiki/Celebes_Sea</v>
      </c>
    </row>
    <row r="39" spans="1:12" x14ac:dyDescent="0.25">
      <c r="A39" s="2" t="s">
        <v>51</v>
      </c>
      <c r="B39" s="2" t="s">
        <v>74</v>
      </c>
      <c r="C39" s="7">
        <v>443886</v>
      </c>
      <c r="D39" s="2" t="s">
        <v>165</v>
      </c>
      <c r="E39" s="7"/>
      <c r="F39" s="7">
        <f>IF(ISBLANK(Table4[[#This Row],[≈ 2002 area]]),Table4[[#This Row],[1953 area]],Table4[[#This Row],[≈ 2002 area]])</f>
        <v>443886</v>
      </c>
      <c r="G39" s="2" t="str">
        <f>IF(OR(AND(Table4[[#This Row],[In 1953?]]="YES",Table4[[#This Row],[Area]]&gt;=$N$3),AND(Table4[[#This Row],[In 1953?]]="NO",Table4[[#This Row],[Area]]&gt;=$N$4)),"YES","NO")</f>
        <v>YES</v>
      </c>
      <c r="H39" s="2" t="s">
        <v>74</v>
      </c>
      <c r="I39" s="6" t="str">
        <f t="shared" si="1"/>
        <v>https://en.wikipedia.org/wiki/Red_Sea</v>
      </c>
    </row>
    <row r="40" spans="1:12" x14ac:dyDescent="0.25">
      <c r="A40" s="2" t="s">
        <v>52</v>
      </c>
      <c r="B40" s="2" t="s">
        <v>74</v>
      </c>
      <c r="C40" s="7">
        <v>428522</v>
      </c>
      <c r="D40" s="2" t="s">
        <v>165</v>
      </c>
      <c r="E40" s="7"/>
      <c r="F40" s="7">
        <f>IF(ISBLANK(Table4[[#This Row],[≈ 2002 area]]),Table4[[#This Row],[1953 area]],Table4[[#This Row],[≈ 2002 area]])</f>
        <v>428522</v>
      </c>
      <c r="G40" s="2" t="str">
        <f>IF(OR(AND(Table4[[#This Row],[In 1953?]]="YES",Table4[[#This Row],[Area]]&gt;=$N$3),AND(Table4[[#This Row],[In 1953?]]="NO",Table4[[#This Row],[Area]]&gt;=$N$4)),"YES","NO")</f>
        <v>YES</v>
      </c>
      <c r="H40" s="2" t="s">
        <v>2</v>
      </c>
      <c r="I40" s="6" t="str">
        <f t="shared" si="1"/>
        <v>https://en.wikipedia.org/wiki/Timor_Sea</v>
      </c>
    </row>
    <row r="41" spans="1:12" x14ac:dyDescent="0.25">
      <c r="A41" s="2" t="s">
        <v>25</v>
      </c>
      <c r="B41" s="2" t="s">
        <v>74</v>
      </c>
      <c r="C41" s="7">
        <v>422832</v>
      </c>
      <c r="D41" s="2" t="s">
        <v>165</v>
      </c>
      <c r="E41" s="7"/>
      <c r="F41" s="7">
        <f>IF(ISBLANK(Table4[[#This Row],[≈ 2002 area]]),Table4[[#This Row],[1953 area]],Table4[[#This Row],[≈ 2002 area]])</f>
        <v>422832</v>
      </c>
      <c r="G41" s="2" t="str">
        <f>IF(OR(AND(Table4[[#This Row],[In 1953?]]="YES",Table4[[#This Row],[Area]]&gt;=$N$3),AND(Table4[[#This Row],[In 1953?]]="NO",Table4[[#This Row],[Area]]&gt;=$N$4)),"YES","NO")</f>
        <v>YES</v>
      </c>
      <c r="H41" s="2" t="s">
        <v>74</v>
      </c>
      <c r="I41" s="6" t="str">
        <f t="shared" si="1"/>
        <v>https://en.wikipedia.org/wiki/Black_Sea</v>
      </c>
    </row>
    <row r="42" spans="1:12" x14ac:dyDescent="0.25">
      <c r="A42" s="2" t="s">
        <v>11</v>
      </c>
      <c r="B42" s="2" t="s">
        <v>74</v>
      </c>
      <c r="C42" s="7">
        <f>213860+115502+29676+18718+35231</f>
        <v>412987</v>
      </c>
      <c r="D42" s="2" t="s">
        <v>165</v>
      </c>
      <c r="E42" s="7"/>
      <c r="F42" s="7">
        <f>IF(ISBLANK(Table4[[#This Row],[≈ 2002 area]]),Table4[[#This Row],[1953 area]],Table4[[#This Row],[≈ 2002 area]])</f>
        <v>412987</v>
      </c>
      <c r="G42" s="2" t="str">
        <f>IF(OR(AND(Table4[[#This Row],[In 1953?]]="YES",Table4[[#This Row],[Area]]&gt;=$N$3),AND(Table4[[#This Row],[In 1953?]]="NO",Table4[[#This Row],[Area]]&gt;=$N$4)),"YES","NO")</f>
        <v>YES</v>
      </c>
      <c r="H42" s="2" t="s">
        <v>74</v>
      </c>
      <c r="I42" s="6" t="str">
        <f t="shared" si="1"/>
        <v>https://en.wikipedia.org/wiki/Baltic_Sea</v>
      </c>
    </row>
    <row r="43" spans="1:12" x14ac:dyDescent="0.25">
      <c r="A43" s="2" t="s">
        <v>77</v>
      </c>
      <c r="B43" s="2" t="s">
        <v>74</v>
      </c>
      <c r="C43" s="7">
        <v>339893</v>
      </c>
      <c r="D43" s="2" t="s">
        <v>150</v>
      </c>
      <c r="E43" s="7">
        <v>410000</v>
      </c>
      <c r="F43" s="7">
        <f>IF(ISBLANK(Table4[[#This Row],[≈ 2002 area]]),Table4[[#This Row],[1953 area]],Table4[[#This Row],[≈ 2002 area]])</f>
        <v>410000</v>
      </c>
      <c r="G43" s="2" t="str">
        <f>IF(OR(AND(Table4[[#This Row],[In 1953?]]="YES",Table4[[#This Row],[Area]]&gt;=$N$3),AND(Table4[[#This Row],[In 1953?]]="NO",Table4[[#This Row],[Area]]&gt;=$N$4)),"YES","NO")</f>
        <v>YES</v>
      </c>
      <c r="H43" s="2" t="s">
        <v>2</v>
      </c>
      <c r="I43" s="6" t="str">
        <f t="shared" si="1"/>
        <v>https://en.wikipedia.org/wiki/Bismarck_Sea</v>
      </c>
    </row>
    <row r="44" spans="1:12" x14ac:dyDescent="0.25">
      <c r="A44" s="2" t="s">
        <v>28</v>
      </c>
      <c r="B44" s="2" t="s">
        <v>74</v>
      </c>
      <c r="C44" s="7">
        <v>366680</v>
      </c>
      <c r="D44" s="2" t="s">
        <v>165</v>
      </c>
      <c r="E44" s="7"/>
      <c r="F44" s="7">
        <f>IF(ISBLANK(Table4[[#This Row],[≈ 2002 area]]),Table4[[#This Row],[1953 area]],Table4[[#This Row],[≈ 2002 area]])</f>
        <v>366680</v>
      </c>
      <c r="G44" s="2" t="str">
        <f>IF(OR(AND(Table4[[#This Row],[In 1953?]]="YES",Table4[[#This Row],[Area]]&gt;=$N$3),AND(Table4[[#This Row],[In 1953?]]="NO",Table4[[#This Row],[Area]]&gt;=$N$4)),"YES","NO")</f>
        <v>YES</v>
      </c>
      <c r="H44" s="2" t="s">
        <v>2</v>
      </c>
      <c r="I44" s="6" t="str">
        <f t="shared" si="1"/>
        <v>https://en.wikipedia.org/wiki/Chukchi_Sea</v>
      </c>
    </row>
    <row r="45" spans="1:12" x14ac:dyDescent="0.25">
      <c r="A45" s="2" t="s">
        <v>56</v>
      </c>
      <c r="B45" s="2" t="s">
        <v>74</v>
      </c>
      <c r="C45" s="7">
        <v>354886</v>
      </c>
      <c r="D45" s="2" t="s">
        <v>165</v>
      </c>
      <c r="E45" s="7"/>
      <c r="F45" s="7">
        <f>IF(ISBLANK(Table4[[#This Row],[≈ 2002 area]]),Table4[[#This Row],[1953 area]],Table4[[#This Row],[≈ 2002 area]])</f>
        <v>354886</v>
      </c>
      <c r="G45" s="2" t="str">
        <f>IF(OR(AND(Table4[[#This Row],[In 1953?]]="YES",Table4[[#This Row],[Area]]&gt;=$N$3),AND(Table4[[#This Row],[In 1953?]]="NO",Table4[[#This Row],[Area]]&gt;=$N$4)),"YES","NO")</f>
        <v>YES</v>
      </c>
      <c r="H45" s="2" t="s">
        <v>2</v>
      </c>
      <c r="I45" s="6" t="str">
        <f t="shared" si="1"/>
        <v>https://en.wikipedia.org/wiki/Gulf_of_Alaska</v>
      </c>
    </row>
    <row r="46" spans="1:12" x14ac:dyDescent="0.25">
      <c r="A46" s="2" t="s">
        <v>71</v>
      </c>
      <c r="B46" s="2" t="s">
        <v>74</v>
      </c>
      <c r="C46" s="7">
        <v>332849</v>
      </c>
      <c r="D46" s="2" t="s">
        <v>148</v>
      </c>
      <c r="E46" s="7">
        <v>333000</v>
      </c>
      <c r="F46" s="7">
        <f>IF(ISBLANK(Table4[[#This Row],[≈ 2002 area]]),Table4[[#This Row],[1953 area]],Table4[[#This Row],[≈ 2002 area]])</f>
        <v>333000</v>
      </c>
      <c r="G46" s="2" t="str">
        <f>IF(OR(AND(Table4[[#This Row],[In 1953?]]="YES",Table4[[#This Row],[Area]]&gt;=$N$3),AND(Table4[[#This Row],[In 1953?]]="NO",Table4[[#This Row],[Area]]&gt;=$N$4)),"YES","NO")</f>
        <v>YES</v>
      </c>
      <c r="H46" s="2" t="s">
        <v>2</v>
      </c>
      <c r="I46" s="6" t="str">
        <f t="shared" si="1"/>
        <v>https://en.wikipedia.org/wiki/Sulu_Sea</v>
      </c>
    </row>
    <row r="47" spans="1:12" x14ac:dyDescent="0.25">
      <c r="A47" s="2" t="s">
        <v>64</v>
      </c>
      <c r="B47" s="2" t="s">
        <v>74</v>
      </c>
      <c r="C47" s="7">
        <v>293309</v>
      </c>
      <c r="D47" s="2" t="s">
        <v>165</v>
      </c>
      <c r="E47" s="7"/>
      <c r="F47" s="7">
        <f>IF(ISBLANK(Table4[[#This Row],[≈ 2002 area]]),Table4[[#This Row],[1953 area]],Table4[[#This Row],[≈ 2002 area]])</f>
        <v>293309</v>
      </c>
      <c r="G47" s="2" t="str">
        <f>IF(OR(AND(Table4[[#This Row],[In 1953?]]="YES",Table4[[#This Row],[Area]]&gt;=$N$3),AND(Table4[[#This Row],[In 1953?]]="NO",Table4[[#This Row],[Area]]&gt;=$N$4)),"YES","NO")</f>
        <v>YES</v>
      </c>
      <c r="H47" s="2" t="s">
        <v>74</v>
      </c>
      <c r="I47" s="6" t="str">
        <f t="shared" si="1"/>
        <v>https://en.wikipedia.org/wiki/Gulf_of_Thailand</v>
      </c>
    </row>
    <row r="48" spans="1:12" x14ac:dyDescent="0.25">
      <c r="A48" s="2" t="s">
        <v>46</v>
      </c>
      <c r="B48" s="2" t="s">
        <v>74</v>
      </c>
      <c r="C48" s="7">
        <v>259743</v>
      </c>
      <c r="D48" s="2" t="s">
        <v>150</v>
      </c>
      <c r="E48" s="7">
        <v>278000</v>
      </c>
      <c r="F48" s="7">
        <f>IF(ISBLANK(Table4[[#This Row],[≈ 2002 area]]),Table4[[#This Row],[1953 area]],Table4[[#This Row],[≈ 2002 area]])</f>
        <v>278000</v>
      </c>
      <c r="G48" s="2" t="str">
        <f>IF(OR(AND(Table4[[#This Row],[In 1953?]]="YES",Table4[[#This Row],[Area]]&gt;=$N$3),AND(Table4[[#This Row],[In 1953?]]="NO",Table4[[#This Row],[Area]]&gt;=$N$4)),"YES","NO")</f>
        <v>YES</v>
      </c>
      <c r="H48" s="2" t="s">
        <v>2</v>
      </c>
      <c r="I48" s="6" t="str">
        <f t="shared" si="1"/>
        <v>https://en.wikipedia.org/wiki/Gulf_of_Aden</v>
      </c>
    </row>
    <row r="49" spans="1:9" x14ac:dyDescent="0.25">
      <c r="A49" s="2" t="s">
        <v>41</v>
      </c>
      <c r="B49" s="2" t="s">
        <v>74</v>
      </c>
      <c r="C49" s="7">
        <v>1521896</v>
      </c>
      <c r="D49" s="2" t="s">
        <v>151</v>
      </c>
      <c r="E49" s="7">
        <v>259000</v>
      </c>
      <c r="F49" s="7">
        <f>IF(ISBLANK(Table4[[#This Row],[≈ 2002 area]]),Table4[[#This Row],[1953 area]],Table4[[#This Row],[≈ 2002 area]])</f>
        <v>259000</v>
      </c>
      <c r="G49" s="2" t="str">
        <f>IF(OR(AND(Table4[[#This Row],[In 1953?]]="YES",Table4[[#This Row],[Area]]&gt;=$N$3),AND(Table4[[#This Row],[In 1953?]]="NO",Table4[[#This Row],[Area]]&gt;=$N$4)),"YES","NO")</f>
        <v>YES</v>
      </c>
      <c r="H49" s="2" t="s">
        <v>2</v>
      </c>
      <c r="I49" s="6" t="str">
        <f t="shared" si="1"/>
        <v>https://en.wikipedia.org/wiki/Great_Australian_Bight</v>
      </c>
    </row>
    <row r="50" spans="1:9" x14ac:dyDescent="0.25">
      <c r="A50" s="2" t="s">
        <v>50</v>
      </c>
      <c r="B50" s="2" t="s">
        <v>74</v>
      </c>
      <c r="C50" s="7">
        <v>243761</v>
      </c>
      <c r="D50" s="2" t="s">
        <v>151</v>
      </c>
      <c r="E50" s="7">
        <v>225000</v>
      </c>
      <c r="F50" s="7">
        <f>IF(ISBLANK(Table4[[#This Row],[≈ 2002 area]]),Table4[[#This Row],[1953 area]],Table4[[#This Row],[≈ 2002 area]])</f>
        <v>225000</v>
      </c>
      <c r="G50" s="2" t="str">
        <f>IF(OR(AND(Table4[[#This Row],[In 1953?]]="YES",Table4[[#This Row],[Area]]&gt;=$N$3),AND(Table4[[#This Row],[In 1953?]]="NO",Table4[[#This Row],[Area]]&gt;=$N$4)),"YES","NO")</f>
        <v>YES</v>
      </c>
      <c r="H50" s="2" t="s">
        <v>74</v>
      </c>
      <c r="I50" s="6" t="str">
        <f t="shared" si="1"/>
        <v>https://en.wikipedia.org/wiki/Persian_Gulf</v>
      </c>
    </row>
    <row r="51" spans="1:9" x14ac:dyDescent="0.25">
      <c r="A51" s="2" t="s">
        <v>110</v>
      </c>
      <c r="B51" s="2" t="s">
        <v>74</v>
      </c>
      <c r="C51" s="7">
        <v>218024</v>
      </c>
      <c r="D51" s="2" t="s">
        <v>165</v>
      </c>
      <c r="E51" s="7"/>
      <c r="F51" s="7">
        <f>IF(ISBLANK(Table4[[#This Row],[≈ 2002 area]]),Table4[[#This Row],[1953 area]],Table4[[#This Row],[≈ 2002 area]])</f>
        <v>218024</v>
      </c>
      <c r="G51" s="2" t="str">
        <f>IF(OR(AND(Table4[[#This Row],[In 1953?]]="YES",Table4[[#This Row],[Area]]&gt;=$N$3),AND(Table4[[#This Row],[In 1953?]]="NO",Table4[[#This Row],[Area]]&gt;=$N$4)),"YES","NO")</f>
        <v>YES</v>
      </c>
      <c r="H51" s="2" t="s">
        <v>2</v>
      </c>
      <c r="I51" s="6" t="str">
        <f t="shared" si="1"/>
        <v>https://en.wikipedia.org/wiki/Molucca_Sea</v>
      </c>
    </row>
    <row r="52" spans="1:9" x14ac:dyDescent="0.25">
      <c r="A52" s="2" t="s">
        <v>17</v>
      </c>
      <c r="B52" s="2" t="s">
        <v>74</v>
      </c>
      <c r="C52" s="7">
        <v>214726</v>
      </c>
      <c r="D52" s="2" t="s">
        <v>165</v>
      </c>
      <c r="E52" s="7"/>
      <c r="F52" s="7">
        <f>IF(ISBLANK(Table4[[#This Row],[≈ 2002 area]]),Table4[[#This Row],[1953 area]],Table4[[#This Row],[≈ 2002 area]])</f>
        <v>214726</v>
      </c>
      <c r="G52" s="2" t="str">
        <f>IF(OR(AND(Table4[[#This Row],[In 1953?]]="YES",Table4[[#This Row],[Area]]&gt;=$N$3),AND(Table4[[#This Row],[In 1953?]]="NO",Table4[[#This Row],[Area]]&gt;=$N$4)),"YES","NO")</f>
        <v>YES</v>
      </c>
      <c r="H52" s="2" t="s">
        <v>74</v>
      </c>
      <c r="I52" s="6" t="str">
        <f t="shared" si="1"/>
        <v>https://en.wikipedia.org/wiki/Celtic_Sea</v>
      </c>
    </row>
    <row r="53" spans="1:9" x14ac:dyDescent="0.25">
      <c r="A53" s="2" t="s">
        <v>20</v>
      </c>
      <c r="B53" s="2" t="s">
        <v>74</v>
      </c>
      <c r="C53" s="7">
        <v>217025</v>
      </c>
      <c r="D53" s="2" t="s">
        <v>148</v>
      </c>
      <c r="E53" s="7">
        <v>210000</v>
      </c>
      <c r="F53" s="7">
        <f>IF(ISBLANK(Table4[[#This Row],[≈ 2002 area]]),Table4[[#This Row],[1953 area]],Table4[[#This Row],[≈ 2002 area]])</f>
        <v>210000</v>
      </c>
      <c r="G53" s="2" t="str">
        <f>IF(OR(AND(Table4[[#This Row],[In 1953?]]="YES",Table4[[#This Row],[Area]]&gt;=$N$3),AND(Table4[[#This Row],[In 1953?]]="NO",Table4[[#This Row],[Area]]&gt;=$N$4)),"YES","NO")</f>
        <v>YES</v>
      </c>
      <c r="H53" s="2" t="s">
        <v>2</v>
      </c>
      <c r="I53" s="6" t="str">
        <f t="shared" si="1"/>
        <v>https://en.wikipedia.org/wiki/Tyrrhenian_Sea</v>
      </c>
    </row>
    <row r="54" spans="1:9" x14ac:dyDescent="0.25">
      <c r="A54" s="2" t="s">
        <v>4</v>
      </c>
      <c r="B54" s="2" t="s">
        <v>74</v>
      </c>
      <c r="C54" s="7">
        <v>249930</v>
      </c>
      <c r="D54" s="2" t="s">
        <v>151</v>
      </c>
      <c r="E54" s="7">
        <v>202000</v>
      </c>
      <c r="F54" s="7">
        <f>IF(ISBLANK(Table4[[#This Row],[≈ 2002 area]]),Table4[[#This Row],[1953 area]],Table4[[#This Row],[≈ 2002 area]])</f>
        <v>202000</v>
      </c>
      <c r="G54" s="2" t="str">
        <f>IF(OR(AND(Table4[[#This Row],[In 1953?]]="YES",Table4[[#This Row],[Area]]&gt;=$N$3),AND(Table4[[#This Row],[In 1953?]]="NO",Table4[[#This Row],[Area]]&gt;=$N$4)),"YES","NO")</f>
        <v>YES</v>
      </c>
      <c r="H54" s="2" t="s">
        <v>2</v>
      </c>
      <c r="I54" s="6" t="str">
        <f t="shared" si="1"/>
        <v>https://en.wikipedia.org/wiki/Gulf_of_Saint_Lawrence</v>
      </c>
    </row>
    <row r="55" spans="1:9" x14ac:dyDescent="0.25">
      <c r="A55" s="2" t="s">
        <v>98</v>
      </c>
      <c r="B55" s="2" t="s">
        <v>74</v>
      </c>
      <c r="C55" s="7">
        <v>168698</v>
      </c>
      <c r="D55" s="2" t="s">
        <v>150</v>
      </c>
      <c r="E55" s="7">
        <v>192000</v>
      </c>
      <c r="F55" s="7">
        <f>IF(ISBLANK(Table4[[#This Row],[≈ 2002 area]]),Table4[[#This Row],[1953 area]],Table4[[#This Row],[≈ 2002 area]])</f>
        <v>192000</v>
      </c>
      <c r="G55" s="2" t="str">
        <f>IF(OR(AND(Table4[[#This Row],[In 1953?]]="YES",Table4[[#This Row],[Area]]&gt;=$N$3),AND(Table4[[#This Row],[In 1953?]]="NO",Table4[[#This Row],[Area]]&gt;=$N$4)),"YES","NO")</f>
        <v>YES</v>
      </c>
      <c r="H55" s="2" t="s">
        <v>2</v>
      </c>
      <c r="I55" s="6" t="str">
        <f t="shared" si="1"/>
        <v>https://en.wikipedia.org/wiki/Ionian_Sea</v>
      </c>
    </row>
    <row r="56" spans="1:9" x14ac:dyDescent="0.25">
      <c r="A56" s="2" t="s">
        <v>22</v>
      </c>
      <c r="B56" s="2" t="s">
        <v>74</v>
      </c>
      <c r="C56" s="7">
        <v>190211</v>
      </c>
      <c r="D56" s="2" t="s">
        <v>148</v>
      </c>
      <c r="E56" s="7">
        <v>190000</v>
      </c>
      <c r="F56" s="7">
        <f>IF(ISBLANK(Table4[[#This Row],[≈ 2002 area]]),Table4[[#This Row],[1953 area]],Table4[[#This Row],[≈ 2002 area]])</f>
        <v>190000</v>
      </c>
      <c r="G56" s="2" t="str">
        <f>IF(OR(AND(Table4[[#This Row],[In 1953?]]="YES",Table4[[#This Row],[Area]]&gt;=$N$3),AND(Table4[[#This Row],[In 1953?]]="NO",Table4[[#This Row],[Area]]&gt;=$N$4)),"YES","NO")</f>
        <v>YES</v>
      </c>
      <c r="H56" s="2" t="s">
        <v>74</v>
      </c>
      <c r="I56" s="6" t="str">
        <f t="shared" si="1"/>
        <v>https://en.wikipedia.org/wiki/Aegean_Sea</v>
      </c>
    </row>
    <row r="57" spans="1:9" x14ac:dyDescent="0.25">
      <c r="A57" s="2" t="s">
        <v>57</v>
      </c>
      <c r="B57" s="2" t="s">
        <v>74</v>
      </c>
      <c r="C57" s="7">
        <v>177943</v>
      </c>
      <c r="D57" s="2" t="s">
        <v>165</v>
      </c>
      <c r="E57" s="7"/>
      <c r="F57" s="7">
        <f>IF(ISBLANK(Table4[[#This Row],[≈ 2002 area]]),Table4[[#This Row],[1953 area]],Table4[[#This Row],[≈ 2002 area]])</f>
        <v>177943</v>
      </c>
      <c r="G57" s="2" t="str">
        <f>IF(OR(AND(Table4[[#This Row],[In 1953?]]="YES",Table4[[#This Row],[Area]]&gt;=$N$3),AND(Table4[[#This Row],[In 1953?]]="NO",Table4[[#This Row],[Area]]&gt;=$N$4)),"YES","NO")</f>
        <v>YES</v>
      </c>
      <c r="H57" s="2" t="s">
        <v>74</v>
      </c>
      <c r="I57" s="6" t="str">
        <f t="shared" si="1"/>
        <v>https://en.wikipedia.org/wiki/Gulf_of_California</v>
      </c>
    </row>
    <row r="58" spans="1:9" x14ac:dyDescent="0.25">
      <c r="A58" s="2" t="s">
        <v>18</v>
      </c>
      <c r="B58" s="2" t="s">
        <v>74</v>
      </c>
      <c r="C58" s="7">
        <v>175288</v>
      </c>
      <c r="D58" s="2" t="s">
        <v>165</v>
      </c>
      <c r="E58" s="7"/>
      <c r="F58" s="7">
        <f>IF(ISBLANK(Table4[[#This Row],[≈ 2002 area]]),Table4[[#This Row],[1953 area]],Table4[[#This Row],[≈ 2002 area]])</f>
        <v>175288</v>
      </c>
      <c r="G58" s="2" t="str">
        <f>IF(OR(AND(Table4[[#This Row],[In 1953?]]="YES",Table4[[#This Row],[Area]]&gt;=$N$3),AND(Table4[[#This Row],[In 1953?]]="NO",Table4[[#This Row],[Area]]&gt;=$N$4)),"YES","NO")</f>
        <v>YES</v>
      </c>
      <c r="H58" s="2" t="s">
        <v>74</v>
      </c>
      <c r="I58" s="6" t="str">
        <f t="shared" si="1"/>
        <v>https://en.wikipedia.org/wiki/Bay_of_Biscay</v>
      </c>
    </row>
    <row r="59" spans="1:9" x14ac:dyDescent="0.25">
      <c r="A59" s="2" t="s">
        <v>61</v>
      </c>
      <c r="B59" s="2" t="s">
        <v>74</v>
      </c>
      <c r="C59" s="7">
        <v>159099</v>
      </c>
      <c r="D59" s="2" t="s">
        <v>151</v>
      </c>
      <c r="E59" s="7">
        <v>150350</v>
      </c>
      <c r="F59" s="7">
        <f>IF(ISBLANK(Table4[[#This Row],[≈ 2002 area]]),Table4[[#This Row],[1953 area]],Table4[[#This Row],[≈ 2002 area]])</f>
        <v>150350</v>
      </c>
      <c r="G59" s="2" t="str">
        <f>IF(OR(AND(Table4[[#This Row],[In 1953?]]="YES",Table4[[#This Row],[Area]]&gt;=$N$3),AND(Table4[[#This Row],[In 1953?]]="NO",Table4[[#This Row],[Area]]&gt;=$N$4)),"YES","NO")</f>
        <v>YES</v>
      </c>
      <c r="H59" s="2" t="s">
        <v>2</v>
      </c>
      <c r="I59" s="6" t="str">
        <f t="shared" si="1"/>
        <v>https://en.wikipedia.org/wiki/Seram_Sea</v>
      </c>
    </row>
    <row r="60" spans="1:9" x14ac:dyDescent="0.25">
      <c r="A60" s="2" t="s">
        <v>21</v>
      </c>
      <c r="B60" s="2" t="s">
        <v>74</v>
      </c>
      <c r="C60" s="7">
        <v>139034</v>
      </c>
      <c r="D60" s="2" t="s">
        <v>165</v>
      </c>
      <c r="E60" s="7"/>
      <c r="F60" s="7">
        <f>IF(ISBLANK(Table4[[#This Row],[≈ 2002 area]]),Table4[[#This Row],[1953 area]],Table4[[#This Row],[≈ 2002 area]])</f>
        <v>139034</v>
      </c>
      <c r="G60" s="2" t="str">
        <f>IF(OR(AND(Table4[[#This Row],[In 1953?]]="YES",Table4[[#This Row],[Area]]&gt;=$N$3),AND(Table4[[#This Row],[In 1953?]]="NO",Table4[[#This Row],[Area]]&gt;=$N$4)),"YES","NO")</f>
        <v>YES</v>
      </c>
      <c r="H60" s="2" t="s">
        <v>74</v>
      </c>
      <c r="I60" s="6" t="str">
        <f t="shared" si="1"/>
        <v>https://en.wikipedia.org/wiki/Adriatic_Sea</v>
      </c>
    </row>
    <row r="61" spans="1:9" x14ac:dyDescent="0.25">
      <c r="A61" s="2" t="s">
        <v>78</v>
      </c>
      <c r="B61" s="2" t="s">
        <v>2</v>
      </c>
      <c r="C61" s="7"/>
      <c r="D61" s="2" t="s">
        <v>164</v>
      </c>
      <c r="E61" s="7">
        <v>474000</v>
      </c>
      <c r="F61" s="7">
        <f>IF(ISBLANK(Table4[[#This Row],[≈ 2002 area]]),Table4[[#This Row],[1953 area]],Table4[[#This Row],[≈ 2002 area]])</f>
        <v>474000</v>
      </c>
      <c r="G61" s="2" t="str">
        <f>IF(OR(AND(Table4[[#This Row],[In 1953?]]="YES",Table4[[#This Row],[Area]]&gt;=$N$3),AND(Table4[[#This Row],[In 1953?]]="NO",Table4[[#This Row],[Area]]&gt;=$N$4)),"YES","NO")</f>
        <v>NO</v>
      </c>
      <c r="H61" s="2" t="s">
        <v>2</v>
      </c>
      <c r="I61" s="6" t="str">
        <f t="shared" si="1"/>
        <v>https://en.wikipedia.org/wiki/Bellingshausen_Sea</v>
      </c>
    </row>
    <row r="62" spans="1:9" x14ac:dyDescent="0.25">
      <c r="A62" s="2" t="s">
        <v>100</v>
      </c>
      <c r="B62" s="2" t="s">
        <v>2</v>
      </c>
      <c r="C62" s="7"/>
      <c r="D62" s="2" t="s">
        <v>164</v>
      </c>
      <c r="E62" s="7">
        <v>466000</v>
      </c>
      <c r="F62" s="7">
        <f>IF(ISBLANK(Table4[[#This Row],[≈ 2002 area]]),Table4[[#This Row],[1953 area]],Table4[[#This Row],[≈ 2002 area]])</f>
        <v>466000</v>
      </c>
      <c r="G62" s="2" t="str">
        <f>IF(OR(AND(Table4[[#This Row],[In 1953?]]="YES",Table4[[#This Row],[Area]]&gt;=$N$3),AND(Table4[[#This Row],[In 1953?]]="NO",Table4[[#This Row],[Area]]&gt;=$N$4)),"YES","NO")</f>
        <v>NO</v>
      </c>
      <c r="H62" s="2" t="s">
        <v>2</v>
      </c>
      <c r="I62" s="6" t="str">
        <f t="shared" si="1"/>
        <v>https://en.wikipedia.org/wiki/Riiser-Larsen_Sea</v>
      </c>
    </row>
    <row r="63" spans="1:9" x14ac:dyDescent="0.25">
      <c r="A63" s="2" t="s">
        <v>83</v>
      </c>
      <c r="B63" s="2" t="s">
        <v>2</v>
      </c>
      <c r="C63" s="7"/>
      <c r="D63" s="2" t="s">
        <v>164</v>
      </c>
      <c r="E63" s="7">
        <v>375000</v>
      </c>
      <c r="F63" s="7">
        <f>IF(ISBLANK(Table4[[#This Row],[≈ 2002 area]]),Table4[[#This Row],[1953 area]],Table4[[#This Row],[≈ 2002 area]])</f>
        <v>375000</v>
      </c>
      <c r="G63" s="2" t="str">
        <f>IF(OR(AND(Table4[[#This Row],[In 1953?]]="YES",Table4[[#This Row],[Area]]&gt;=$N$3),AND(Table4[[#This Row],[In 1953?]]="NO",Table4[[#This Row],[Area]]&gt;=$N$4)),"YES","NO")</f>
        <v>NO</v>
      </c>
      <c r="H63" s="2" t="s">
        <v>2</v>
      </c>
      <c r="I63" s="6" t="str">
        <f t="shared" si="1"/>
        <v>https://en.wikipedia.org/wiki/Natuna_Sea</v>
      </c>
    </row>
    <row r="64" spans="1:9" x14ac:dyDescent="0.25">
      <c r="A64" s="2" t="s">
        <v>132</v>
      </c>
      <c r="B64" s="2" t="s">
        <v>2</v>
      </c>
      <c r="C64" s="7"/>
      <c r="D64" s="2" t="s">
        <v>164</v>
      </c>
      <c r="E64" s="7">
        <v>367000</v>
      </c>
      <c r="F64" s="7">
        <f>IF(ISBLANK(Table4[[#This Row],[≈ 2002 area]]),Table4[[#This Row],[1953 area]],Table4[[#This Row],[≈ 2002 area]])</f>
        <v>367000</v>
      </c>
      <c r="G64" s="2" t="str">
        <f>IF(OR(AND(Table4[[#This Row],[In 1953?]]="YES",Table4[[#This Row],[Area]]&gt;=$N$3),AND(Table4[[#This Row],[In 1953?]]="NO",Table4[[#This Row],[Area]]&gt;=$N$4)),"YES","NO")</f>
        <v>NO</v>
      </c>
      <c r="H64" s="2" t="s">
        <v>2</v>
      </c>
      <c r="I64" s="6" t="str">
        <f t="shared" si="1"/>
        <v>https://en.wikipedia.org/wiki/Somov_Sea</v>
      </c>
    </row>
    <row r="65" spans="1:9" x14ac:dyDescent="0.25">
      <c r="A65" s="2" t="s">
        <v>94</v>
      </c>
      <c r="B65" s="2" t="s">
        <v>2</v>
      </c>
      <c r="C65" s="7"/>
      <c r="D65" s="2" t="s">
        <v>164</v>
      </c>
      <c r="E65" s="7">
        <v>366000</v>
      </c>
      <c r="F65" s="7">
        <f>IF(ISBLANK(Table4[[#This Row],[≈ 2002 area]]),Table4[[#This Row],[1953 area]],Table4[[#This Row],[≈ 2002 area]])</f>
        <v>366000</v>
      </c>
      <c r="G65" s="2" t="str">
        <f>IF(OR(AND(Table4[[#This Row],[In 1953?]]="YES",Table4[[#This Row],[Area]]&gt;=$N$3),AND(Table4[[#This Row],[In 1953?]]="NO",Table4[[#This Row],[Area]]&gt;=$N$4)),"YES","NO")</f>
        <v>NO</v>
      </c>
      <c r="H65" s="2" t="s">
        <v>2</v>
      </c>
      <c r="I65" s="6" t="str">
        <f t="shared" si="1"/>
        <v>https://en.wikipedia.org/wiki/Lazarev_Sea</v>
      </c>
    </row>
    <row r="66" spans="1:9" x14ac:dyDescent="0.25">
      <c r="A66" s="2" t="s">
        <v>118</v>
      </c>
      <c r="B66" s="2" t="s">
        <v>2</v>
      </c>
      <c r="C66" s="7"/>
      <c r="D66" s="2" t="s">
        <v>164</v>
      </c>
      <c r="E66" s="7">
        <v>353000</v>
      </c>
      <c r="F66" s="7">
        <f>IF(ISBLANK(Table4[[#This Row],[≈ 2002 area]]),Table4[[#This Row],[1953 area]],Table4[[#This Row],[≈ 2002 area]])</f>
        <v>353000</v>
      </c>
      <c r="G66" s="2" t="str">
        <f>IF(OR(AND(Table4[[#This Row],[In 1953?]]="YES",Table4[[#This Row],[Area]]&gt;=$N$3),AND(Table4[[#This Row],[In 1953?]]="NO",Table4[[#This Row],[Area]]&gt;=$N$4)),"YES","NO")</f>
        <v>NO</v>
      </c>
      <c r="H66" s="2" t="s">
        <v>2</v>
      </c>
      <c r="I66" s="6" t="str">
        <f t="shared" si="1"/>
        <v>https://en.wikipedia.org/wiki/Cooperation_Sea</v>
      </c>
    </row>
    <row r="67" spans="1:9" x14ac:dyDescent="0.25">
      <c r="A67" s="2" t="s">
        <v>89</v>
      </c>
      <c r="B67" s="2" t="s">
        <v>2</v>
      </c>
      <c r="C67" s="7"/>
      <c r="D67" s="2" t="s">
        <v>164</v>
      </c>
      <c r="E67" s="7">
        <v>343000</v>
      </c>
      <c r="F67" s="7">
        <f>IF(ISBLANK(Table4[[#This Row],[≈ 2002 area]]),Table4[[#This Row],[1953 area]],Table4[[#This Row],[≈ 2002 area]])</f>
        <v>343000</v>
      </c>
      <c r="G67" s="2" t="str">
        <f>IF(OR(AND(Table4[[#This Row],[In 1953?]]="YES",Table4[[#This Row],[Area]]&gt;=$N$3),AND(Table4[[#This Row],[In 1953?]]="NO",Table4[[#This Row],[Area]]&gt;=$N$4)),"YES","NO")</f>
        <v>NO</v>
      </c>
      <c r="H67" s="2" t="s">
        <v>2</v>
      </c>
      <c r="I67" s="1" t="s">
        <v>134</v>
      </c>
    </row>
    <row r="68" spans="1:9" x14ac:dyDescent="0.25">
      <c r="A68" s="2" t="s">
        <v>105</v>
      </c>
      <c r="B68" s="2" t="s">
        <v>2</v>
      </c>
      <c r="C68" s="7"/>
      <c r="D68" s="2" t="s">
        <v>164</v>
      </c>
      <c r="E68" s="7">
        <v>335000</v>
      </c>
      <c r="F68" s="7">
        <f>IF(ISBLANK(Table4[[#This Row],[≈ 2002 area]]),Table4[[#This Row],[1953 area]],Table4[[#This Row],[≈ 2002 area]])</f>
        <v>335000</v>
      </c>
      <c r="G68" s="2" t="str">
        <f>IF(OR(AND(Table4[[#This Row],[In 1953?]]="YES",Table4[[#This Row],[Area]]&gt;=$N$3),AND(Table4[[#This Row],[In 1953?]]="NO",Table4[[#This Row],[Area]]&gt;=$N$4)),"YES","NO")</f>
        <v>NO</v>
      </c>
      <c r="H68" s="2" t="s">
        <v>2</v>
      </c>
      <c r="I68" s="6" t="str">
        <f t="shared" ref="I68:I96" si="2">IF(A68="","",HYPERLINK("https://en.wikipedia.org/wiki/"&amp;SUBSTITUTE(A68," ","_")))</f>
        <v>https://en.wikipedia.org/wiki/Iceland_Sea</v>
      </c>
    </row>
    <row r="69" spans="1:9" x14ac:dyDescent="0.25">
      <c r="A69" s="2" t="s">
        <v>119</v>
      </c>
      <c r="B69" s="2" t="s">
        <v>2</v>
      </c>
      <c r="C69" s="7"/>
      <c r="D69" s="2" t="s">
        <v>164</v>
      </c>
      <c r="E69" s="7">
        <v>266000</v>
      </c>
      <c r="F69" s="7">
        <f>IF(ISBLANK(Table4[[#This Row],[≈ 2002 area]]),Table4[[#This Row],[1953 area]],Table4[[#This Row],[≈ 2002 area]])</f>
        <v>266000</v>
      </c>
      <c r="G69" s="2" t="str">
        <f>IF(OR(AND(Table4[[#This Row],[In 1953?]]="YES",Table4[[#This Row],[Area]]&gt;=$N$3),AND(Table4[[#This Row],[In 1953?]]="NO",Table4[[#This Row],[Area]]&gt;=$N$4)),"YES","NO")</f>
        <v>NO</v>
      </c>
      <c r="H69" s="2" t="s">
        <v>2</v>
      </c>
      <c r="I69" s="6" t="str">
        <f t="shared" si="2"/>
        <v>https://en.wikipedia.org/wiki/Cosmonauts_Sea</v>
      </c>
    </row>
    <row r="70" spans="1:9" x14ac:dyDescent="0.25">
      <c r="A70" s="2" t="s">
        <v>123</v>
      </c>
      <c r="B70" s="2" t="s">
        <v>2</v>
      </c>
      <c r="C70" s="7"/>
      <c r="D70" s="2" t="s">
        <v>164</v>
      </c>
      <c r="E70" s="7">
        <v>174000</v>
      </c>
      <c r="F70" s="7">
        <f>IF(ISBLANK(Table4[[#This Row],[≈ 2002 area]]),Table4[[#This Row],[1953 area]],Table4[[#This Row],[≈ 2002 area]])</f>
        <v>174000</v>
      </c>
      <c r="G70" s="2" t="str">
        <f>IF(OR(AND(Table4[[#This Row],[In 1953?]]="YES",Table4[[#This Row],[Area]]&gt;=$N$3),AND(Table4[[#This Row],[In 1953?]]="NO",Table4[[#This Row],[Area]]&gt;=$N$4)),"YES","NO")</f>
        <v>NO</v>
      </c>
      <c r="H70" s="2" t="s">
        <v>2</v>
      </c>
      <c r="I70" s="6" t="str">
        <f t="shared" si="2"/>
        <v>https://en.wikipedia.org/wiki/Mawson_Sea</v>
      </c>
    </row>
    <row r="71" spans="1:9" x14ac:dyDescent="0.25">
      <c r="A71" s="2" t="s">
        <v>79</v>
      </c>
      <c r="B71" s="2" t="s">
        <v>2</v>
      </c>
      <c r="C71" s="7"/>
      <c r="D71" s="2" t="s">
        <v>164</v>
      </c>
      <c r="E71" s="7">
        <v>163000</v>
      </c>
      <c r="F71" s="7">
        <f>IF(ISBLANK(Table4[[#This Row],[≈ 2002 area]]),Table4[[#This Row],[1953 area]],Table4[[#This Row],[≈ 2002 area]])</f>
        <v>163000</v>
      </c>
      <c r="G71" s="2" t="str">
        <f>IF(OR(AND(Table4[[#This Row],[In 1953?]]="YES",Table4[[#This Row],[Area]]&gt;=$N$3),AND(Table4[[#This Row],[In 1953?]]="NO",Table4[[#This Row],[Area]]&gt;=$N$4)),"YES","NO")</f>
        <v>NO</v>
      </c>
      <c r="H71" s="2" t="s">
        <v>2</v>
      </c>
      <c r="I71" s="6" t="str">
        <f t="shared" si="2"/>
        <v>https://en.wikipedia.org/wiki/Amundsen_Sea</v>
      </c>
    </row>
    <row r="72" spans="1:9" x14ac:dyDescent="0.25">
      <c r="A72" s="2" t="s">
        <v>137</v>
      </c>
      <c r="B72" s="2" t="s">
        <v>2</v>
      </c>
      <c r="C72" s="7"/>
      <c r="D72" s="2" t="s">
        <v>164</v>
      </c>
      <c r="E72" s="7">
        <v>136000</v>
      </c>
      <c r="F72" s="7">
        <f>IF(ISBLANK(Table4[[#This Row],[≈ 2002 area]]),Table4[[#This Row],[1953 area]],Table4[[#This Row],[≈ 2002 area]])</f>
        <v>136000</v>
      </c>
      <c r="G72" s="2" t="str">
        <f>IF(OR(AND(Table4[[#This Row],[In 1953?]]="YES",Table4[[#This Row],[Area]]&gt;=$N$3),AND(Table4[[#This Row],[In 1953?]]="NO",Table4[[#This Row],[Area]]&gt;=$N$4)),"YES","NO")</f>
        <v>NO</v>
      </c>
      <c r="H72" s="2" t="s">
        <v>2</v>
      </c>
      <c r="I72" s="6" t="str">
        <f t="shared" si="2"/>
        <v>https://en.wikipedia.org/wiki/D'Urville_Sea</v>
      </c>
    </row>
    <row r="73" spans="1:9" x14ac:dyDescent="0.25">
      <c r="A73" s="2" t="s">
        <v>85</v>
      </c>
      <c r="B73" s="2" t="s">
        <v>2</v>
      </c>
      <c r="C73" s="7"/>
      <c r="D73" s="2" t="s">
        <v>164</v>
      </c>
      <c r="E73" s="7">
        <v>125000</v>
      </c>
      <c r="F73" s="7">
        <f>IF(ISBLANK(Table4[[#This Row],[≈ 2002 area]]),Table4[[#This Row],[1953 area]],Table4[[#This Row],[≈ 2002 area]])</f>
        <v>125000</v>
      </c>
      <c r="G73" s="2" t="str">
        <f>IF(OR(AND(Table4[[#This Row],[In 1953?]]="YES",Table4[[#This Row],[Area]]&gt;=$N$3),AND(Table4[[#This Row],[In 1953?]]="NO",Table4[[#This Row],[Area]]&gt;=$N$4)),"YES","NO")</f>
        <v>NO</v>
      </c>
      <c r="H73" s="2" t="s">
        <v>2</v>
      </c>
      <c r="I73" s="6" t="str">
        <f t="shared" si="2"/>
        <v>https://en.wikipedia.org/wiki/Gulf_of_Tonkin</v>
      </c>
    </row>
    <row r="74" spans="1:9" x14ac:dyDescent="0.25">
      <c r="A74" s="2" t="s">
        <v>103</v>
      </c>
      <c r="B74" s="2" t="s">
        <v>74</v>
      </c>
      <c r="C74" s="7">
        <v>115502</v>
      </c>
      <c r="D74" s="2" t="s">
        <v>165</v>
      </c>
      <c r="E74" s="7"/>
      <c r="F74" s="7">
        <f>IF(ISBLANK(Table4[[#This Row],[≈ 2002 area]]),Table4[[#This Row],[1953 area]],Table4[[#This Row],[≈ 2002 area]])</f>
        <v>115502</v>
      </c>
      <c r="G74" s="2" t="str">
        <f>IF(OR(AND(Table4[[#This Row],[In 1953?]]="YES",Table4[[#This Row],[Area]]&gt;=$N$3),AND(Table4[[#This Row],[In 1953?]]="NO",Table4[[#This Row],[Area]]&gt;=$N$4)),"YES","NO")</f>
        <v>NO</v>
      </c>
      <c r="H74" s="2" t="s">
        <v>2</v>
      </c>
      <c r="I74" s="6" t="str">
        <f t="shared" si="2"/>
        <v>https://en.wikipedia.org/wiki/Gulf_of_Bothnia</v>
      </c>
    </row>
    <row r="75" spans="1:9" x14ac:dyDescent="0.25">
      <c r="A75" s="2" t="s">
        <v>121</v>
      </c>
      <c r="B75" s="2" t="s">
        <v>2</v>
      </c>
      <c r="C75" s="7"/>
      <c r="D75" s="2" t="s">
        <v>164</v>
      </c>
      <c r="E75" s="7">
        <v>112000</v>
      </c>
      <c r="F75" s="7">
        <f>IF(ISBLANK(Table4[[#This Row],[≈ 2002 area]]),Table4[[#This Row],[1953 area]],Table4[[#This Row],[≈ 2002 area]])</f>
        <v>112000</v>
      </c>
      <c r="G75" s="2" t="str">
        <f>IF(OR(AND(Table4[[#This Row],[In 1953?]]="YES",Table4[[#This Row],[Area]]&gt;=$N$3),AND(Table4[[#This Row],[In 1953?]]="NO",Table4[[#This Row],[Area]]&gt;=$N$4)),"YES","NO")</f>
        <v>NO</v>
      </c>
      <c r="H75" s="2" t="s">
        <v>2</v>
      </c>
      <c r="I75" s="6" t="str">
        <f t="shared" si="2"/>
        <v>https://en.wikipedia.org/wiki/Great_Barrier_Reef</v>
      </c>
    </row>
    <row r="76" spans="1:9" x14ac:dyDescent="0.25">
      <c r="A76" s="2" t="s">
        <v>47</v>
      </c>
      <c r="B76" s="2" t="s">
        <v>74</v>
      </c>
      <c r="C76" s="7">
        <v>111079</v>
      </c>
      <c r="D76" s="2" t="s">
        <v>165</v>
      </c>
      <c r="E76" s="7"/>
      <c r="F76" s="7">
        <f>IF(ISBLANK(Table4[[#This Row],[≈ 2002 area]]),Table4[[#This Row],[1953 area]],Table4[[#This Row],[≈ 2002 area]])</f>
        <v>111079</v>
      </c>
      <c r="G76" s="2" t="str">
        <f>IF(OR(AND(Table4[[#This Row],[In 1953?]]="YES",Table4[[#This Row],[Area]]&gt;=$N$3),AND(Table4[[#This Row],[In 1953?]]="NO",Table4[[#This Row],[Area]]&gt;=$N$4)),"YES","NO")</f>
        <v>NO</v>
      </c>
      <c r="H76" s="2" t="s">
        <v>2</v>
      </c>
      <c r="I76" s="6" t="str">
        <f t="shared" si="2"/>
        <v>https://en.wikipedia.org/wiki/Gulf_of_Oman</v>
      </c>
    </row>
    <row r="77" spans="1:9" x14ac:dyDescent="0.25">
      <c r="A77" s="2" t="s">
        <v>63</v>
      </c>
      <c r="B77" s="2" t="s">
        <v>74</v>
      </c>
      <c r="C77" s="7">
        <v>107713</v>
      </c>
      <c r="D77" s="2" t="s">
        <v>148</v>
      </c>
      <c r="E77" s="7">
        <v>107200</v>
      </c>
      <c r="F77" s="7">
        <f>IF(ISBLANK(Table4[[#This Row],[≈ 2002 area]]),Table4[[#This Row],[1953 area]],Table4[[#This Row],[≈ 2002 area]])</f>
        <v>107200</v>
      </c>
      <c r="G77" s="2" t="str">
        <f>IF(OR(AND(Table4[[#This Row],[In 1953?]]="YES",Table4[[#This Row],[Area]]&gt;=$N$3),AND(Table4[[#This Row],[In 1953?]]="NO",Table4[[#This Row],[Area]]&gt;=$N$4)),"YES","NO")</f>
        <v>NO</v>
      </c>
      <c r="H77" s="2" t="s">
        <v>2</v>
      </c>
      <c r="I77" s="6" t="str">
        <f t="shared" si="2"/>
        <v>https://en.wikipedia.org/wiki/Flores_Sea</v>
      </c>
    </row>
    <row r="78" spans="1:9" ht="30" x14ac:dyDescent="0.25">
      <c r="A78" s="2" t="s">
        <v>136</v>
      </c>
      <c r="B78" s="2" t="s">
        <v>74</v>
      </c>
      <c r="C78" s="7">
        <v>124830</v>
      </c>
      <c r="D78" s="2" t="s">
        <v>148</v>
      </c>
      <c r="E78" s="7">
        <v>105000</v>
      </c>
      <c r="F78" s="7">
        <f>IF(ISBLANK(Table4[[#This Row],[≈ 2002 area]]),Table4[[#This Row],[1953 area]],Table4[[#This Row],[≈ 2002 area]])</f>
        <v>105000</v>
      </c>
      <c r="G78" s="2" t="str">
        <f>IF(OR(AND(Table4[[#This Row],[In 1953?]]="YES",Table4[[#This Row],[Area]]&gt;=$N$3),AND(Table4[[#This Row],[In 1953?]]="NO",Table4[[#This Row],[Area]]&gt;=$N$4)),"YES","NO")</f>
        <v>NO</v>
      </c>
      <c r="H78" s="2" t="s">
        <v>2</v>
      </c>
      <c r="I78" s="6" t="str">
        <f t="shared" si="2"/>
        <v>https://en.wikipedia.org/wiki/Coastal_Waters_of_Southeast_Alaska_and_British_Columbia</v>
      </c>
    </row>
    <row r="79" spans="1:9" x14ac:dyDescent="0.25">
      <c r="A79" s="2" t="s">
        <v>65</v>
      </c>
      <c r="B79" s="2" t="s">
        <v>74</v>
      </c>
      <c r="C79" s="7">
        <v>74148</v>
      </c>
      <c r="D79" s="2" t="s">
        <v>150</v>
      </c>
      <c r="E79" s="7">
        <v>96000</v>
      </c>
      <c r="F79" s="7">
        <f>IF(ISBLANK(Table4[[#This Row],[≈ 2002 area]]),Table4[[#This Row],[1953 area]],Table4[[#This Row],[≈ 2002 area]])</f>
        <v>96000</v>
      </c>
      <c r="G79" s="2" t="str">
        <f>IF(OR(AND(Table4[[#This Row],[In 1953?]]="YES",Table4[[#This Row],[Area]]&gt;=$N$3),AND(Table4[[#This Row],[In 1953?]]="NO",Table4[[#This Row],[Area]]&gt;=$N$4)),"YES","NO")</f>
        <v>NO</v>
      </c>
      <c r="H79" s="2" t="s">
        <v>2</v>
      </c>
      <c r="I79" s="6" t="str">
        <f t="shared" si="2"/>
        <v>https://en.wikipedia.org/wiki/Halmahera_Sea</v>
      </c>
    </row>
    <row r="80" spans="1:9" x14ac:dyDescent="0.25">
      <c r="A80" s="2" t="s">
        <v>112</v>
      </c>
      <c r="B80" s="2" t="s">
        <v>74</v>
      </c>
      <c r="C80" s="7">
        <v>105070</v>
      </c>
      <c r="D80" s="2" t="s">
        <v>151</v>
      </c>
      <c r="E80" s="7">
        <v>95000</v>
      </c>
      <c r="F80" s="7">
        <f>IF(ISBLANK(Table4[[#This Row],[≈ 2002 area]]),Table4[[#This Row],[1953 area]],Table4[[#This Row],[≈ 2002 area]])</f>
        <v>95000</v>
      </c>
      <c r="G80" s="2" t="str">
        <f>IF(OR(AND(Table4[[#This Row],[In 1953?]]="YES",Table4[[#This Row],[Area]]&gt;=$N$3),AND(Table4[[#This Row],[In 1953?]]="NO",Table4[[#This Row],[Area]]&gt;=$N$4)),"YES","NO")</f>
        <v>NO</v>
      </c>
      <c r="H80" s="2" t="s">
        <v>2</v>
      </c>
      <c r="I80" s="6" t="str">
        <f t="shared" si="2"/>
        <v>https://en.wikipedia.org/wiki/Savu_Sea</v>
      </c>
    </row>
    <row r="81" spans="1:9" x14ac:dyDescent="0.25">
      <c r="A81" s="2" t="s">
        <v>33</v>
      </c>
      <c r="B81" s="2" t="s">
        <v>74</v>
      </c>
      <c r="C81" s="7">
        <v>90068</v>
      </c>
      <c r="D81" s="2" t="s">
        <v>165</v>
      </c>
      <c r="E81" s="7"/>
      <c r="F81" s="7">
        <f>IF(ISBLANK(Table4[[#This Row],[≈ 2002 area]]),Table4[[#This Row],[1953 area]],Table4[[#This Row],[≈ 2002 area]])</f>
        <v>90068</v>
      </c>
      <c r="G81" s="2" t="str">
        <f>IF(OR(AND(Table4[[#This Row],[In 1953?]]="YES",Table4[[#This Row],[Area]]&gt;=$N$3),AND(Table4[[#This Row],[In 1953?]]="NO",Table4[[#This Row],[Area]]&gt;=$N$4)),"YES","NO")</f>
        <v>NO</v>
      </c>
      <c r="H81" s="2" t="s">
        <v>74</v>
      </c>
      <c r="I81" s="6" t="str">
        <f t="shared" si="2"/>
        <v>https://en.wikipedia.org/wiki/White_Sea</v>
      </c>
    </row>
    <row r="82" spans="1:9" x14ac:dyDescent="0.25">
      <c r="A82" s="2" t="s">
        <v>146</v>
      </c>
      <c r="B82" s="2" t="s">
        <v>2</v>
      </c>
      <c r="C82" s="7"/>
      <c r="D82" s="2" t="s">
        <v>164</v>
      </c>
      <c r="E82" s="7">
        <v>88000</v>
      </c>
      <c r="F82" s="7">
        <f>IF(ISBLANK(Table4[[#This Row],[≈ 2002 area]]),Table4[[#This Row],[1953 area]],Table4[[#This Row],[≈ 2002 area]])</f>
        <v>88000</v>
      </c>
      <c r="G82" s="2" t="str">
        <f>IF(OR(AND(Table4[[#This Row],[In 1953?]]="YES",Table4[[#This Row],[Area]]&gt;=$N$3),AND(Table4[[#This Row],[In 1953?]]="NO",Table4[[#This Row],[Area]]&gt;=$N$4)),"YES","NO")</f>
        <v>NO</v>
      </c>
      <c r="H82" s="2" t="s">
        <v>2</v>
      </c>
      <c r="I82" s="6" t="str">
        <f t="shared" si="2"/>
        <v>https://en.wikipedia.org/wiki/Gulf_of_Anadyr</v>
      </c>
    </row>
    <row r="83" spans="1:9" x14ac:dyDescent="0.25">
      <c r="A83" s="2" t="s">
        <v>115</v>
      </c>
      <c r="B83" s="2" t="s">
        <v>2</v>
      </c>
      <c r="C83" s="7"/>
      <c r="D83" s="2" t="s">
        <v>164</v>
      </c>
      <c r="E83" s="7">
        <v>82000</v>
      </c>
      <c r="F83" s="7">
        <f>IF(ISBLANK(Table4[[#This Row],[≈ 2002 area]]),Table4[[#This Row],[1953 area]],Table4[[#This Row],[≈ 2002 area]])</f>
        <v>82000</v>
      </c>
      <c r="G83" s="2" t="str">
        <f>IF(OR(AND(Table4[[#This Row],[In 1953?]]="YES",Table4[[#This Row],[Area]]&gt;=$N$3),AND(Table4[[#This Row],[In 1953?]]="NO",Table4[[#This Row],[Area]]&gt;=$N$4)),"YES","NO")</f>
        <v>NO</v>
      </c>
      <c r="H83" s="2" t="s">
        <v>2</v>
      </c>
      <c r="I83" s="6" t="str">
        <f t="shared" si="2"/>
        <v>https://en.wikipedia.org/wiki/Bothnian_Sea</v>
      </c>
    </row>
    <row r="84" spans="1:9" x14ac:dyDescent="0.25">
      <c r="A84" s="2" t="s">
        <v>108</v>
      </c>
      <c r="B84" s="2" t="s">
        <v>74</v>
      </c>
      <c r="C84" s="7">
        <v>80364</v>
      </c>
      <c r="D84" s="2" t="s">
        <v>165</v>
      </c>
      <c r="E84" s="7"/>
      <c r="F84" s="7">
        <f>IF(ISBLANK(Table4[[#This Row],[≈ 2002 area]]),Table4[[#This Row],[1953 area]],Table4[[#This Row],[≈ 2002 area]])</f>
        <v>80364</v>
      </c>
      <c r="G84" s="2" t="str">
        <f>IF(OR(AND(Table4[[#This Row],[In 1953?]]="YES",Table4[[#This Row],[Area]]&gt;=$N$3),AND(Table4[[#This Row],[In 1953?]]="NO",Table4[[#This Row],[Area]]&gt;=$N$4)),"YES","NO")</f>
        <v>NO</v>
      </c>
      <c r="H84" s="2" t="s">
        <v>2</v>
      </c>
      <c r="I84" s="6" t="str">
        <f t="shared" si="2"/>
        <v>https://en.wikipedia.org/wiki/Balearic_Sea</v>
      </c>
    </row>
    <row r="85" spans="1:9" x14ac:dyDescent="0.25">
      <c r="A85" s="2" t="s">
        <v>135</v>
      </c>
      <c r="B85" s="2" t="s">
        <v>2</v>
      </c>
      <c r="C85" s="7"/>
      <c r="D85" s="2" t="s">
        <v>164</v>
      </c>
      <c r="E85" s="7">
        <v>65000</v>
      </c>
      <c r="F85" s="7">
        <f>IF(ISBLANK(Table4[[#This Row],[≈ 2002 area]]),Table4[[#This Row],[1953 area]],Table4[[#This Row],[≈ 2002 area]])</f>
        <v>65000</v>
      </c>
      <c r="G85" s="2" t="str">
        <f>IF(OR(AND(Table4[[#This Row],[In 1953?]]="YES",Table4[[#This Row],[Area]]&gt;=$N$3),AND(Table4[[#This Row],[In 1953?]]="NO",Table4[[#This Row],[Area]]&gt;=$N$4)),"YES","NO")</f>
        <v>NO</v>
      </c>
      <c r="H85" s="2" t="s">
        <v>2</v>
      </c>
      <c r="I85" s="6" t="str">
        <f t="shared" si="2"/>
        <v>https://en.wikipedia.org/wiki/Bohai_Sea</v>
      </c>
    </row>
    <row r="86" spans="1:9" x14ac:dyDescent="0.25">
      <c r="A86" s="2" t="s">
        <v>120</v>
      </c>
      <c r="B86" s="2" t="s">
        <v>2</v>
      </c>
      <c r="C86" s="7"/>
      <c r="D86" s="2" t="s">
        <v>164</v>
      </c>
      <c r="E86" s="7">
        <v>56000</v>
      </c>
      <c r="F86" s="7">
        <f>IF(ISBLANK(Table4[[#This Row],[≈ 2002 area]]),Table4[[#This Row],[1953 area]],Table4[[#This Row],[≈ 2002 area]])</f>
        <v>56000</v>
      </c>
      <c r="G86" s="2" t="str">
        <f>IF(OR(AND(Table4[[#This Row],[In 1953?]]="YES",Table4[[#This Row],[Area]]&gt;=$N$3),AND(Table4[[#This Row],[In 1953?]]="NO",Table4[[#This Row],[Area]]&gt;=$N$4)),"YES","NO")</f>
        <v>NO</v>
      </c>
      <c r="H86" s="2" t="s">
        <v>2</v>
      </c>
      <c r="I86" s="6" t="str">
        <f t="shared" si="2"/>
        <v>https://en.wikipedia.org/wiki/Davis_Sea</v>
      </c>
    </row>
    <row r="87" spans="1:9" x14ac:dyDescent="0.25">
      <c r="A87" s="2" t="s">
        <v>86</v>
      </c>
      <c r="B87" s="2" t="s">
        <v>74</v>
      </c>
      <c r="C87" s="7">
        <v>55755</v>
      </c>
      <c r="D87" s="2" t="s">
        <v>165</v>
      </c>
      <c r="E87" s="7"/>
      <c r="F87" s="7">
        <f>IF(ISBLANK(Table4[[#This Row],[≈ 2002 area]]),Table4[[#This Row],[1953 area]],Table4[[#This Row],[≈ 2002 area]])</f>
        <v>55755</v>
      </c>
      <c r="G87" s="2" t="str">
        <f>IF(OR(AND(Table4[[#This Row],[In 1953?]]="YES",Table4[[#This Row],[Area]]&gt;=$N$3),AND(Table4[[#This Row],[In 1953?]]="NO",Table4[[#This Row],[Area]]&gt;=$N$4)),"YES","NO")</f>
        <v>NO</v>
      </c>
      <c r="H87" s="2" t="s">
        <v>2</v>
      </c>
      <c r="I87" s="6" t="str">
        <f t="shared" si="2"/>
        <v>https://en.wikipedia.org/wiki/Gulf_of_Tomini</v>
      </c>
    </row>
    <row r="88" spans="1:9" x14ac:dyDescent="0.25">
      <c r="A88" s="2" t="s">
        <v>99</v>
      </c>
      <c r="B88" s="2" t="s">
        <v>74</v>
      </c>
      <c r="C88" s="7">
        <v>54451</v>
      </c>
      <c r="D88" s="2" t="s">
        <v>165</v>
      </c>
      <c r="E88" s="7"/>
      <c r="F88" s="7">
        <f>IF(ISBLANK(Table4[[#This Row],[≈ 2002 area]]),Table4[[#This Row],[1953 area]],Table4[[#This Row],[≈ 2002 area]])</f>
        <v>54451</v>
      </c>
      <c r="G88" s="2" t="str">
        <f>IF(OR(AND(Table4[[#This Row],[In 1953?]]="YES",Table4[[#This Row],[Area]]&gt;=$N$3),AND(Table4[[#This Row],[In 1953?]]="NO",Table4[[#This Row],[Area]]&gt;=$N$4)),"YES","NO")</f>
        <v>NO</v>
      </c>
      <c r="H88" s="2" t="s">
        <v>2</v>
      </c>
      <c r="I88" s="6" t="str">
        <f t="shared" si="2"/>
        <v>https://en.wikipedia.org/wiki/Alboran_Sea</v>
      </c>
    </row>
    <row r="89" spans="1:9" x14ac:dyDescent="0.25">
      <c r="A89" s="2" t="s">
        <v>54</v>
      </c>
      <c r="B89" s="2" t="s">
        <v>2</v>
      </c>
      <c r="C89" s="7"/>
      <c r="D89" s="2" t="s">
        <v>164</v>
      </c>
      <c r="E89" s="7">
        <v>47000</v>
      </c>
      <c r="F89" s="7">
        <f>IF(ISBLANK(Table4[[#This Row],[≈ 2002 area]]),Table4[[#This Row],[1953 area]],Table4[[#This Row],[≈ 2002 area]])</f>
        <v>47000</v>
      </c>
      <c r="G89" s="2" t="str">
        <f>IF(OR(AND(Table4[[#This Row],[In 1953?]]="YES",Table4[[#This Row],[Area]]&gt;=$N$3),AND(Table4[[#This Row],[In 1953?]]="NO",Table4[[#This Row],[Area]]&gt;=$N$4)),"YES","NO")</f>
        <v>NO</v>
      </c>
      <c r="H89" s="2" t="s">
        <v>2</v>
      </c>
      <c r="I89" s="6" t="str">
        <f t="shared" si="2"/>
        <v>https://en.wikipedia.org/wiki/Gulf_of_Mannar</v>
      </c>
    </row>
    <row r="90" spans="1:9" x14ac:dyDescent="0.25">
      <c r="A90" s="2" t="s">
        <v>16</v>
      </c>
      <c r="B90" s="2" t="s">
        <v>74</v>
      </c>
      <c r="C90" s="7">
        <v>45971</v>
      </c>
      <c r="D90" s="2" t="s">
        <v>165</v>
      </c>
      <c r="E90" s="7"/>
      <c r="F90" s="7">
        <f>IF(ISBLANK(Table4[[#This Row],[≈ 2002 area]]),Table4[[#This Row],[1953 area]],Table4[[#This Row],[≈ 2002 area]])</f>
        <v>45971</v>
      </c>
      <c r="G90" s="2" t="str">
        <f>IF(OR(AND(Table4[[#This Row],[In 1953?]]="YES",Table4[[#This Row],[Area]]&gt;=$N$3),AND(Table4[[#This Row],[In 1953?]]="NO",Table4[[#This Row],[Area]]&gt;=$N$4)),"YES","NO")</f>
        <v>NO</v>
      </c>
      <c r="H90" s="2" t="s">
        <v>2</v>
      </c>
      <c r="I90" s="6" t="str">
        <f t="shared" si="2"/>
        <v>https://en.wikipedia.org/wiki/Irish_Sea</v>
      </c>
    </row>
    <row r="91" spans="1:9" x14ac:dyDescent="0.25">
      <c r="A91" s="2" t="s">
        <v>35</v>
      </c>
      <c r="B91" s="2" t="s">
        <v>74</v>
      </c>
      <c r="C91" s="7">
        <v>45873</v>
      </c>
      <c r="D91" s="2" t="s">
        <v>165</v>
      </c>
      <c r="E91" s="7"/>
      <c r="F91" s="7">
        <f>IF(ISBLANK(Table4[[#This Row],[≈ 2002 area]]),Table4[[#This Row],[1953 area]],Table4[[#This Row],[≈ 2002 area]])</f>
        <v>45873</v>
      </c>
      <c r="G91" s="2" t="str">
        <f>IF(OR(AND(Table4[[#This Row],[In 1953?]]="YES",Table4[[#This Row],[Area]]&gt;=$N$3),AND(Table4[[#This Row],[In 1953?]]="NO",Table4[[#This Row],[Area]]&gt;=$N$4)),"YES","NO")</f>
        <v>NO</v>
      </c>
      <c r="H91" s="2" t="s">
        <v>2</v>
      </c>
      <c r="I91" s="6" t="str">
        <f t="shared" si="2"/>
        <v>https://en.wikipedia.org/wiki/Lincoln_Sea</v>
      </c>
    </row>
    <row r="92" spans="1:9" x14ac:dyDescent="0.25">
      <c r="A92" s="2" t="s">
        <v>122</v>
      </c>
      <c r="B92" s="2" t="s">
        <v>2</v>
      </c>
      <c r="C92" s="7"/>
      <c r="D92" s="2" t="s">
        <v>164</v>
      </c>
      <c r="E92" s="7">
        <v>44000</v>
      </c>
      <c r="F92" s="7">
        <f>IF(ISBLANK(Table4[[#This Row],[≈ 2002 area]]),Table4[[#This Row],[1953 area]],Table4[[#This Row],[≈ 2002 area]])</f>
        <v>44000</v>
      </c>
      <c r="G92" s="2" t="str">
        <f>IF(OR(AND(Table4[[#This Row],[In 1953?]]="YES",Table4[[#This Row],[Area]]&gt;=$N$3),AND(Table4[[#This Row],[In 1953?]]="NO",Table4[[#This Row],[Area]]&gt;=$N$4)),"YES","NO")</f>
        <v>NO</v>
      </c>
      <c r="H92" s="2" t="s">
        <v>2</v>
      </c>
      <c r="I92" s="6" t="str">
        <f t="shared" si="2"/>
        <v>https://en.wikipedia.org/wiki/Gulf_of_Papua</v>
      </c>
    </row>
    <row r="93" spans="1:9" ht="30" x14ac:dyDescent="0.25">
      <c r="A93" s="2" t="s">
        <v>107</v>
      </c>
      <c r="B93" s="2" t="s">
        <v>74</v>
      </c>
      <c r="C93" s="7">
        <v>43833</v>
      </c>
      <c r="D93" s="2" t="s">
        <v>165</v>
      </c>
      <c r="E93" s="7"/>
      <c r="F93" s="7">
        <f>IF(ISBLANK(Table4[[#This Row],[≈ 2002 area]]),Table4[[#This Row],[1953 area]],Table4[[#This Row],[≈ 2002 area]])</f>
        <v>43833</v>
      </c>
      <c r="G93" s="2" t="str">
        <f>IF(OR(AND(Table4[[#This Row],[In 1953?]]="YES",Table4[[#This Row],[Area]]&gt;=$N$3),AND(Table4[[#This Row],[In 1953?]]="NO",Table4[[#This Row],[Area]]&gt;=$N$4)),"YES","NO")</f>
        <v>NO</v>
      </c>
      <c r="H93" s="2" t="s">
        <v>2</v>
      </c>
      <c r="I93" s="6" t="str">
        <f t="shared" si="2"/>
        <v>https://en.wikipedia.org/wiki/Inner_Seas_off_the_West_Coast_of_Scotland</v>
      </c>
    </row>
    <row r="94" spans="1:9" x14ac:dyDescent="0.25">
      <c r="A94" s="2" t="s">
        <v>26</v>
      </c>
      <c r="B94" s="2" t="s">
        <v>74</v>
      </c>
      <c r="C94" s="7">
        <v>39473</v>
      </c>
      <c r="D94" s="2" t="s">
        <v>165</v>
      </c>
      <c r="E94" s="7"/>
      <c r="F94" s="7">
        <f>IF(ISBLANK(Table4[[#This Row],[≈ 2002 area]]),Table4[[#This Row],[1953 area]],Table4[[#This Row],[≈ 2002 area]])</f>
        <v>39473</v>
      </c>
      <c r="G94" s="2" t="str">
        <f>IF(OR(AND(Table4[[#This Row],[In 1953?]]="YES",Table4[[#This Row],[Area]]&gt;=$N$3),AND(Table4[[#This Row],[In 1953?]]="NO",Table4[[#This Row],[Area]]&gt;=$N$4)),"YES","NO")</f>
        <v>NO</v>
      </c>
      <c r="H94" s="2" t="s">
        <v>2</v>
      </c>
      <c r="I94" s="6" t="str">
        <f t="shared" si="2"/>
        <v>https://en.wikipedia.org/wiki/Sea_of_Azov</v>
      </c>
    </row>
    <row r="95" spans="1:9" x14ac:dyDescent="0.25">
      <c r="A95" s="2" t="s">
        <v>59</v>
      </c>
      <c r="B95" s="2" t="s">
        <v>74</v>
      </c>
      <c r="C95" s="7">
        <v>39273</v>
      </c>
      <c r="D95" s="2" t="s">
        <v>165</v>
      </c>
      <c r="E95" s="7"/>
      <c r="F95" s="7">
        <f>IF(ISBLANK(Table4[[#This Row],[≈ 2002 area]]),Table4[[#This Row],[1953 area]],Table4[[#This Row],[≈ 2002 area]])</f>
        <v>39273</v>
      </c>
      <c r="G95" s="2" t="str">
        <f>IF(OR(AND(Table4[[#This Row],[In 1953?]]="YES",Table4[[#This Row],[Area]]&gt;=$N$3),AND(Table4[[#This Row],[In 1953?]]="NO",Table4[[#This Row],[Area]]&gt;=$N$4)),"YES","NO")</f>
        <v>NO</v>
      </c>
      <c r="H95" s="2" t="s">
        <v>2</v>
      </c>
      <c r="I95" s="6" t="str">
        <f t="shared" si="2"/>
        <v>https://en.wikipedia.org/wiki/Bali_Sea</v>
      </c>
    </row>
    <row r="96" spans="1:9" x14ac:dyDescent="0.25">
      <c r="A96" s="2" t="s">
        <v>113</v>
      </c>
      <c r="B96" s="2" t="s">
        <v>2</v>
      </c>
      <c r="C96" s="7"/>
      <c r="D96" s="2" t="s">
        <v>164</v>
      </c>
      <c r="E96" s="7">
        <v>37000</v>
      </c>
      <c r="F96" s="7">
        <f>IF(ISBLANK(Table4[[#This Row],[≈ 2002 area]]),Table4[[#This Row],[1953 area]],Table4[[#This Row],[≈ 2002 area]])</f>
        <v>37000</v>
      </c>
      <c r="G96" s="2" t="str">
        <f>IF(OR(AND(Table4[[#This Row],[In 1953?]]="YES",Table4[[#This Row],[Area]]&gt;=$N$3),AND(Table4[[#This Row],[In 1953?]]="NO",Table4[[#This Row],[Area]]&gt;=$N$4)),"YES","NO")</f>
        <v>NO</v>
      </c>
      <c r="H96" s="2" t="s">
        <v>2</v>
      </c>
      <c r="I96" s="6" t="str">
        <f t="shared" si="2"/>
        <v>https://en.wikipedia.org/wiki/Bothnian_Bay</v>
      </c>
    </row>
    <row r="97" spans="1:9" x14ac:dyDescent="0.25">
      <c r="A97" s="2" t="s">
        <v>131</v>
      </c>
      <c r="B97" s="2" t="s">
        <v>2</v>
      </c>
      <c r="C97" s="7"/>
      <c r="D97" s="2" t="s">
        <v>164</v>
      </c>
      <c r="E97" s="7">
        <v>36000</v>
      </c>
      <c r="F97" s="7">
        <f>IF(ISBLANK(Table4[[#This Row],[≈ 2002 area]]),Table4[[#This Row],[1953 area]],Table4[[#This Row],[≈ 2002 area]])</f>
        <v>36000</v>
      </c>
      <c r="G97" s="2" t="str">
        <f>IF(OR(AND(Table4[[#This Row],[In 1953?]]="YES",Table4[[#This Row],[Area]]&gt;=$N$3),AND(Table4[[#This Row],[In 1953?]]="NO",Table4[[#This Row],[Area]]&gt;=$N$4)),"YES","NO")</f>
        <v>NO</v>
      </c>
      <c r="H97" s="2" t="s">
        <v>2</v>
      </c>
      <c r="I97" s="1" t="s">
        <v>134</v>
      </c>
    </row>
    <row r="98" spans="1:9" x14ac:dyDescent="0.25">
      <c r="A98" s="2" t="s">
        <v>117</v>
      </c>
      <c r="B98" s="2" t="s">
        <v>74</v>
      </c>
      <c r="C98" s="7">
        <v>35231</v>
      </c>
      <c r="D98" s="2" t="s">
        <v>165</v>
      </c>
      <c r="E98" s="7"/>
      <c r="F98" s="7">
        <f>IF(ISBLANK(Table4[[#This Row],[≈ 2002 area]]),Table4[[#This Row],[1953 area]],Table4[[#This Row],[≈ 2002 area]])</f>
        <v>35231</v>
      </c>
      <c r="G98" s="2" t="str">
        <f>IF(OR(AND(Table4[[#This Row],[In 1953?]]="YES",Table4[[#This Row],[Area]]&gt;=$N$3),AND(Table4[[#This Row],[In 1953?]]="NO",Table4[[#This Row],[Area]]&gt;=$N$4)),"YES","NO")</f>
        <v>NO</v>
      </c>
      <c r="H98" s="2" t="s">
        <v>2</v>
      </c>
      <c r="I98" s="1" t="s">
        <v>134</v>
      </c>
    </row>
    <row r="99" spans="1:9" x14ac:dyDescent="0.25">
      <c r="A99" s="2" t="s">
        <v>111</v>
      </c>
      <c r="B99" s="2" t="s">
        <v>74</v>
      </c>
      <c r="C99" s="7">
        <v>32861</v>
      </c>
      <c r="D99" s="2" t="s">
        <v>165</v>
      </c>
      <c r="E99" s="7"/>
      <c r="F99" s="7">
        <f>IF(ISBLANK(Table4[[#This Row],[≈ 2002 area]]),Table4[[#This Row],[1953 area]],Table4[[#This Row],[≈ 2002 area]])</f>
        <v>32861</v>
      </c>
      <c r="G99" s="2" t="str">
        <f>IF(OR(AND(Table4[[#This Row],[In 1953?]]="YES",Table4[[#This Row],[Area]]&gt;=$N$3),AND(Table4[[#This Row],[In 1953?]]="NO",Table4[[#This Row],[Area]]&gt;=$N$4)),"YES","NO")</f>
        <v>NO</v>
      </c>
      <c r="H99" s="2" t="s">
        <v>2</v>
      </c>
      <c r="I99" s="6" t="str">
        <f t="shared" ref="I99:I116" si="3">IF(A99="","",HYPERLINK("https://en.wikipedia.org/wiki/"&amp;SUBSTITUTE(A99," ","_")))</f>
        <v>https://en.wikipedia.org/wiki/Gulf_of_Boni</v>
      </c>
    </row>
    <row r="100" spans="1:9" x14ac:dyDescent="0.25">
      <c r="A100" s="2" t="s">
        <v>10</v>
      </c>
      <c r="B100" s="2" t="s">
        <v>74</v>
      </c>
      <c r="C100" s="7">
        <v>31705</v>
      </c>
      <c r="D100" s="2" t="s">
        <v>149</v>
      </c>
      <c r="E100" s="7">
        <v>32500</v>
      </c>
      <c r="F100" s="7">
        <f>IF(ISBLANK(Table4[[#This Row],[≈ 2002 area]]),Table4[[#This Row],[1953 area]],Table4[[#This Row],[≈ 2002 area]])</f>
        <v>32500</v>
      </c>
      <c r="G100" s="2" t="str">
        <f>IF(OR(AND(Table4[[#This Row],[In 1953?]]="YES",Table4[[#This Row],[Area]]&gt;=$N$3),AND(Table4[[#This Row],[In 1953?]]="NO",Table4[[#This Row],[Area]]&gt;=$N$4)),"YES","NO")</f>
        <v>NO</v>
      </c>
      <c r="H100" s="2" t="s">
        <v>2</v>
      </c>
      <c r="I100" s="6" t="str">
        <f t="shared" si="3"/>
        <v>https://en.wikipedia.org/wiki/Skagerrak</v>
      </c>
    </row>
    <row r="101" spans="1:9" x14ac:dyDescent="0.25">
      <c r="A101" s="2" t="s">
        <v>143</v>
      </c>
      <c r="B101" s="2" t="s">
        <v>74</v>
      </c>
      <c r="C101" s="7">
        <v>31375</v>
      </c>
      <c r="D101" s="2" t="s">
        <v>148</v>
      </c>
      <c r="E101" s="7">
        <v>31000</v>
      </c>
      <c r="F101" s="7">
        <f>IF(ISBLANK(Table4[[#This Row],[≈ 2002 area]]),Table4[[#This Row],[1953 area]],Table4[[#This Row],[≈ 2002 area]])</f>
        <v>31000</v>
      </c>
      <c r="G101" s="2" t="str">
        <f>IF(OR(AND(Table4[[#This Row],[In 1953?]]="YES",Table4[[#This Row],[Area]]&gt;=$N$3),AND(Table4[[#This Row],[In 1953?]]="NO",Table4[[#This Row],[Area]]&gt;=$N$4)),"YES","NO")</f>
        <v>NO</v>
      </c>
      <c r="H101" s="2" t="s">
        <v>2</v>
      </c>
      <c r="I101" s="6" t="str">
        <f t="shared" si="3"/>
        <v>https://en.wikipedia.org/wiki/Río_de_la_Plata</v>
      </c>
    </row>
    <row r="102" spans="1:9" x14ac:dyDescent="0.25">
      <c r="A102" s="2" t="s">
        <v>12</v>
      </c>
      <c r="B102" s="2" t="s">
        <v>74</v>
      </c>
      <c r="C102" s="7">
        <v>29676</v>
      </c>
      <c r="D102" s="2" t="s">
        <v>165</v>
      </c>
      <c r="E102" s="7"/>
      <c r="F102" s="7">
        <f>IF(ISBLANK(Table4[[#This Row],[≈ 2002 area]]),Table4[[#This Row],[1953 area]],Table4[[#This Row],[≈ 2002 area]])</f>
        <v>29676</v>
      </c>
      <c r="G102" s="2" t="str">
        <f>IF(OR(AND(Table4[[#This Row],[In 1953?]]="YES",Table4[[#This Row],[Area]]&gt;=$N$3),AND(Table4[[#This Row],[In 1953?]]="NO",Table4[[#This Row],[Area]]&gt;=$N$4)),"YES","NO")</f>
        <v>NO</v>
      </c>
      <c r="H102" s="2" t="s">
        <v>2</v>
      </c>
      <c r="I102" s="6" t="str">
        <f t="shared" si="3"/>
        <v>https://en.wikipedia.org/wiki/Gulf_of_Finland</v>
      </c>
    </row>
    <row r="103" spans="1:9" x14ac:dyDescent="0.25">
      <c r="A103" s="2" t="s">
        <v>91</v>
      </c>
      <c r="B103" s="2" t="s">
        <v>2</v>
      </c>
      <c r="C103" s="7"/>
      <c r="D103" s="2" t="s">
        <v>164</v>
      </c>
      <c r="E103" s="7">
        <v>29000</v>
      </c>
      <c r="F103" s="7">
        <f>IF(ISBLANK(Table4[[#This Row],[≈ 2002 area]]),Table4[[#This Row],[1953 area]],Table4[[#This Row],[≈ 2002 area]])</f>
        <v>29000</v>
      </c>
      <c r="G103" s="2" t="str">
        <f>IF(OR(AND(Table4[[#This Row],[In 1953?]]="YES",Table4[[#This Row],[Area]]&gt;=$N$3),AND(Table4[[#This Row],[In 1953?]]="NO",Table4[[#This Row],[Area]]&gt;=$N$4)),"YES","NO")</f>
        <v>NO</v>
      </c>
      <c r="H103" s="2" t="s">
        <v>2</v>
      </c>
      <c r="I103" s="6" t="str">
        <f t="shared" si="3"/>
        <v>https://en.wikipedia.org/wiki/Gulf_of_Panama</v>
      </c>
    </row>
    <row r="104" spans="1:9" x14ac:dyDescent="0.25">
      <c r="A104" s="2" t="s">
        <v>9</v>
      </c>
      <c r="B104" s="2" t="s">
        <v>74</v>
      </c>
      <c r="C104" s="7">
        <v>35231</v>
      </c>
      <c r="D104" s="2" t="s">
        <v>151</v>
      </c>
      <c r="E104" s="7">
        <v>26000</v>
      </c>
      <c r="F104" s="7">
        <f>IF(ISBLANK(Table4[[#This Row],[≈ 2002 area]]),Table4[[#This Row],[1953 area]],Table4[[#This Row],[≈ 2002 area]])</f>
        <v>26000</v>
      </c>
      <c r="G104" s="2" t="str">
        <f>IF(OR(AND(Table4[[#This Row],[In 1953?]]="YES",Table4[[#This Row],[Area]]&gt;=$N$3),AND(Table4[[#This Row],[In 1953?]]="NO",Table4[[#This Row],[Area]]&gt;=$N$4)),"YES","NO")</f>
        <v>NO</v>
      </c>
      <c r="H104" s="2" t="s">
        <v>2</v>
      </c>
      <c r="I104" s="6" t="str">
        <f t="shared" si="3"/>
        <v>https://en.wikipedia.org/wiki/Kattegat</v>
      </c>
    </row>
    <row r="105" spans="1:9" x14ac:dyDescent="0.25">
      <c r="A105" s="2" t="s">
        <v>109</v>
      </c>
      <c r="B105" s="2" t="s">
        <v>74</v>
      </c>
      <c r="C105" s="7">
        <v>15047</v>
      </c>
      <c r="D105" s="2" t="s">
        <v>150</v>
      </c>
      <c r="E105" s="7">
        <v>22000</v>
      </c>
      <c r="F105" s="7">
        <f>IF(ISBLANK(Table4[[#This Row],[≈ 2002 area]]),Table4[[#This Row],[1953 area]],Table4[[#This Row],[≈ 2002 area]])</f>
        <v>22000</v>
      </c>
      <c r="G105" s="2" t="str">
        <f>IF(OR(AND(Table4[[#This Row],[In 1953?]]="YES",Table4[[#This Row],[Area]]&gt;=$N$3),AND(Table4[[#This Row],[In 1953?]]="NO",Table4[[#This Row],[Area]]&gt;=$N$4)),"YES","NO")</f>
        <v>NO</v>
      </c>
      <c r="H105" s="2" t="s">
        <v>2</v>
      </c>
      <c r="I105" s="6" t="str">
        <f t="shared" si="3"/>
        <v>https://en.wikipedia.org/wiki/Ligurian_Sea</v>
      </c>
    </row>
    <row r="106" spans="1:9" x14ac:dyDescent="0.25">
      <c r="A106" s="2" t="s">
        <v>84</v>
      </c>
      <c r="B106" s="2" t="s">
        <v>2</v>
      </c>
      <c r="C106" s="7"/>
      <c r="D106" s="2" t="s">
        <v>164</v>
      </c>
      <c r="E106" s="7">
        <v>21300</v>
      </c>
      <c r="F106" s="7">
        <f>IF(ISBLANK(Table4[[#This Row],[≈ 2002 area]]),Table4[[#This Row],[1953 area]],Table4[[#This Row],[≈ 2002 area]])</f>
        <v>21300</v>
      </c>
      <c r="G106" s="2" t="str">
        <f>IF(OR(AND(Table4[[#This Row],[In 1953?]]="YES",Table4[[#This Row],[Area]]&gt;=$N$3),AND(Table4[[#This Row],[In 1953?]]="NO",Table4[[#This Row],[Area]]&gt;=$N$4)),"YES","NO")</f>
        <v>NO</v>
      </c>
      <c r="H106" s="2" t="s">
        <v>2</v>
      </c>
      <c r="I106" s="6" t="str">
        <f t="shared" si="3"/>
        <v>https://en.wikipedia.org/wiki/Joseph_Bonaparte_Gulf</v>
      </c>
    </row>
    <row r="107" spans="1:9" x14ac:dyDescent="0.25">
      <c r="A107" s="2" t="s">
        <v>69</v>
      </c>
      <c r="B107" s="2" t="s">
        <v>74</v>
      </c>
      <c r="C107" s="7">
        <v>18010</v>
      </c>
      <c r="D107" s="2" t="s">
        <v>150</v>
      </c>
      <c r="E107" s="7">
        <v>20000</v>
      </c>
      <c r="F107" s="7">
        <f>IF(ISBLANK(Table4[[#This Row],[≈ 2002 area]]),Table4[[#This Row],[1953 area]],Table4[[#This Row],[≈ 2002 area]])</f>
        <v>20000</v>
      </c>
      <c r="G107" s="2" t="str">
        <f>IF(OR(AND(Table4[[#This Row],[In 1953?]]="YES",Table4[[#This Row],[Area]]&gt;=$N$3),AND(Table4[[#This Row],[In 1953?]]="NO",Table4[[#This Row],[Area]]&gt;=$N$4)),"YES","NO")</f>
        <v>NO</v>
      </c>
      <c r="H107" s="2" t="s">
        <v>2</v>
      </c>
      <c r="I107" s="6" t="str">
        <f t="shared" si="3"/>
        <v>https://en.wikipedia.org/wiki/Seto_Inland_Sea</v>
      </c>
    </row>
    <row r="108" spans="1:9" x14ac:dyDescent="0.25">
      <c r="A108" s="2" t="s">
        <v>13</v>
      </c>
      <c r="B108" s="2" t="s">
        <v>74</v>
      </c>
      <c r="C108" s="7">
        <v>18718</v>
      </c>
      <c r="D108" s="2" t="s">
        <v>151</v>
      </c>
      <c r="E108" s="7">
        <v>16000</v>
      </c>
      <c r="F108" s="7">
        <f>IF(ISBLANK(Table4[[#This Row],[≈ 2002 area]]),Table4[[#This Row],[1953 area]],Table4[[#This Row],[≈ 2002 area]])</f>
        <v>16000</v>
      </c>
      <c r="G108" s="2" t="str">
        <f>IF(OR(AND(Table4[[#This Row],[In 1953?]]="YES",Table4[[#This Row],[Area]]&gt;=$N$3),AND(Table4[[#This Row],[In 1953?]]="NO",Table4[[#This Row],[Area]]&gt;=$N$4)),"YES","NO")</f>
        <v>NO</v>
      </c>
      <c r="H108" s="2" t="s">
        <v>2</v>
      </c>
      <c r="I108" s="6" t="str">
        <f t="shared" si="3"/>
        <v>https://en.wikipedia.org/wiki/Gulf_of_Riga</v>
      </c>
    </row>
    <row r="109" spans="1:9" x14ac:dyDescent="0.25">
      <c r="A109" s="2" t="s">
        <v>96</v>
      </c>
      <c r="B109" s="2" t="s">
        <v>74</v>
      </c>
      <c r="C109" s="7">
        <v>15400</v>
      </c>
      <c r="D109" s="2" t="s">
        <v>165</v>
      </c>
      <c r="E109" s="7"/>
      <c r="F109" s="7">
        <f>IF(ISBLANK(Table4[[#This Row],[≈ 2002 area]]),Table4[[#This Row],[1953 area]],Table4[[#This Row],[≈ 2002 area]])</f>
        <v>15400</v>
      </c>
      <c r="G109" s="2" t="str">
        <f>IF(OR(AND(Table4[[#This Row],[In 1953?]]="YES",Table4[[#This Row],[Area]]&gt;=$N$3),AND(Table4[[#This Row],[In 1953?]]="NO",Table4[[#This Row],[Area]]&gt;=$N$4)),"YES","NO")</f>
        <v>NO</v>
      </c>
      <c r="H109" s="2" t="s">
        <v>2</v>
      </c>
      <c r="I109" s="6" t="str">
        <f t="shared" si="3"/>
        <v>https://en.wikipedia.org/wiki/Bay_of_Fundy</v>
      </c>
    </row>
    <row r="110" spans="1:9" x14ac:dyDescent="0.25">
      <c r="A110" s="2" t="s">
        <v>125</v>
      </c>
      <c r="B110" s="2" t="s">
        <v>2</v>
      </c>
      <c r="C110" s="7"/>
      <c r="D110" s="2" t="s">
        <v>164</v>
      </c>
      <c r="E110" s="7">
        <v>14000</v>
      </c>
      <c r="F110" s="7">
        <f>IF(ISBLANK(Table4[[#This Row],[≈ 2002 area]]),Table4[[#This Row],[1953 area]],Table4[[#This Row],[≈ 2002 area]])</f>
        <v>14000</v>
      </c>
      <c r="G110" s="2" t="str">
        <f>IF(OR(AND(Table4[[#This Row],[In 1953?]]="YES",Table4[[#This Row],[Area]]&gt;=$N$3),AND(Table4[[#This Row],[In 1953?]]="NO",Table4[[#This Row],[Area]]&gt;=$N$4)),"YES","NO")</f>
        <v>NO</v>
      </c>
      <c r="H110" s="2" t="s">
        <v>2</v>
      </c>
      <c r="I110" s="6" t="str">
        <f t="shared" si="3"/>
        <v>https://en.wikipedia.org/wiki/Palk_Bay</v>
      </c>
    </row>
    <row r="111" spans="1:9" x14ac:dyDescent="0.25">
      <c r="A111" s="2" t="s">
        <v>139</v>
      </c>
      <c r="B111" s="2" t="s">
        <v>2</v>
      </c>
      <c r="C111" s="7"/>
      <c r="D111" s="2" t="s">
        <v>164</v>
      </c>
      <c r="E111" s="7">
        <v>11600</v>
      </c>
      <c r="F111" s="7">
        <f>IF(ISBLANK(Table4[[#This Row],[≈ 2002 area]]),Table4[[#This Row],[1953 area]],Table4[[#This Row],[≈ 2002 area]])</f>
        <v>11600</v>
      </c>
      <c r="G111" s="2" t="str">
        <f>IF(OR(AND(Table4[[#This Row],[In 1953?]]="YES",Table4[[#This Row],[Area]]&gt;=$N$3),AND(Table4[[#This Row],[In 1953?]]="NO",Table4[[#This Row],[Area]]&gt;=$N$4)),"YES","NO")</f>
        <v>NO</v>
      </c>
      <c r="H111" s="2" t="s">
        <v>2</v>
      </c>
      <c r="I111" s="6" t="str">
        <f t="shared" si="3"/>
        <v>https://en.wikipedia.org/wiki/Liaodong_Bay</v>
      </c>
    </row>
    <row r="112" spans="1:9" x14ac:dyDescent="0.25">
      <c r="A112" s="2" t="s">
        <v>23</v>
      </c>
      <c r="B112" s="2" t="s">
        <v>74</v>
      </c>
      <c r="C112" s="7">
        <v>11594</v>
      </c>
      <c r="D112" s="2" t="s">
        <v>165</v>
      </c>
      <c r="E112" s="7"/>
      <c r="F112" s="7">
        <f>IF(ISBLANK(Table4[[#This Row],[≈ 2002 area]]),Table4[[#This Row],[1953 area]],Table4[[#This Row],[≈ 2002 area]])</f>
        <v>11594</v>
      </c>
      <c r="G112" s="2" t="str">
        <f>IF(OR(AND(Table4[[#This Row],[In 1953?]]="YES",Table4[[#This Row],[Area]]&gt;=$N$3),AND(Table4[[#This Row],[In 1953?]]="NO",Table4[[#This Row],[Area]]&gt;=$N$4)),"YES","NO")</f>
        <v>NO</v>
      </c>
      <c r="H112" s="2" t="s">
        <v>2</v>
      </c>
      <c r="I112" s="6" t="str">
        <f t="shared" si="3"/>
        <v>https://en.wikipedia.org/wiki/Sea_of_Marmara</v>
      </c>
    </row>
    <row r="113" spans="1:9" x14ac:dyDescent="0.25">
      <c r="A113" s="2" t="s">
        <v>101</v>
      </c>
      <c r="B113" s="2" t="s">
        <v>74</v>
      </c>
      <c r="C113" s="7">
        <v>10277</v>
      </c>
      <c r="D113" s="2" t="s">
        <v>165</v>
      </c>
      <c r="E113" s="7"/>
      <c r="F113" s="7">
        <f>IF(ISBLANK(Table4[[#This Row],[≈ 2002 area]]),Table4[[#This Row],[1953 area]],Table4[[#This Row],[≈ 2002 area]])</f>
        <v>10277</v>
      </c>
      <c r="G113" s="2" t="str">
        <f>IF(OR(AND(Table4[[#This Row],[In 1953?]]="YES",Table4[[#This Row],[Area]]&gt;=$N$3),AND(Table4[[#This Row],[In 1953?]]="NO",Table4[[#This Row],[Area]]&gt;=$N$4)),"YES","NO")</f>
        <v>NO</v>
      </c>
      <c r="H113" s="2" t="s">
        <v>2</v>
      </c>
      <c r="I113" s="6" t="str">
        <f t="shared" si="3"/>
        <v>https://en.wikipedia.org/wiki/Gulf_of_Suez</v>
      </c>
    </row>
    <row r="114" spans="1:9" x14ac:dyDescent="0.25">
      <c r="A114" s="2" t="s">
        <v>138</v>
      </c>
      <c r="B114" s="2" t="s">
        <v>2</v>
      </c>
      <c r="C114" s="7"/>
      <c r="D114" s="2" t="s">
        <v>164</v>
      </c>
      <c r="E114" s="7">
        <v>8744</v>
      </c>
      <c r="F114" s="7">
        <f>IF(ISBLANK(Table4[[#This Row],[≈ 2002 area]]),Table4[[#This Row],[1953 area]],Table4[[#This Row],[≈ 2002 area]])</f>
        <v>8744</v>
      </c>
      <c r="G114" s="2" t="str">
        <f>IF(OR(AND(Table4[[#This Row],[In 1953?]]="YES",Table4[[#This Row],[Area]]&gt;=$N$3),AND(Table4[[#This Row],[In 1953?]]="NO",Table4[[#This Row],[Area]]&gt;=$N$4)),"YES","NO")</f>
        <v>NO</v>
      </c>
      <c r="H114" s="2" t="s">
        <v>2</v>
      </c>
      <c r="I114" s="6" t="str">
        <f t="shared" si="3"/>
        <v>https://en.wikipedia.org/wiki/Berau_Gulf</v>
      </c>
    </row>
    <row r="115" spans="1:9" x14ac:dyDescent="0.25">
      <c r="A115" s="2" t="s">
        <v>124</v>
      </c>
      <c r="B115" s="2" t="s">
        <v>2</v>
      </c>
      <c r="C115" s="7"/>
      <c r="D115" s="2" t="s">
        <v>164</v>
      </c>
      <c r="E115" s="7">
        <v>6900</v>
      </c>
      <c r="F115" s="7">
        <f>IF(ISBLANK(Table4[[#This Row],[≈ 2002 area]]),Table4[[#This Row],[1953 area]],Table4[[#This Row],[≈ 2002 area]])</f>
        <v>6900</v>
      </c>
      <c r="G115" s="2" t="str">
        <f>IF(OR(AND(Table4[[#This Row],[In 1953?]]="YES",Table4[[#This Row],[Area]]&gt;=$N$3),AND(Table4[[#This Row],[In 1953?]]="NO",Table4[[#This Row],[Area]]&gt;=$N$4)),"YES","NO")</f>
        <v>NO</v>
      </c>
      <c r="H115" s="2" t="s">
        <v>2</v>
      </c>
      <c r="I115" s="6" t="str">
        <f t="shared" si="3"/>
        <v>https://en.wikipedia.org/wiki/McMurdo_Sound</v>
      </c>
    </row>
    <row r="116" spans="1:9" x14ac:dyDescent="0.25">
      <c r="A116" s="2" t="s">
        <v>102</v>
      </c>
      <c r="B116" s="2" t="s">
        <v>74</v>
      </c>
      <c r="C116" s="7">
        <v>3469</v>
      </c>
      <c r="D116" s="2" t="s">
        <v>165</v>
      </c>
      <c r="E116" s="7"/>
      <c r="F116" s="7">
        <f>IF(ISBLANK(Table4[[#This Row],[≈ 2002 area]]),Table4[[#This Row],[1953 area]],Table4[[#This Row],[≈ 2002 area]])</f>
        <v>3469</v>
      </c>
      <c r="G116" s="2" t="str">
        <f>IF(OR(AND(Table4[[#This Row],[In 1953?]]="YES",Table4[[#This Row],[Area]]&gt;=$N$3),AND(Table4[[#This Row],[In 1953?]]="NO",Table4[[#This Row],[Area]]&gt;=$N$4)),"YES","NO")</f>
        <v>NO</v>
      </c>
      <c r="H116" s="2" t="s">
        <v>2</v>
      </c>
      <c r="I116" s="6" t="str">
        <f t="shared" si="3"/>
        <v>https://en.wikipedia.org/wiki/Gulf_of_Aqaba</v>
      </c>
    </row>
    <row r="117" spans="1:9" x14ac:dyDescent="0.25">
      <c r="A117" s="2" t="s">
        <v>127</v>
      </c>
      <c r="B117" s="2" t="s">
        <v>2</v>
      </c>
      <c r="C117" s="7"/>
      <c r="D117" s="2" t="s">
        <v>164</v>
      </c>
      <c r="E117" s="7">
        <v>2600</v>
      </c>
      <c r="F117" s="7">
        <f>IF(ISBLANK(Table4[[#This Row],[≈ 2002 area]]),Table4[[#This Row],[1953 area]],Table4[[#This Row],[≈ 2002 area]])</f>
        <v>2600</v>
      </c>
      <c r="G117" s="2" t="str">
        <f>IF(OR(AND(Table4[[#This Row],[In 1953?]]="YES",Table4[[#This Row],[Area]]&gt;=$N$3),AND(Table4[[#This Row],[In 1953?]]="NO",Table4[[#This Row],[Area]]&gt;=$N$4)),"YES","NO")</f>
        <v>NO</v>
      </c>
      <c r="H117" s="2" t="s">
        <v>2</v>
      </c>
      <c r="I117" s="1" t="s">
        <v>134</v>
      </c>
    </row>
    <row r="118" spans="1:9" x14ac:dyDescent="0.25">
      <c r="A118" s="2" t="s">
        <v>156</v>
      </c>
      <c r="G118" s="2">
        <f>COUNTIF(Table4[Include?],"YES")</f>
        <v>59</v>
      </c>
      <c r="H118" s="2">
        <f>COUNTIF(Table4[In deck?],"YES")</f>
        <v>27</v>
      </c>
      <c r="I118" s="17"/>
    </row>
    <row r="230" spans="1:6" x14ac:dyDescent="0.25">
      <c r="A230" s="2" t="s">
        <v>39</v>
      </c>
      <c r="C230" s="1"/>
      <c r="D230" s="1"/>
      <c r="E230" s="1"/>
      <c r="F230" s="1"/>
    </row>
    <row r="231" spans="1:6" x14ac:dyDescent="0.25">
      <c r="A231" s="2" t="s">
        <v>114</v>
      </c>
      <c r="C231" s="1"/>
      <c r="D231" s="1"/>
      <c r="E231" s="1"/>
      <c r="F231" s="1"/>
    </row>
    <row r="232" spans="1:6" x14ac:dyDescent="0.25">
      <c r="A232" s="2" t="s">
        <v>116</v>
      </c>
      <c r="C232" s="1"/>
      <c r="D232" s="1"/>
      <c r="E232" s="1"/>
      <c r="F232" s="1"/>
    </row>
    <row r="233" spans="1:6" x14ac:dyDescent="0.25">
      <c r="A233" s="2" t="s">
        <v>128</v>
      </c>
      <c r="C233" s="1"/>
      <c r="D233" s="1"/>
      <c r="E233" s="1"/>
      <c r="F233" s="1"/>
    </row>
    <row r="234" spans="1:6" x14ac:dyDescent="0.25">
      <c r="A234" s="2" t="s">
        <v>1</v>
      </c>
      <c r="C234" s="1"/>
      <c r="D234" s="1"/>
      <c r="E234" s="1"/>
      <c r="F234" s="1"/>
    </row>
    <row r="235" spans="1:6" x14ac:dyDescent="0.25">
      <c r="A235" s="2" t="s">
        <v>40</v>
      </c>
      <c r="C235" s="1"/>
      <c r="D235" s="1"/>
      <c r="E235" s="1"/>
      <c r="F235" s="1"/>
    </row>
    <row r="236" spans="1:6" x14ac:dyDescent="0.25">
      <c r="A236" s="2" t="s">
        <v>14</v>
      </c>
      <c r="C236" s="1"/>
      <c r="D236" s="1"/>
      <c r="E236" s="1"/>
      <c r="F236" s="1"/>
    </row>
    <row r="237" spans="1:6" x14ac:dyDescent="0.25">
      <c r="A237" s="2" t="s">
        <v>37</v>
      </c>
      <c r="C237" s="1"/>
      <c r="D237" s="1"/>
      <c r="E237" s="1"/>
      <c r="F237" s="1"/>
    </row>
    <row r="238" spans="1:6" x14ac:dyDescent="0.25">
      <c r="A238" s="2" t="s">
        <v>140</v>
      </c>
      <c r="C238" s="1"/>
      <c r="D238" s="1"/>
      <c r="E238" s="1"/>
      <c r="F238" s="1"/>
    </row>
    <row r="239" spans="1:6" x14ac:dyDescent="0.25">
      <c r="A239" s="2" t="s">
        <v>49</v>
      </c>
      <c r="C239" s="1"/>
      <c r="D239" s="1"/>
      <c r="E239" s="1"/>
      <c r="F239" s="1"/>
    </row>
    <row r="240" spans="1:6" x14ac:dyDescent="0.25">
      <c r="A240" s="2" t="s">
        <v>104</v>
      </c>
      <c r="C240" s="1"/>
      <c r="D240" s="1"/>
      <c r="E240" s="1"/>
      <c r="F240" s="1"/>
    </row>
    <row r="241" spans="1:6" x14ac:dyDescent="0.25">
      <c r="A241" s="2" t="s">
        <v>53</v>
      </c>
      <c r="C241" s="1"/>
      <c r="D241" s="1"/>
      <c r="E241" s="1"/>
      <c r="F241" s="1"/>
    </row>
    <row r="242" spans="1:6" x14ac:dyDescent="0.25">
      <c r="A242" s="2" t="s">
        <v>82</v>
      </c>
      <c r="C242" s="1"/>
      <c r="D242" s="1"/>
      <c r="E242" s="1"/>
      <c r="F242" s="1"/>
    </row>
    <row r="243" spans="1:6" x14ac:dyDescent="0.25">
      <c r="A243" s="2" t="s">
        <v>15</v>
      </c>
      <c r="C243" s="1"/>
      <c r="D243" s="1"/>
      <c r="E243" s="1"/>
      <c r="F243" s="1"/>
    </row>
    <row r="244" spans="1:6" x14ac:dyDescent="0.25">
      <c r="A244" s="2" t="s">
        <v>97</v>
      </c>
      <c r="C244" s="1"/>
      <c r="D244" s="1"/>
      <c r="E244" s="1"/>
      <c r="F244" s="1"/>
    </row>
    <row r="245" spans="1:6" x14ac:dyDescent="0.25">
      <c r="A245" s="2" t="s">
        <v>129</v>
      </c>
      <c r="C245" s="1"/>
      <c r="D245" s="1"/>
      <c r="E245" s="1"/>
      <c r="F245" s="1"/>
    </row>
    <row r="246" spans="1:6" x14ac:dyDescent="0.25">
      <c r="A246" s="2" t="s">
        <v>141</v>
      </c>
      <c r="C246" s="1"/>
      <c r="D246" s="1"/>
      <c r="E246" s="1"/>
      <c r="F246" s="1"/>
    </row>
    <row r="247" spans="1:6" x14ac:dyDescent="0.25">
      <c r="A247" s="2" t="s">
        <v>24</v>
      </c>
      <c r="C247" s="1"/>
      <c r="D247" s="1"/>
      <c r="E247" s="1"/>
      <c r="F247" s="1"/>
    </row>
    <row r="248" spans="1:6" x14ac:dyDescent="0.25">
      <c r="A248" s="2" t="s">
        <v>144</v>
      </c>
      <c r="C248" s="1"/>
      <c r="D248" s="1"/>
      <c r="E248" s="1"/>
      <c r="F248" s="1"/>
    </row>
    <row r="249" spans="1:6" x14ac:dyDescent="0.25">
      <c r="A249" s="2" t="s">
        <v>126</v>
      </c>
      <c r="C249" s="1"/>
      <c r="D249" s="1"/>
      <c r="E249" s="1"/>
      <c r="F249" s="1"/>
    </row>
    <row r="250" spans="1:6" x14ac:dyDescent="0.25">
      <c r="A250" s="2" t="s">
        <v>81</v>
      </c>
      <c r="C250" s="1"/>
      <c r="D250" s="1"/>
      <c r="E250" s="1"/>
      <c r="F250" s="1"/>
    </row>
    <row r="251" spans="1:6" x14ac:dyDescent="0.25">
      <c r="A251" s="2" t="s">
        <v>80</v>
      </c>
      <c r="C251" s="1"/>
      <c r="D251" s="1"/>
      <c r="E251" s="1"/>
      <c r="F251" s="1"/>
    </row>
    <row r="252" spans="1:6" x14ac:dyDescent="0.25">
      <c r="A252" s="2" t="s">
        <v>90</v>
      </c>
      <c r="C252" s="1"/>
      <c r="D252" s="1"/>
      <c r="E252" s="1"/>
      <c r="F252" s="1"/>
    </row>
    <row r="253" spans="1:6" x14ac:dyDescent="0.25">
      <c r="A253" s="2" t="s">
        <v>75</v>
      </c>
      <c r="C253" s="1"/>
      <c r="D253" s="1"/>
      <c r="E253" s="1"/>
      <c r="F253" s="1"/>
    </row>
  </sheetData>
  <sortState xmlns:xlrd2="http://schemas.microsoft.com/office/spreadsheetml/2017/richdata2" ref="S2:V115">
    <sortCondition ref="S2:S115"/>
  </sortState>
  <mergeCells count="5">
    <mergeCell ref="P13:S13"/>
    <mergeCell ref="L7:N7"/>
    <mergeCell ref="K2:N2"/>
    <mergeCell ref="P2:S2"/>
    <mergeCell ref="P7:S7"/>
  </mergeCells>
  <phoneticPr fontId="4" type="noConversion"/>
  <conditionalFormatting sqref="H2:H117">
    <cfRule type="expression" dxfId="18" priority="4">
      <formula>AND(G2="YES",H2="YES")</formula>
    </cfRule>
    <cfRule type="expression" dxfId="17" priority="5">
      <formula>AND(G2="YES",H2="NO")</formula>
    </cfRule>
    <cfRule type="expression" dxfId="16" priority="6">
      <formula>AND(G2="NO",H2="YES")</formula>
    </cfRule>
  </conditionalFormatting>
  <conditionalFormatting sqref="G119:G1048576 G1:G117">
    <cfRule type="cellIs" dxfId="15" priority="3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A6BE-E6BD-4A1B-8FDF-55AB5F7BF6E6}">
  <dimension ref="A1:T23"/>
  <sheetViews>
    <sheetView zoomScale="110" zoomScaleNormal="110" workbookViewId="0"/>
  </sheetViews>
  <sheetFormatPr defaultRowHeight="15" x14ac:dyDescent="0.25"/>
  <cols>
    <col min="1" max="1" width="26.28515625" bestFit="1" customWidth="1"/>
    <col min="2" max="2" width="10.28515625" bestFit="1" customWidth="1"/>
    <col min="3" max="3" width="13.42578125" bestFit="1" customWidth="1"/>
    <col min="4" max="4" width="11.5703125" bestFit="1" customWidth="1"/>
    <col min="5" max="5" width="14.7109375" customWidth="1"/>
    <col min="6" max="6" width="13.140625" bestFit="1" customWidth="1"/>
    <col min="7" max="7" width="10.85546875" customWidth="1"/>
    <col min="8" max="8" width="10.85546875" bestFit="1" customWidth="1"/>
    <col min="9" max="9" width="10.5703125" bestFit="1" customWidth="1"/>
    <col min="10" max="10" width="16.42578125" customWidth="1"/>
    <col min="11" max="11" width="9" customWidth="1"/>
  </cols>
  <sheetData>
    <row r="1" spans="1:20" x14ac:dyDescent="0.25">
      <c r="A1" s="3" t="s">
        <v>170</v>
      </c>
      <c r="B1" s="3" t="s">
        <v>167</v>
      </c>
      <c r="C1" s="3" t="s">
        <v>168</v>
      </c>
      <c r="D1" s="3" t="s">
        <v>147</v>
      </c>
      <c r="E1" s="3" t="s">
        <v>152</v>
      </c>
      <c r="F1" s="3" t="s">
        <v>153</v>
      </c>
      <c r="G1" s="3" t="s">
        <v>163</v>
      </c>
      <c r="H1" s="3" t="s">
        <v>154</v>
      </c>
      <c r="I1" s="3" t="s">
        <v>155</v>
      </c>
      <c r="J1" s="5" t="s">
        <v>133</v>
      </c>
    </row>
    <row r="2" spans="1:20" s="20" customFormat="1" x14ac:dyDescent="0.25">
      <c r="A2" s="18" t="s">
        <v>166</v>
      </c>
      <c r="B2" s="18" t="s">
        <v>74</v>
      </c>
      <c r="C2" s="18" t="s">
        <v>74</v>
      </c>
      <c r="D2" s="18"/>
      <c r="E2" s="18" t="s">
        <v>164</v>
      </c>
      <c r="F2" s="18"/>
      <c r="G2" s="18">
        <f>IF(ISBLANK(Table43[[#This Row],[≈ 2002 area]]),Table43[[#This Row],[1953 area]],Table43[[#This Row],[≈ 2002 area]])</f>
        <v>0</v>
      </c>
      <c r="H2" s="18" t="str">
        <f>IF(OR(Table43[[#This Row],[Transit?]]="YES",AND(Table43[[#This Row],[Area]]&lt;=Straits!$O$3,Table43[[#This Row],[&gt;= 2 states?]]="YES")),"YES","NO")</f>
        <v>YES</v>
      </c>
      <c r="I2" s="18" t="s">
        <v>2</v>
      </c>
      <c r="J2" s="19" t="str">
        <f t="shared" ref="J2:J22" si="0">IF(A2="","",HYPERLINK("https://en.wikipedia.org/wiki/"&amp;SUBSTITUTE(A2," ","_")))</f>
        <v>https://en.wikipedia.org/wiki/Bab-el-Mandeb</v>
      </c>
      <c r="L2" s="25" t="s">
        <v>180</v>
      </c>
      <c r="M2" s="25"/>
      <c r="N2" s="25"/>
      <c r="O2" s="25"/>
      <c r="P2" s="1"/>
      <c r="Q2" s="25" t="s">
        <v>182</v>
      </c>
      <c r="R2" s="25"/>
      <c r="S2" s="25"/>
      <c r="T2" s="25"/>
    </row>
    <row r="3" spans="1:20" x14ac:dyDescent="0.25">
      <c r="A3" s="2" t="s">
        <v>169</v>
      </c>
      <c r="B3" s="2" t="s">
        <v>74</v>
      </c>
      <c r="C3" s="2" t="s">
        <v>2</v>
      </c>
      <c r="D3" s="7"/>
      <c r="E3" s="2" t="s">
        <v>164</v>
      </c>
      <c r="F3" s="7"/>
      <c r="G3" s="2">
        <f>IF(ISBLANK(Table43[[#This Row],[≈ 2002 area]]),Table43[[#This Row],[1953 area]],Table43[[#This Row],[≈ 2002 area]])</f>
        <v>0</v>
      </c>
      <c r="H3" s="18" t="str">
        <f>IF(OR(Table43[[#This Row],[Transit?]]="YES",AND(Table43[[#This Row],[Area]]&lt;=Straits!$O$3,Table43[[#This Row],[&gt;= 2 states?]]="YES")),"YES","NO")</f>
        <v>YES</v>
      </c>
      <c r="I3" s="2" t="s">
        <v>2</v>
      </c>
      <c r="J3" s="6" t="str">
        <f t="shared" si="0"/>
        <v>https://en.wikipedia.org/wiki/Strait_of_Magellan</v>
      </c>
      <c r="L3" s="1"/>
      <c r="N3" s="12" t="s">
        <v>173</v>
      </c>
      <c r="O3" s="10">
        <v>50000</v>
      </c>
      <c r="P3" s="1"/>
      <c r="Q3" s="8" t="s">
        <v>183</v>
      </c>
      <c r="R3" s="1"/>
      <c r="S3" s="1"/>
      <c r="T3" s="1"/>
    </row>
    <row r="4" spans="1:20" x14ac:dyDescent="0.25">
      <c r="A4" s="2" t="s">
        <v>97</v>
      </c>
      <c r="B4" s="2" t="s">
        <v>74</v>
      </c>
      <c r="C4" s="2" t="s">
        <v>74</v>
      </c>
      <c r="D4" s="7">
        <v>1647</v>
      </c>
      <c r="E4" s="2" t="s">
        <v>165</v>
      </c>
      <c r="F4" s="7"/>
      <c r="G4" s="2">
        <f>IF(ISBLANK(Table43[[#This Row],[≈ 2002 area]]),Table43[[#This Row],[1953 area]],Table43[[#This Row],[≈ 2002 area]])</f>
        <v>1647</v>
      </c>
      <c r="H4" s="18" t="str">
        <f>IF(OR(Table43[[#This Row],[Transit?]]="YES",AND(Table43[[#This Row],[Area]]&lt;=Straits!$O$3,Table43[[#This Row],[&gt;= 2 states?]]="YES")),"YES","NO")</f>
        <v>YES</v>
      </c>
      <c r="I4" s="2" t="s">
        <v>2</v>
      </c>
      <c r="J4" s="6" t="str">
        <f t="shared" si="0"/>
        <v>https://en.wikipedia.org/wiki/Strait_of_Gibraltar</v>
      </c>
      <c r="L4" s="1"/>
      <c r="N4" s="12" t="s">
        <v>174</v>
      </c>
      <c r="O4" s="21" t="s">
        <v>74</v>
      </c>
      <c r="P4" s="1"/>
      <c r="Q4" s="8" t="s">
        <v>186</v>
      </c>
      <c r="R4" s="1"/>
      <c r="S4" s="1"/>
      <c r="T4" s="1"/>
    </row>
    <row r="5" spans="1:20" x14ac:dyDescent="0.25">
      <c r="A5" s="2" t="s">
        <v>82</v>
      </c>
      <c r="B5" s="2" t="s">
        <v>2</v>
      </c>
      <c r="C5" s="2" t="s">
        <v>74</v>
      </c>
      <c r="D5" s="7">
        <v>2358</v>
      </c>
      <c r="E5" s="2" t="s">
        <v>149</v>
      </c>
      <c r="F5" s="7"/>
      <c r="G5" s="2">
        <f>IF(ISBLANK(Table43[[#This Row],[≈ 2002 area]]),Table43[[#This Row],[1953 area]],Table43[[#This Row],[≈ 2002 area]])</f>
        <v>2358</v>
      </c>
      <c r="H5" s="18" t="str">
        <f>IF(OR(Table43[[#This Row],[Transit?]]="YES",AND(Table43[[#This Row],[Area]]&lt;=Straits!$O$3,Table43[[#This Row],[&gt;= 2 states?]]="YES")),"YES","NO")</f>
        <v>YES</v>
      </c>
      <c r="I5" s="2" t="s">
        <v>2</v>
      </c>
      <c r="J5" s="6" t="str">
        <f t="shared" si="0"/>
        <v>https://en.wikipedia.org/wiki/Singapore_Strait</v>
      </c>
      <c r="L5" s="1"/>
      <c r="P5" s="1"/>
      <c r="Q5" s="23" t="s">
        <v>187</v>
      </c>
      <c r="R5" s="1"/>
      <c r="S5" s="1"/>
      <c r="T5" s="1"/>
    </row>
    <row r="6" spans="1:20" ht="15.75" x14ac:dyDescent="0.25">
      <c r="A6" s="2" t="s">
        <v>15</v>
      </c>
      <c r="B6" s="2" t="s">
        <v>74</v>
      </c>
      <c r="C6" s="2" t="s">
        <v>74</v>
      </c>
      <c r="D6" s="7"/>
      <c r="E6" s="2" t="s">
        <v>164</v>
      </c>
      <c r="F6" s="7">
        <v>9700</v>
      </c>
      <c r="G6" s="2">
        <f>IF(ISBLANK(Table43[[#This Row],[≈ 2002 area]]),Table43[[#This Row],[1953 area]],Table43[[#This Row],[≈ 2002 area]])</f>
        <v>9700</v>
      </c>
      <c r="H6" s="18" t="str">
        <f>IF(OR(Table43[[#This Row],[Transit?]]="YES",AND(Table43[[#This Row],[Area]]&lt;=Straits!$O$3,Table43[[#This Row],[&gt;= 2 states?]]="YES")),"YES","NO")</f>
        <v>YES</v>
      </c>
      <c r="I6" s="2" t="s">
        <v>2</v>
      </c>
      <c r="J6" s="6" t="str">
        <f t="shared" si="0"/>
        <v>https://en.wikipedia.org/wiki/Strait_of_Dover</v>
      </c>
      <c r="L6" s="1"/>
      <c r="P6" s="1"/>
      <c r="Q6" s="22"/>
      <c r="R6" s="1"/>
      <c r="S6" s="1"/>
      <c r="T6" s="1"/>
    </row>
    <row r="7" spans="1:20" x14ac:dyDescent="0.25">
      <c r="A7" s="2" t="s">
        <v>53</v>
      </c>
      <c r="B7" s="2" t="s">
        <v>2</v>
      </c>
      <c r="C7" s="2" t="s">
        <v>74</v>
      </c>
      <c r="D7" s="7"/>
      <c r="E7" s="2" t="s">
        <v>164</v>
      </c>
      <c r="F7" s="7">
        <v>14000</v>
      </c>
      <c r="G7" s="2">
        <f>IF(ISBLANK(Table43[[#This Row],[≈ 2002 area]]),Table43[[#This Row],[1953 area]],Table43[[#This Row],[≈ 2002 area]])</f>
        <v>14000</v>
      </c>
      <c r="H7" s="18" t="str">
        <f>IF(OR(Table43[[#This Row],[Transit?]]="YES",AND(Table43[[#This Row],[Area]]&lt;=Straits!$O$3,Table43[[#This Row],[&gt;= 2 states?]]="YES")),"YES","NO")</f>
        <v>YES</v>
      </c>
      <c r="I7" s="2" t="s">
        <v>2</v>
      </c>
      <c r="J7" s="6" t="str">
        <f t="shared" si="0"/>
        <v>https://en.wikipedia.org/wiki/Palk_Strait</v>
      </c>
      <c r="M7" s="25" t="s">
        <v>185</v>
      </c>
      <c r="N7" s="25"/>
      <c r="O7" s="25"/>
      <c r="P7" s="1"/>
      <c r="Q7" s="25" t="s">
        <v>178</v>
      </c>
      <c r="R7" s="25"/>
      <c r="S7" s="25"/>
      <c r="T7" s="25"/>
    </row>
    <row r="8" spans="1:20" x14ac:dyDescent="0.25">
      <c r="A8" s="2" t="s">
        <v>129</v>
      </c>
      <c r="B8" s="2" t="s">
        <v>74</v>
      </c>
      <c r="C8" s="2" t="s">
        <v>74</v>
      </c>
      <c r="D8" s="7"/>
      <c r="E8" s="2" t="s">
        <v>164</v>
      </c>
      <c r="F8" s="7">
        <v>19000</v>
      </c>
      <c r="G8" s="2">
        <f>IF(ISBLANK(Table43[[#This Row],[≈ 2002 area]]),Table43[[#This Row],[1953 area]],Table43[[#This Row],[≈ 2002 area]])</f>
        <v>19000</v>
      </c>
      <c r="H8" s="18" t="str">
        <f>IF(OR(Table43[[#This Row],[Transit?]]="YES",AND(Table43[[#This Row],[Area]]&lt;=Straits!$O$3,Table43[[#This Row],[&gt;= 2 states?]]="YES")),"YES","NO")</f>
        <v>YES</v>
      </c>
      <c r="I8" s="2" t="s">
        <v>2</v>
      </c>
      <c r="J8" s="6" t="str">
        <f t="shared" si="0"/>
        <v>https://en.wikipedia.org/wiki/Strait_of_Hormuz</v>
      </c>
      <c r="L8" s="1"/>
      <c r="N8" s="11" t="s">
        <v>157</v>
      </c>
      <c r="O8">
        <f>Table43[[#Totals],[Include?]]</f>
        <v>10</v>
      </c>
      <c r="P8" s="1"/>
      <c r="Q8" s="1" t="s">
        <v>188</v>
      </c>
      <c r="R8" s="1"/>
      <c r="S8" s="1"/>
      <c r="T8" s="1"/>
    </row>
    <row r="9" spans="1:20" x14ac:dyDescent="0.25">
      <c r="A9" s="2" t="s">
        <v>114</v>
      </c>
      <c r="B9" s="2" t="s">
        <v>2</v>
      </c>
      <c r="C9" s="2" t="s">
        <v>74</v>
      </c>
      <c r="D9" s="7"/>
      <c r="E9" s="2" t="s">
        <v>164</v>
      </c>
      <c r="F9" s="7">
        <v>41400</v>
      </c>
      <c r="G9" s="2">
        <f>IF(ISBLANK(Table43[[#This Row],[≈ 2002 area]]),Table43[[#This Row],[1953 area]],Table43[[#This Row],[≈ 2002 area]])</f>
        <v>41400</v>
      </c>
      <c r="H9" s="18" t="str">
        <f>IF(OR(Table43[[#This Row],[Transit?]]="YES",AND(Table43[[#This Row],[Area]]&lt;=Straits!$O$3,Table43[[#This Row],[&gt;= 2 states?]]="YES")),"YES","NO")</f>
        <v>YES</v>
      </c>
      <c r="I9" s="2" t="s">
        <v>74</v>
      </c>
      <c r="J9" s="6" t="str">
        <f t="shared" si="0"/>
        <v>https://en.wikipedia.org/wiki/Bering_Strait</v>
      </c>
      <c r="L9" s="1"/>
      <c r="N9" s="11" t="s">
        <v>160</v>
      </c>
      <c r="O9">
        <f>COUNTIFS(Table43[In deck?],"YES",Table43[Include?],"YES")</f>
        <v>1</v>
      </c>
      <c r="P9" s="1"/>
      <c r="Q9" s="24" t="s">
        <v>189</v>
      </c>
      <c r="R9" s="1"/>
      <c r="S9" s="1"/>
      <c r="T9" s="1"/>
    </row>
    <row r="10" spans="1:20" x14ac:dyDescent="0.25">
      <c r="A10" s="2" t="s">
        <v>75</v>
      </c>
      <c r="B10" s="2" t="s">
        <v>2</v>
      </c>
      <c r="C10" s="2" t="s">
        <v>74</v>
      </c>
      <c r="D10" s="7"/>
      <c r="E10" s="2" t="s">
        <v>164</v>
      </c>
      <c r="F10" s="7">
        <v>48000</v>
      </c>
      <c r="G10" s="2">
        <f>IF(ISBLANK(Table43[[#This Row],[≈ 2002 area]]),Table43[[#This Row],[1953 area]],Table43[[#This Row],[≈ 2002 area]])</f>
        <v>48000</v>
      </c>
      <c r="H10" s="18" t="str">
        <f>IF(OR(Table43[[#This Row],[Transit?]]="YES",AND(Table43[[#This Row],[Area]]&lt;=Straits!$O$3,Table43[[#This Row],[&gt;= 2 states?]]="YES")),"YES","NO")</f>
        <v>YES</v>
      </c>
      <c r="I10" s="2" t="s">
        <v>2</v>
      </c>
      <c r="J10" s="6" t="str">
        <f t="shared" si="0"/>
        <v>https://en.wikipedia.org/wiki/Torres_Strait</v>
      </c>
      <c r="L10" s="1"/>
      <c r="N10" s="11" t="s">
        <v>158</v>
      </c>
      <c r="O10">
        <f>COUNTIFS(Table43[In deck?],"NO",Table43[Include?],"YES")</f>
        <v>9</v>
      </c>
      <c r="P10" s="1"/>
      <c r="R10" s="1"/>
      <c r="S10" s="1"/>
      <c r="T10" s="1"/>
    </row>
    <row r="11" spans="1:20" x14ac:dyDescent="0.25">
      <c r="A11" s="2" t="s">
        <v>141</v>
      </c>
      <c r="B11" s="2" t="s">
        <v>74</v>
      </c>
      <c r="C11" s="2" t="s">
        <v>74</v>
      </c>
      <c r="D11" s="7">
        <v>192628</v>
      </c>
      <c r="E11" s="2" t="s">
        <v>151</v>
      </c>
      <c r="F11" s="7">
        <v>156000</v>
      </c>
      <c r="G11" s="2">
        <f>IF(ISBLANK(Table43[[#This Row],[≈ 2002 area]]),Table43[[#This Row],[1953 area]],Table43[[#This Row],[≈ 2002 area]])</f>
        <v>156000</v>
      </c>
      <c r="H11" s="18" t="str">
        <f>IF(OR(Table43[[#This Row],[Transit?]]="YES",AND(Table43[[#This Row],[Area]]&lt;=Straits!$O$3,Table43[[#This Row],[&gt;= 2 states?]]="YES")),"YES","NO")</f>
        <v>YES</v>
      </c>
      <c r="I11" s="2" t="s">
        <v>2</v>
      </c>
      <c r="J11" s="6" t="str">
        <f t="shared" si="0"/>
        <v>https://en.wikipedia.org/wiki/Strait_of_Malacca</v>
      </c>
      <c r="L11" s="1"/>
      <c r="N11" s="11" t="s">
        <v>159</v>
      </c>
      <c r="O11">
        <f>COUNTIFS(Table43[In deck?],"YES",Table43[Include?],"NO")+1</f>
        <v>1</v>
      </c>
      <c r="P11" s="1"/>
    </row>
    <row r="12" spans="1:20" x14ac:dyDescent="0.25">
      <c r="A12" s="2" t="s">
        <v>81</v>
      </c>
      <c r="B12" s="2" t="s">
        <v>2</v>
      </c>
      <c r="C12" s="2" t="s">
        <v>2</v>
      </c>
      <c r="D12" s="7"/>
      <c r="E12" s="2" t="s">
        <v>164</v>
      </c>
      <c r="F12" s="7">
        <v>12100</v>
      </c>
      <c r="G12" s="2">
        <f>IF(ISBLANK(Table43[[#This Row],[≈ 2002 area]]),Table43[[#This Row],[1953 area]],Table43[[#This Row],[≈ 2002 area]])</f>
        <v>12100</v>
      </c>
      <c r="H12" s="2" t="str">
        <f>IF(OR(Table43[[#This Row],[Transit?]]="YES",AND(Table43[[#This Row],[Area]]&lt;=Straits!$O$3,Table43[[#This Row],[&gt;= 2 states?]]="YES")),"YES","NO")</f>
        <v>NO</v>
      </c>
      <c r="I12" s="2" t="s">
        <v>2</v>
      </c>
      <c r="J12" s="6" t="str">
        <f t="shared" si="0"/>
        <v>https://en.wikipedia.org/wiki/Sumba_Strait</v>
      </c>
      <c r="L12" s="1"/>
      <c r="N12" s="11"/>
      <c r="P12" s="1"/>
    </row>
    <row r="13" spans="1:20" x14ac:dyDescent="0.25">
      <c r="A13" s="2" t="s">
        <v>80</v>
      </c>
      <c r="B13" s="2" t="s">
        <v>2</v>
      </c>
      <c r="C13" s="2" t="s">
        <v>2</v>
      </c>
      <c r="D13" s="7"/>
      <c r="E13" s="2" t="s">
        <v>164</v>
      </c>
      <c r="F13" s="7">
        <v>12500</v>
      </c>
      <c r="G13" s="2">
        <f>IF(ISBLANK(Table43[[#This Row],[≈ 2002 area]]),Table43[[#This Row],[1953 area]],Table43[[#This Row],[≈ 2002 area]])</f>
        <v>12500</v>
      </c>
      <c r="H13" s="2" t="str">
        <f>IF(OR(Table43[[#This Row],[Transit?]]="YES",AND(Table43[[#This Row],[Area]]&lt;=Straits!$O$3,Table43[[#This Row],[&gt;= 2 states?]]="YES")),"YES","NO")</f>
        <v>NO</v>
      </c>
      <c r="I13" s="2" t="s">
        <v>2</v>
      </c>
      <c r="J13" s="6" t="str">
        <f t="shared" si="0"/>
        <v>https://en.wikipedia.org/wiki/Sunda_Strait</v>
      </c>
      <c r="L13" s="1"/>
      <c r="M13" s="1"/>
      <c r="N13" s="1"/>
      <c r="O13" s="1"/>
      <c r="P13" s="1"/>
    </row>
    <row r="14" spans="1:20" x14ac:dyDescent="0.25">
      <c r="A14" s="2" t="s">
        <v>116</v>
      </c>
      <c r="B14" s="2" t="s">
        <v>2</v>
      </c>
      <c r="C14" s="2" t="s">
        <v>2</v>
      </c>
      <c r="D14" s="7"/>
      <c r="E14" s="2" t="s">
        <v>164</v>
      </c>
      <c r="F14" s="7">
        <v>60000</v>
      </c>
      <c r="G14" s="2">
        <f>IF(ISBLANK(Table43[[#This Row],[≈ 2002 area]]),Table43[[#This Row],[1953 area]],Table43[[#This Row],[≈ 2002 area]])</f>
        <v>60000</v>
      </c>
      <c r="H14" s="2" t="str">
        <f>IF(OR(Table43[[#This Row],[Transit?]]="YES",AND(Table43[[#This Row],[Area]]&lt;=Straits!$O$3,Table43[[#This Row],[&gt;= 2 states?]]="YES")),"YES","NO")</f>
        <v>NO</v>
      </c>
      <c r="I14" s="2" t="s">
        <v>2</v>
      </c>
      <c r="J14" s="6" t="str">
        <f t="shared" si="0"/>
        <v>https://en.wikipedia.org/wiki/Bransfield_Strait</v>
      </c>
      <c r="L14" s="1"/>
      <c r="M14" s="1"/>
      <c r="N14" s="1"/>
      <c r="O14" s="1"/>
      <c r="P14" s="1"/>
    </row>
    <row r="15" spans="1:20" x14ac:dyDescent="0.25">
      <c r="A15" s="2" t="s">
        <v>90</v>
      </c>
      <c r="B15" s="2" t="s">
        <v>2</v>
      </c>
      <c r="C15" s="2" t="s">
        <v>74</v>
      </c>
      <c r="D15" s="7"/>
      <c r="E15" s="2" t="s">
        <v>164</v>
      </c>
      <c r="F15" s="7">
        <v>77800</v>
      </c>
      <c r="G15" s="2">
        <f>IF(ISBLANK(Table43[[#This Row],[≈ 2002 area]]),Table43[[#This Row],[1953 area]],Table43[[#This Row],[≈ 2002 area]])</f>
        <v>77800</v>
      </c>
      <c r="H15" s="2" t="str">
        <f>IF(OR(Table43[[#This Row],[Transit?]]="YES",AND(Table43[[#This Row],[Area]]&lt;=Straits!$O$3,Table43[[#This Row],[&gt;= 2 states?]]="YES")),"YES","NO")</f>
        <v>NO</v>
      </c>
      <c r="I15" s="2" t="s">
        <v>2</v>
      </c>
      <c r="J15" s="6" t="str">
        <f t="shared" si="0"/>
        <v>https://en.wikipedia.org/wiki/Taiwan_Strait</v>
      </c>
      <c r="M15" s="1"/>
      <c r="N15" s="1"/>
      <c r="O15" s="1"/>
    </row>
    <row r="16" spans="1:20" x14ac:dyDescent="0.25">
      <c r="A16" s="2" t="s">
        <v>126</v>
      </c>
      <c r="B16" s="2" t="s">
        <v>2</v>
      </c>
      <c r="C16" s="2" t="s">
        <v>74</v>
      </c>
      <c r="D16" s="7"/>
      <c r="E16" s="2" t="s">
        <v>164</v>
      </c>
      <c r="F16" s="7">
        <v>78000</v>
      </c>
      <c r="G16" s="2">
        <f>IF(ISBLANK(Table43[[#This Row],[≈ 2002 area]]),Table43[[#This Row],[1953 area]],Table43[[#This Row],[≈ 2002 area]])</f>
        <v>78000</v>
      </c>
      <c r="H16" s="2" t="str">
        <f>IF(OR(Table43[[#This Row],[Transit?]]="YES",AND(Table43[[#This Row],[Area]]&lt;=Straits!$O$3,Table43[[#This Row],[&gt;= 2 states?]]="YES")),"YES","NO")</f>
        <v>NO</v>
      </c>
      <c r="I16" s="2" t="s">
        <v>2</v>
      </c>
      <c r="J16" s="6" t="str">
        <f t="shared" si="0"/>
        <v>https://en.wikipedia.org/wiki/Straits_of_Florida</v>
      </c>
    </row>
    <row r="17" spans="1:10" x14ac:dyDescent="0.25">
      <c r="A17" s="2" t="s">
        <v>24</v>
      </c>
      <c r="B17" s="2" t="s">
        <v>2</v>
      </c>
      <c r="C17" s="2" t="s">
        <v>74</v>
      </c>
      <c r="D17" s="7"/>
      <c r="E17" s="2" t="s">
        <v>164</v>
      </c>
      <c r="F17" s="7">
        <v>86000</v>
      </c>
      <c r="G17" s="2">
        <f>IF(ISBLANK(Table43[[#This Row],[≈ 2002 area]]),Table43[[#This Row],[1953 area]],Table43[[#This Row],[≈ 2002 area]])</f>
        <v>86000</v>
      </c>
      <c r="H17" s="2" t="str">
        <f>IF(OR(Table43[[#This Row],[Transit?]]="YES",AND(Table43[[#This Row],[Area]]&lt;=Straits!$O$3,Table43[[#This Row],[&gt;= 2 states?]]="YES")),"YES","NO")</f>
        <v>NO</v>
      </c>
      <c r="I17" s="2" t="s">
        <v>2</v>
      </c>
      <c r="J17" s="6" t="str">
        <f t="shared" si="0"/>
        <v>https://en.wikipedia.org/wiki/Strait_of_Sicily</v>
      </c>
    </row>
    <row r="18" spans="1:10" x14ac:dyDescent="0.25">
      <c r="A18" s="2" t="s">
        <v>144</v>
      </c>
      <c r="B18" s="2" t="s">
        <v>2</v>
      </c>
      <c r="C18" s="2" t="s">
        <v>2</v>
      </c>
      <c r="D18" s="7"/>
      <c r="E18" s="2" t="s">
        <v>164</v>
      </c>
      <c r="F18" s="7">
        <v>108000</v>
      </c>
      <c r="G18" s="2">
        <f>IF(ISBLANK(Table43[[#This Row],[≈ 2002 area]]),Table43[[#This Row],[1953 area]],Table43[[#This Row],[≈ 2002 area]])</f>
        <v>108000</v>
      </c>
      <c r="H18" s="2" t="str">
        <f>IF(OR(Table43[[#This Row],[Transit?]]="YES",AND(Table43[[#This Row],[Area]]&lt;=Straits!$O$3,Table43[[#This Row],[&gt;= 2 states?]]="YES")),"YES","NO")</f>
        <v>NO</v>
      </c>
      <c r="I18" s="2" t="s">
        <v>2</v>
      </c>
      <c r="J18" s="6" t="str">
        <f t="shared" si="0"/>
        <v>https://en.wikipedia.org/wiki/Strait_of_Tartary</v>
      </c>
    </row>
    <row r="19" spans="1:10" x14ac:dyDescent="0.25">
      <c r="A19" s="2" t="s">
        <v>39</v>
      </c>
      <c r="B19" s="2" t="s">
        <v>2</v>
      </c>
      <c r="C19" s="2" t="s">
        <v>2</v>
      </c>
      <c r="D19" s="7">
        <v>112662</v>
      </c>
      <c r="E19" s="2" t="s">
        <v>165</v>
      </c>
      <c r="F19" s="7"/>
      <c r="G19" s="2">
        <f>IF(ISBLANK(Table43[[#This Row],[≈ 2002 area]]),Table43[[#This Row],[1953 area]],Table43[[#This Row],[≈ 2002 area]])</f>
        <v>112662</v>
      </c>
      <c r="H19" s="2" t="str">
        <f>IF(OR(Table43[[#This Row],[Transit?]]="YES",AND(Table43[[#This Row],[Area]]&lt;=Straits!$O$3,Table43[[#This Row],[&gt;= 2 states?]]="YES")),"YES","NO")</f>
        <v>NO</v>
      </c>
      <c r="I19" s="2" t="s">
        <v>2</v>
      </c>
      <c r="J19" s="6" t="str">
        <f t="shared" si="0"/>
        <v>https://en.wikipedia.org/wiki/Bass_Strait</v>
      </c>
    </row>
    <row r="20" spans="1:10" x14ac:dyDescent="0.25">
      <c r="A20" s="2" t="s">
        <v>140</v>
      </c>
      <c r="B20" s="2" t="s">
        <v>2</v>
      </c>
      <c r="C20" s="2" t="s">
        <v>2</v>
      </c>
      <c r="D20" s="7">
        <v>195549</v>
      </c>
      <c r="E20" s="2" t="s">
        <v>165</v>
      </c>
      <c r="F20" s="7"/>
      <c r="G20" s="2">
        <f>IF(ISBLANK(Table43[[#This Row],[≈ 2002 area]]),Table43[[#This Row],[1953 area]],Table43[[#This Row],[≈ 2002 area]])</f>
        <v>195549</v>
      </c>
      <c r="H20" s="2" t="str">
        <f>IF(OR(Table43[[#This Row],[Transit?]]="YES",AND(Table43[[#This Row],[Area]]&lt;=Straits!$O$3,Table43[[#This Row],[&gt;= 2 states?]]="YES")),"YES","NO")</f>
        <v>NO</v>
      </c>
      <c r="I20" s="2" t="s">
        <v>2</v>
      </c>
      <c r="J20" s="6" t="str">
        <f t="shared" si="0"/>
        <v>https://en.wikipedia.org/wiki/Makassar_Strait</v>
      </c>
    </row>
    <row r="21" spans="1:10" x14ac:dyDescent="0.25">
      <c r="A21" s="2" t="s">
        <v>37</v>
      </c>
      <c r="B21" s="2" t="s">
        <v>2</v>
      </c>
      <c r="C21" s="2" t="s">
        <v>2</v>
      </c>
      <c r="D21" s="7">
        <v>200330</v>
      </c>
      <c r="E21" s="2" t="s">
        <v>165</v>
      </c>
      <c r="F21" s="7"/>
      <c r="G21" s="2">
        <f>IF(ISBLANK(Table43[[#This Row],[≈ 2002 area]]),Table43[[#This Row],[1953 area]],Table43[[#This Row],[≈ 2002 area]])</f>
        <v>200330</v>
      </c>
      <c r="H21" s="2" t="str">
        <f>IF(OR(Table43[[#This Row],[Transit?]]="YES",AND(Table43[[#This Row],[Area]]&lt;=Straits!$O$3,Table43[[#This Row],[&gt;= 2 states?]]="YES")),"YES","NO")</f>
        <v>NO</v>
      </c>
      <c r="I21" s="2" t="s">
        <v>2</v>
      </c>
      <c r="J21" s="6" t="str">
        <f t="shared" si="0"/>
        <v>https://en.wikipedia.org/wiki/Hudson_Strait</v>
      </c>
    </row>
    <row r="22" spans="1:10" x14ac:dyDescent="0.25">
      <c r="A22" s="2" t="s">
        <v>1</v>
      </c>
      <c r="B22" s="2" t="s">
        <v>2</v>
      </c>
      <c r="C22" s="2" t="s">
        <v>74</v>
      </c>
      <c r="D22" s="7">
        <v>754501</v>
      </c>
      <c r="E22" s="2" t="s">
        <v>165</v>
      </c>
      <c r="F22" s="7"/>
      <c r="G22" s="2">
        <f>IF(ISBLANK(Table43[[#This Row],[≈ 2002 area]]),Table43[[#This Row],[1953 area]],Table43[[#This Row],[≈ 2002 area]])</f>
        <v>754501</v>
      </c>
      <c r="H22" s="2" t="str">
        <f>IF(OR(Table43[[#This Row],[Transit?]]="YES",AND(Table43[[#This Row],[Area]]&lt;=Straits!$O$3,Table43[[#This Row],[&gt;= 2 states?]]="YES")),"YES","NO")</f>
        <v>NO</v>
      </c>
      <c r="I22" s="2" t="s">
        <v>2</v>
      </c>
      <c r="J22" s="6" t="str">
        <f t="shared" si="0"/>
        <v>https://en.wikipedia.org/wiki/Davis_Strait</v>
      </c>
    </row>
    <row r="23" spans="1:10" x14ac:dyDescent="0.25">
      <c r="A23" s="2" t="s">
        <v>156</v>
      </c>
      <c r="B23" s="2"/>
      <c r="C23" s="2"/>
      <c r="D23" s="2"/>
      <c r="E23" s="2"/>
      <c r="F23" s="2"/>
      <c r="G23" s="2"/>
      <c r="H23" s="2">
        <f>COUNTIF(Table43[Include?],"YES")</f>
        <v>10</v>
      </c>
      <c r="I23" s="2">
        <f>COUNTIF(Table43[In deck?],"YES")</f>
        <v>1</v>
      </c>
      <c r="J23" s="17"/>
    </row>
  </sheetData>
  <mergeCells count="4">
    <mergeCell ref="L2:O2"/>
    <mergeCell ref="Q2:T2"/>
    <mergeCell ref="M7:O7"/>
    <mergeCell ref="Q7:T7"/>
  </mergeCells>
  <conditionalFormatting sqref="I2:I22">
    <cfRule type="expression" dxfId="14" priority="3">
      <formula>AND(H2="YES",I2="YES")</formula>
    </cfRule>
    <cfRule type="expression" dxfId="13" priority="4">
      <formula>AND(H2="YES",I2="NO")</formula>
    </cfRule>
    <cfRule type="expression" dxfId="12" priority="5">
      <formula>AND(H2="NO",I2="YES")</formula>
    </cfRule>
  </conditionalFormatting>
  <conditionalFormatting sqref="H2:H22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E451-9453-4791-BE32-06B3707E678D}">
  <dimension ref="A1:O12"/>
  <sheetViews>
    <sheetView zoomScale="110" zoomScaleNormal="110" workbookViewId="0"/>
  </sheetViews>
  <sheetFormatPr defaultRowHeight="15" x14ac:dyDescent="0.25"/>
  <cols>
    <col min="1" max="1" width="26.28515625" bestFit="1" customWidth="1"/>
    <col min="2" max="2" width="13.42578125" bestFit="1" customWidth="1"/>
    <col min="3" max="3" width="10.85546875" customWidth="1"/>
    <col min="4" max="4" width="10.85546875" bestFit="1" customWidth="1"/>
    <col min="5" max="5" width="16.42578125" customWidth="1"/>
    <col min="6" max="7" width="9" customWidth="1"/>
  </cols>
  <sheetData>
    <row r="1" spans="1:15" x14ac:dyDescent="0.25">
      <c r="A1" s="3" t="s">
        <v>193</v>
      </c>
      <c r="B1" s="3" t="s">
        <v>168</v>
      </c>
      <c r="C1" s="3" t="s">
        <v>154</v>
      </c>
      <c r="D1" s="3" t="s">
        <v>155</v>
      </c>
      <c r="E1" s="5" t="s">
        <v>133</v>
      </c>
    </row>
    <row r="2" spans="1:15" s="20" customFormat="1" x14ac:dyDescent="0.25">
      <c r="A2" s="2" t="s">
        <v>14</v>
      </c>
      <c r="B2" s="2" t="s">
        <v>74</v>
      </c>
      <c r="C2" s="18" t="str">
        <f>Table432[[#This Row],[&gt;= 2 states?]]</f>
        <v>YES</v>
      </c>
      <c r="D2" s="2" t="s">
        <v>74</v>
      </c>
      <c r="E2" s="6" t="str">
        <f>IF(A2="","",HYPERLINK("https://en.wikipedia.org/wiki/"&amp;SUBSTITUTE(A2," ","_")))</f>
        <v>https://en.wikipedia.org/wiki/English_Channel</v>
      </c>
      <c r="G2" s="25" t="s">
        <v>180</v>
      </c>
      <c r="H2" s="25"/>
      <c r="I2" s="25"/>
      <c r="J2" s="25"/>
      <c r="K2" s="1"/>
      <c r="L2" s="25" t="s">
        <v>192</v>
      </c>
      <c r="M2" s="25"/>
      <c r="N2" s="25"/>
      <c r="O2" s="25"/>
    </row>
    <row r="3" spans="1:15" x14ac:dyDescent="0.25">
      <c r="A3" s="2" t="s">
        <v>49</v>
      </c>
      <c r="B3" s="2" t="s">
        <v>74</v>
      </c>
      <c r="C3" s="2" t="str">
        <f>Table432[[#This Row],[&gt;= 2 states?]]</f>
        <v>YES</v>
      </c>
      <c r="D3" s="2" t="s">
        <v>2</v>
      </c>
      <c r="E3" s="6" t="str">
        <f>IF(A3="","",HYPERLINK("https://en.wikipedia.org/wiki/"&amp;SUBSTITUTE(A3," ","_")))</f>
        <v>https://en.wikipedia.org/wiki/Mozambique_Channel</v>
      </c>
      <c r="G3" s="1"/>
      <c r="I3" s="9" t="s">
        <v>190</v>
      </c>
      <c r="J3" s="10" t="s">
        <v>74</v>
      </c>
      <c r="K3" s="1"/>
      <c r="L3" s="8" t="s">
        <v>183</v>
      </c>
      <c r="M3" s="1"/>
      <c r="N3" s="1"/>
      <c r="O3" s="1"/>
    </row>
    <row r="4" spans="1:15" x14ac:dyDescent="0.25">
      <c r="A4" s="2" t="s">
        <v>95</v>
      </c>
      <c r="B4" s="2" t="s">
        <v>2</v>
      </c>
      <c r="C4" s="2" t="str">
        <f>Table432[[#This Row],[&gt;= 2 states?]]</f>
        <v>NO</v>
      </c>
      <c r="D4" s="2" t="s">
        <v>2</v>
      </c>
      <c r="E4" s="6" t="str">
        <f>IF(A4="","",HYPERLINK("https://en.wikipedia.org/wiki/"&amp;SUBSTITUTE(A4," ","_")))</f>
        <v>https://en.wikipedia.org/wiki/Bristol_Channel</v>
      </c>
      <c r="G4" s="1"/>
      <c r="I4" s="12"/>
      <c r="J4" s="10"/>
      <c r="K4" s="1"/>
      <c r="L4" s="8"/>
      <c r="M4" s="1"/>
      <c r="N4" s="1"/>
      <c r="O4" s="1"/>
    </row>
    <row r="5" spans="1:15" x14ac:dyDescent="0.25">
      <c r="A5" s="2" t="s">
        <v>40</v>
      </c>
      <c r="B5" s="2" t="s">
        <v>2</v>
      </c>
      <c r="C5" s="2" t="str">
        <f>Table432[[#This Row],[&gt;= 2 states?]]</f>
        <v>NO</v>
      </c>
      <c r="D5" s="2" t="s">
        <v>2</v>
      </c>
      <c r="E5" s="6" t="str">
        <f>IF(A5="","",HYPERLINK("https://en.wikipedia.org/wiki/"&amp;SUBSTITUTE(A5," ","_")))</f>
        <v>https://en.wikipedia.org/wiki/Drake_Passage</v>
      </c>
      <c r="G5" s="1"/>
      <c r="H5" s="25" t="s">
        <v>185</v>
      </c>
      <c r="I5" s="25"/>
      <c r="J5" s="25"/>
      <c r="K5" s="1"/>
    </row>
    <row r="6" spans="1:15" x14ac:dyDescent="0.25">
      <c r="A6" s="2" t="s">
        <v>104</v>
      </c>
      <c r="B6" s="2" t="s">
        <v>2</v>
      </c>
      <c r="C6" s="2" t="str">
        <f>Table432[[#This Row],[&gt;= 2 states?]]</f>
        <v>NO</v>
      </c>
      <c r="D6" s="2" t="s">
        <v>2</v>
      </c>
      <c r="E6" s="26" t="s">
        <v>142</v>
      </c>
      <c r="G6" s="1"/>
      <c r="I6" s="11" t="s">
        <v>157</v>
      </c>
      <c r="J6">
        <f>Table432[[#Totals],[Include?]]</f>
        <v>2</v>
      </c>
      <c r="K6" s="1"/>
    </row>
    <row r="7" spans="1:15" x14ac:dyDescent="0.25">
      <c r="A7" s="2" t="s">
        <v>156</v>
      </c>
      <c r="B7" s="2"/>
      <c r="C7" s="2">
        <f>COUNTIF(Table432[Include?],"YES")</f>
        <v>2</v>
      </c>
      <c r="D7" s="2">
        <f>COUNTIF(Table432[In deck?],"YES")</f>
        <v>1</v>
      </c>
      <c r="E7" s="17"/>
      <c r="G7" s="1"/>
      <c r="I7" s="11" t="s">
        <v>160</v>
      </c>
      <c r="J7">
        <f>COUNTIFS(Table432[In deck?],"YES",Table432[Include?],"YES")</f>
        <v>1</v>
      </c>
      <c r="K7" s="1"/>
    </row>
    <row r="8" spans="1:15" x14ac:dyDescent="0.25">
      <c r="G8" s="1"/>
      <c r="I8" s="11" t="s">
        <v>158</v>
      </c>
      <c r="J8">
        <f>COUNTIFS(Table432[In deck?],"NO",Table432[Include?],"YES")</f>
        <v>1</v>
      </c>
      <c r="K8" s="1"/>
    </row>
    <row r="9" spans="1:15" x14ac:dyDescent="0.25">
      <c r="G9" s="1"/>
      <c r="I9" s="11" t="s">
        <v>159</v>
      </c>
      <c r="J9">
        <f>COUNTIFS(Table432[In deck?],"YES",Table432[Include?],"NO")</f>
        <v>0</v>
      </c>
      <c r="K9" s="1"/>
    </row>
    <row r="10" spans="1:15" x14ac:dyDescent="0.25">
      <c r="G10" s="1"/>
      <c r="H10" s="1"/>
      <c r="I10" s="1"/>
      <c r="J10" s="1"/>
      <c r="K10" s="1"/>
    </row>
    <row r="11" spans="1:15" x14ac:dyDescent="0.25">
      <c r="G11" s="1"/>
      <c r="H11" s="1"/>
      <c r="I11" s="1"/>
      <c r="J11" s="1"/>
      <c r="K11" s="1"/>
    </row>
    <row r="12" spans="1:15" x14ac:dyDescent="0.25">
      <c r="G12" s="1"/>
      <c r="H12" s="1"/>
      <c r="I12" s="1"/>
      <c r="J12" s="1"/>
      <c r="K12" s="1"/>
    </row>
  </sheetData>
  <mergeCells count="3">
    <mergeCell ref="G2:J2"/>
    <mergeCell ref="L2:O2"/>
    <mergeCell ref="H5:J5"/>
  </mergeCells>
  <conditionalFormatting sqref="D2:D6">
    <cfRule type="expression" dxfId="9" priority="3">
      <formula>AND(C2="YES",D2="YES")</formula>
    </cfRule>
    <cfRule type="expression" dxfId="8" priority="4">
      <formula>AND(C2="YES",D2="NO")</formula>
    </cfRule>
    <cfRule type="expression" dxfId="7" priority="5">
      <formula>AND(C2="NO",D2="YES")</formula>
    </cfRule>
  </conditionalFormatting>
  <conditionalFormatting sqref="C2:C6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</vt:lpstr>
      <vt:lpstr>Straits</vt:lpstr>
      <vt:lpstr>Channels &amp; Passages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Bocciarelli</dc:creator>
  <dc:description/>
  <cp:lastModifiedBy>Axel Bocciarelli</cp:lastModifiedBy>
  <cp:revision>65</cp:revision>
  <dcterms:created xsi:type="dcterms:W3CDTF">2020-05-03T09:25:35Z</dcterms:created>
  <dcterms:modified xsi:type="dcterms:W3CDTF">2021-01-24T12:28:26Z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