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wnloads\"/>
    </mc:Choice>
  </mc:AlternateContent>
  <bookViews>
    <workbookView xWindow="0" yWindow="0" windowWidth="21600" windowHeight="9885" activeTab="2"/>
  </bookViews>
  <sheets>
    <sheet name="COREL" sheetId="4" r:id="rId1"/>
    <sheet name="COREL2" sheetId="7" r:id="rId2"/>
    <sheet name="COREL3" sheetId="8" r:id="rId3"/>
    <sheet name="Sheet3" sheetId="6" r:id="rId4"/>
    <sheet name="Sheet1" sheetId="1" state="hidden" r:id="rId5"/>
    <sheet name="Sheet2" sheetId="2" state="hidden" r:id="rId6"/>
    <sheet name="Descriptive_Stats" sheetId="3" r:id="rId7"/>
  </sheets>
  <definedNames>
    <definedName name="n" localSheetId="2">COREL3!$L$12</definedName>
    <definedName name="n">COREL2!$K$6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K26" i="8"/>
  <c r="K24" i="8"/>
  <c r="K22" i="8"/>
  <c r="I20" i="8"/>
  <c r="I14" i="8"/>
  <c r="H14" i="8"/>
  <c r="G14" i="8"/>
  <c r="I4" i="8"/>
  <c r="I5" i="8"/>
  <c r="I6" i="8"/>
  <c r="I7" i="8"/>
  <c r="I8" i="8"/>
  <c r="I9" i="8"/>
  <c r="I10" i="8"/>
  <c r="I3" i="8"/>
  <c r="G16" i="8"/>
  <c r="G18" i="8" s="1"/>
  <c r="G17" i="7"/>
  <c r="F17" i="7"/>
  <c r="F5" i="8"/>
  <c r="H5" i="8" s="1"/>
  <c r="F7" i="8"/>
  <c r="H7" i="8" s="1"/>
  <c r="F9" i="8"/>
  <c r="H9" i="8" s="1"/>
  <c r="F3" i="8"/>
  <c r="H3" i="8" s="1"/>
  <c r="E5" i="8"/>
  <c r="G5" i="8" s="1"/>
  <c r="E7" i="8"/>
  <c r="G7" i="8" s="1"/>
  <c r="E9" i="8"/>
  <c r="G9" i="8" s="1"/>
  <c r="E3" i="8"/>
  <c r="G3" i="8" s="1"/>
  <c r="D12" i="8"/>
  <c r="F4" i="8" s="1"/>
  <c r="H4" i="8" s="1"/>
  <c r="C12" i="8"/>
  <c r="E4" i="8" s="1"/>
  <c r="I11" i="8"/>
  <c r="H11" i="8"/>
  <c r="G11" i="8"/>
  <c r="F11" i="8"/>
  <c r="E11" i="8"/>
  <c r="C34" i="7"/>
  <c r="B34" i="7"/>
  <c r="J23" i="7"/>
  <c r="C13" i="7"/>
  <c r="E11" i="7" s="1"/>
  <c r="G11" i="7" s="1"/>
  <c r="B13" i="7"/>
  <c r="H12" i="7"/>
  <c r="G12" i="7"/>
  <c r="F12" i="7"/>
  <c r="E12" i="7"/>
  <c r="D12" i="7"/>
  <c r="H16" i="8" l="1"/>
  <c r="H18" i="8" s="1"/>
  <c r="G4" i="8"/>
  <c r="E10" i="8"/>
  <c r="G10" i="8" s="1"/>
  <c r="E8" i="8"/>
  <c r="G8" i="8" s="1"/>
  <c r="E6" i="8"/>
  <c r="G6" i="8" s="1"/>
  <c r="F10" i="8"/>
  <c r="H10" i="8" s="1"/>
  <c r="F8" i="8"/>
  <c r="H8" i="8" s="1"/>
  <c r="F6" i="8"/>
  <c r="H6" i="8" s="1"/>
  <c r="E4" i="7"/>
  <c r="E8" i="7"/>
  <c r="G8" i="7" s="1"/>
  <c r="E6" i="7"/>
  <c r="G6" i="7" s="1"/>
  <c r="E10" i="7"/>
  <c r="G10" i="7" s="1"/>
  <c r="E5" i="7"/>
  <c r="G5" i="7" s="1"/>
  <c r="E7" i="7"/>
  <c r="G7" i="7" s="1"/>
  <c r="E9" i="7"/>
  <c r="G9" i="7" s="1"/>
  <c r="D9" i="7"/>
  <c r="D5" i="7"/>
  <c r="H5" i="7" s="1"/>
  <c r="D7" i="7"/>
  <c r="H7" i="7" s="1"/>
  <c r="D11" i="7"/>
  <c r="H11" i="7" s="1"/>
  <c r="G4" i="7"/>
  <c r="F9" i="7"/>
  <c r="D4" i="7"/>
  <c r="D6" i="7"/>
  <c r="D8" i="7"/>
  <c r="D10" i="7"/>
  <c r="D40" i="4"/>
  <c r="D41" i="4"/>
  <c r="D39" i="4"/>
  <c r="C40" i="4"/>
  <c r="C41" i="4"/>
  <c r="C39" i="4"/>
  <c r="J27" i="4"/>
  <c r="E16" i="4"/>
  <c r="F16" i="4"/>
  <c r="G16" i="4"/>
  <c r="H16" i="4"/>
  <c r="D16" i="4"/>
  <c r="D5" i="4"/>
  <c r="D9" i="4"/>
  <c r="D13" i="4"/>
  <c r="C17" i="4"/>
  <c r="E6" i="4" s="1"/>
  <c r="G6" i="4" s="1"/>
  <c r="B17" i="4"/>
  <c r="D6" i="4" s="1"/>
  <c r="I22" i="8" l="1"/>
  <c r="I24" i="8" s="1"/>
  <c r="F12" i="8"/>
  <c r="H12" i="8"/>
  <c r="I12" i="8"/>
  <c r="G12" i="8"/>
  <c r="E12" i="8"/>
  <c r="F5" i="7"/>
  <c r="H9" i="7"/>
  <c r="E13" i="7"/>
  <c r="F11" i="7"/>
  <c r="F7" i="7"/>
  <c r="H10" i="7"/>
  <c r="F10" i="7"/>
  <c r="H6" i="7"/>
  <c r="F6" i="7"/>
  <c r="G13" i="7"/>
  <c r="G15" i="7"/>
  <c r="G19" i="7" s="1"/>
  <c r="H8" i="7"/>
  <c r="F8" i="7"/>
  <c r="H4" i="7"/>
  <c r="F4" i="7"/>
  <c r="D13" i="7"/>
  <c r="D15" i="4"/>
  <c r="D11" i="4"/>
  <c r="D7" i="4"/>
  <c r="H6" i="4"/>
  <c r="F6" i="4"/>
  <c r="E15" i="4"/>
  <c r="G15" i="4" s="1"/>
  <c r="E13" i="4"/>
  <c r="G13" i="4" s="1"/>
  <c r="E11" i="4"/>
  <c r="G11" i="4" s="1"/>
  <c r="E9" i="4"/>
  <c r="G9" i="4" s="1"/>
  <c r="E7" i="4"/>
  <c r="G7" i="4" s="1"/>
  <c r="E5" i="4"/>
  <c r="G5" i="4" s="1"/>
  <c r="F15" i="4"/>
  <c r="F13" i="4"/>
  <c r="F11" i="4"/>
  <c r="F9" i="4"/>
  <c r="F7" i="4"/>
  <c r="F5" i="4"/>
  <c r="D4" i="4"/>
  <c r="D14" i="4"/>
  <c r="D12" i="4"/>
  <c r="D10" i="4"/>
  <c r="D8" i="4"/>
  <c r="E4" i="4"/>
  <c r="E14" i="4"/>
  <c r="G14" i="4" s="1"/>
  <c r="E12" i="4"/>
  <c r="G12" i="4" s="1"/>
  <c r="E10" i="4"/>
  <c r="G10" i="4" s="1"/>
  <c r="E8" i="4"/>
  <c r="G8" i="4" s="1"/>
  <c r="I26" i="8" l="1"/>
  <c r="K9" i="8" s="1"/>
  <c r="L9" i="8" s="1"/>
  <c r="F15" i="7"/>
  <c r="F19" i="7" s="1"/>
  <c r="F13" i="7"/>
  <c r="H15" i="7"/>
  <c r="H21" i="7" s="1"/>
  <c r="H23" i="7" s="1"/>
  <c r="H25" i="7" s="1"/>
  <c r="H13" i="7"/>
  <c r="H15" i="4"/>
  <c r="H7" i="4"/>
  <c r="G4" i="4"/>
  <c r="E17" i="4"/>
  <c r="H10" i="4"/>
  <c r="F10" i="4"/>
  <c r="H14" i="4"/>
  <c r="F14" i="4"/>
  <c r="H9" i="4"/>
  <c r="H8" i="4"/>
  <c r="F8" i="4"/>
  <c r="H12" i="4"/>
  <c r="F12" i="4"/>
  <c r="D17" i="4"/>
  <c r="H4" i="4"/>
  <c r="F4" i="4"/>
  <c r="H11" i="4"/>
  <c r="H5" i="4"/>
  <c r="H13" i="4"/>
  <c r="D18" i="3"/>
  <c r="D17" i="3"/>
  <c r="G12" i="3"/>
  <c r="E12" i="3"/>
  <c r="C12" i="3"/>
  <c r="H9" i="3"/>
  <c r="C9" i="3"/>
  <c r="K4" i="8" l="1"/>
  <c r="L4" i="8" s="1"/>
  <c r="K8" i="8"/>
  <c r="L8" i="8" s="1"/>
  <c r="K6" i="8"/>
  <c r="L6" i="8" s="1"/>
  <c r="K3" i="8"/>
  <c r="K10" i="8"/>
  <c r="L10" i="8" s="1"/>
  <c r="K5" i="8"/>
  <c r="L5" i="8" s="1"/>
  <c r="K7" i="8"/>
  <c r="L7" i="8" s="1"/>
  <c r="H27" i="7"/>
  <c r="C37" i="7" s="1"/>
  <c r="D37" i="7" s="1"/>
  <c r="F19" i="4"/>
  <c r="F17" i="4"/>
  <c r="H17" i="4"/>
  <c r="H19" i="4"/>
  <c r="H25" i="4" s="1"/>
  <c r="G19" i="4"/>
  <c r="G17" i="4"/>
  <c r="C35" i="7" l="1"/>
  <c r="D35" i="7" s="1"/>
  <c r="C36" i="7"/>
  <c r="D36" i="7" s="1"/>
  <c r="G23" i="4"/>
  <c r="G21" i="4"/>
  <c r="F23" i="4"/>
  <c r="F21" i="4"/>
  <c r="H27" i="4" l="1"/>
  <c r="H29" i="4" s="1"/>
  <c r="H31" i="4" s="1"/>
</calcChain>
</file>

<file path=xl/comments1.xml><?xml version="1.0" encoding="utf-8"?>
<comments xmlns="http://schemas.openxmlformats.org/spreadsheetml/2006/main">
  <authors>
    <author>4mca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3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4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5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7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8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9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10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11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12</t>
        </r>
      </text>
    </comment>
  </commentList>
</comments>
</file>

<file path=xl/comments2.xml><?xml version="1.0" encoding="utf-8"?>
<comments xmlns="http://schemas.openxmlformats.org/spreadsheetml/2006/main">
  <authors>
    <author>4mca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3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4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5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7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8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9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10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11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12</t>
        </r>
      </text>
    </comment>
  </commentList>
</comments>
</file>

<file path=xl/comments3.xml><?xml version="1.0" encoding="utf-8"?>
<comments xmlns="http://schemas.openxmlformats.org/spreadsheetml/2006/main">
  <authors>
    <author>4mca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1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3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4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5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4mca:</t>
        </r>
        <r>
          <rPr>
            <sz val="9"/>
            <color indexed="81"/>
            <rFont val="Tahoma"/>
            <family val="2"/>
          </rPr>
          <t xml:space="preserve">
Step 6</t>
        </r>
      </text>
    </comment>
  </commentList>
</comments>
</file>

<file path=xl/sharedStrings.xml><?xml version="1.0" encoding="utf-8"?>
<sst xmlns="http://schemas.openxmlformats.org/spreadsheetml/2006/main" count="126" uniqueCount="67">
  <si>
    <t>DESCRIPTIVE STATISTICS</t>
  </si>
  <si>
    <t>A manager wants to know how long it takes to assemble a laptop computer she randomly selects 14 employees.</t>
  </si>
  <si>
    <t>The following data was captured. (in minutes)</t>
  </si>
  <si>
    <t>Time</t>
  </si>
  <si>
    <t xml:space="preserve">What is the minimum duration and maximum time duration to assemble a laptop </t>
  </si>
  <si>
    <t>MAX</t>
  </si>
  <si>
    <t>MIN</t>
  </si>
  <si>
    <t>What is the mean,  median and mode value</t>
  </si>
  <si>
    <t>Mean</t>
  </si>
  <si>
    <t>Mode</t>
  </si>
  <si>
    <t>Median</t>
  </si>
  <si>
    <t>Variance</t>
  </si>
  <si>
    <t>Standard Deviation</t>
  </si>
  <si>
    <t>Mean, X, (average time) is 74.93 minutes (rounded)</t>
  </si>
  <si>
    <t>Median is 78.5 minutes; half the employees did better than this and half did worse</t>
  </si>
  <si>
    <t>Mode is 80 minutes; two  employees did the job in ths time, All others scores had frequency of 1</t>
  </si>
  <si>
    <r>
      <t xml:space="preserve">Standard Deviation is a measure of dispersion. The standard deviation is 18.76 minutes(rounded). Means 95.5% of the individual scores should be between the mean ± tow standard deviation (74.93 </t>
    </r>
    <r>
      <rPr>
        <sz val="11"/>
        <color theme="1"/>
        <rFont val="Calibri"/>
        <family val="2"/>
      </rPr>
      <t>±</t>
    </r>
    <r>
      <rPr>
        <i/>
        <sz val="11"/>
        <color theme="1"/>
        <rFont val="Calibri"/>
        <family val="2"/>
        <scheme val="minor"/>
      </rPr>
      <t xml:space="preserve"> 37.52) or 37.41 minutes and 112.45 minutes</t>
    </r>
  </si>
  <si>
    <t>Oak Tree</t>
  </si>
  <si>
    <t>Age (years)</t>
  </si>
  <si>
    <t>Height (inches)</t>
  </si>
  <si>
    <t>X'</t>
  </si>
  <si>
    <t>Y'</t>
  </si>
  <si>
    <t>Mean/Average</t>
  </si>
  <si>
    <r>
      <t>X</t>
    </r>
    <r>
      <rPr>
        <b/>
        <sz val="11"/>
        <color theme="1"/>
        <rFont val="Calibri"/>
        <family val="2"/>
        <scheme val="minor"/>
      </rPr>
      <t>-X'</t>
    </r>
  </si>
  <si>
    <r>
      <t>Y</t>
    </r>
    <r>
      <rPr>
        <b/>
        <sz val="11"/>
        <color theme="1"/>
        <rFont val="Calibri"/>
        <family val="2"/>
        <scheme val="minor"/>
      </rPr>
      <t>-Y'</t>
    </r>
  </si>
  <si>
    <r>
      <t>(X-X')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</si>
  <si>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(Y-Y')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</si>
  <si>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(X-X')*(Y-Y')</t>
  </si>
  <si>
    <t>SUM</t>
  </si>
  <si>
    <t>VARIANCE</t>
  </si>
  <si>
    <t>STANDARD DEVIATION</t>
  </si>
  <si>
    <t>CO-VARIANCE</t>
  </si>
  <si>
    <t>n</t>
  </si>
  <si>
    <t>CO-RELATION</t>
  </si>
  <si>
    <t>=</t>
  </si>
  <si>
    <t>CORREL(B2:B13,C2:C13)</t>
  </si>
  <si>
    <t>STEP 12</t>
  </si>
  <si>
    <t>STEP 11</t>
  </si>
  <si>
    <t>STEP 10</t>
  </si>
  <si>
    <t>STEP 9</t>
  </si>
  <si>
    <t>STEP 8</t>
  </si>
  <si>
    <t>STEP 7</t>
  </si>
  <si>
    <t>STEP 1 - 6</t>
  </si>
  <si>
    <t>SLOPE(M)</t>
  </si>
  <si>
    <t>STEP 13</t>
  </si>
  <si>
    <t>INTERCEPT ( C)</t>
  </si>
  <si>
    <t>STEP 14</t>
  </si>
  <si>
    <r>
      <t>y=</t>
    </r>
    <r>
      <rPr>
        <b/>
        <sz val="16"/>
        <color rgb="FF00B050"/>
        <rFont val="Calibri"/>
        <family val="2"/>
        <scheme val="minor"/>
      </rPr>
      <t>0.12779167</t>
    </r>
    <r>
      <rPr>
        <sz val="16"/>
        <color theme="1"/>
        <rFont val="Calibri"/>
        <family val="2"/>
        <scheme val="minor"/>
      </rPr>
      <t>(x)+</t>
    </r>
    <r>
      <rPr>
        <b/>
        <sz val="16"/>
        <color rgb="FF0070C0"/>
        <rFont val="Calibri"/>
        <family val="2"/>
        <scheme val="minor"/>
      </rPr>
      <t>1.285353971</t>
    </r>
  </si>
  <si>
    <t>OBSERVED</t>
  </si>
  <si>
    <t>X</t>
  </si>
  <si>
    <t>Y</t>
  </si>
  <si>
    <t>PREDICTION</t>
  </si>
  <si>
    <t>ERROR</t>
  </si>
  <si>
    <t>Week</t>
  </si>
  <si>
    <t>Total Savings</t>
  </si>
  <si>
    <t>Sl</t>
  </si>
  <si>
    <t>Sum</t>
  </si>
  <si>
    <t>Co Variance</t>
  </si>
  <si>
    <t>Co Relation</t>
  </si>
  <si>
    <t>Slope (M)</t>
  </si>
  <si>
    <t>Intercept ( C)</t>
  </si>
  <si>
    <t>Error</t>
  </si>
  <si>
    <t>Observed</t>
  </si>
  <si>
    <t>COREL(X,Y)</t>
  </si>
  <si>
    <r>
      <t>y=</t>
    </r>
    <r>
      <rPr>
        <b/>
        <sz val="16"/>
        <color rgb="FF0070C0"/>
        <rFont val="Calibri"/>
        <family val="2"/>
        <scheme val="minor"/>
      </rPr>
      <t>213.690476</t>
    </r>
    <r>
      <rPr>
        <b/>
        <sz val="16"/>
        <color theme="1"/>
        <rFont val="Calibri"/>
        <family val="2"/>
        <scheme val="minor"/>
      </rPr>
      <t>x+</t>
    </r>
    <r>
      <rPr>
        <b/>
        <sz val="16"/>
        <color rgb="FF92D050"/>
        <rFont val="Calibri"/>
        <family val="2"/>
        <scheme val="minor"/>
      </rPr>
      <t>10.892857</t>
    </r>
  </si>
  <si>
    <t>Slope(X,Y)</t>
  </si>
  <si>
    <t>Intercept(X,Y)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</si>
</sst>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2" tint="-0.89999084444715716"/>
      <name val="Century Gothic"/>
      <family val="2"/>
    </font>
    <font>
      <b/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5" borderId="0" xfId="0" applyFont="1" applyFill="1" applyAlignment="1"/>
    <xf numFmtId="0" fontId="9" fillId="5" borderId="0" xfId="0" applyFont="1" applyFill="1"/>
    <xf numFmtId="0" fontId="8" fillId="5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right"/>
    </xf>
    <xf numFmtId="0" fontId="15" fillId="5" borderId="0" xfId="0" applyFont="1" applyFill="1"/>
    <xf numFmtId="0" fontId="16" fillId="5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3" borderId="0" xfId="0" applyFont="1" applyFill="1" applyAlignment="1">
      <alignment horizontal="left" vertical="center" indent="2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0" fillId="5" borderId="0" xfId="0" applyNumberFormat="1" applyFill="1"/>
    <xf numFmtId="0" fontId="19" fillId="5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0" fillId="0" borderId="0" xfId="0" applyFont="1" applyAlignment="1">
      <alignment horizontal="center" vertical="center"/>
    </xf>
    <xf numFmtId="0" fontId="1" fillId="0" borderId="0" xfId="0" quotePrefix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Sheet2!$A$1:$A$11</c:f>
              <c:numCache>
                <c:formatCode>General</c:formatCode>
                <c:ptCount val="11"/>
                <c:pt idx="0">
                  <c:v>10</c:v>
                </c:pt>
                <c:pt idx="1">
                  <c:v>7.5</c:v>
                </c:pt>
                <c:pt idx="2">
                  <c:v>43</c:v>
                </c:pt>
                <c:pt idx="3">
                  <c:v>28</c:v>
                </c:pt>
                <c:pt idx="4">
                  <c:v>44.5</c:v>
                </c:pt>
                <c:pt idx="5">
                  <c:v>53.45</c:v>
                </c:pt>
                <c:pt idx="6">
                  <c:v>62.4</c:v>
                </c:pt>
                <c:pt idx="7">
                  <c:v>71.349999999999994</c:v>
                </c:pt>
                <c:pt idx="8">
                  <c:v>80.3</c:v>
                </c:pt>
                <c:pt idx="9">
                  <c:v>89.25</c:v>
                </c:pt>
                <c:pt idx="10">
                  <c:v>98.2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20</c:v>
                </c:pt>
                <c:pt idx="1">
                  <c:v>22.4</c:v>
                </c:pt>
                <c:pt idx="2">
                  <c:v>12</c:v>
                </c:pt>
                <c:pt idx="3">
                  <c:v>64</c:v>
                </c:pt>
                <c:pt idx="4">
                  <c:v>60</c:v>
                </c:pt>
                <c:pt idx="5">
                  <c:v>72.16</c:v>
                </c:pt>
                <c:pt idx="6">
                  <c:v>84.32</c:v>
                </c:pt>
                <c:pt idx="7">
                  <c:v>96.48</c:v>
                </c:pt>
                <c:pt idx="8">
                  <c:v>108.64</c:v>
                </c:pt>
                <c:pt idx="9">
                  <c:v>120.8</c:v>
                </c:pt>
                <c:pt idx="10">
                  <c:v>132.96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25432"/>
        <c:axId val="354225824"/>
      </c:scatterChart>
      <c:valAx>
        <c:axId val="35422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25824"/>
        <c:crosses val="autoZero"/>
        <c:crossBetween val="midCat"/>
      </c:valAx>
      <c:valAx>
        <c:axId val="3542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2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Sheet2!$A$1:$A$11</c:f>
              <c:numCache>
                <c:formatCode>General</c:formatCode>
                <c:ptCount val="11"/>
                <c:pt idx="0">
                  <c:v>10</c:v>
                </c:pt>
                <c:pt idx="1">
                  <c:v>7.5</c:v>
                </c:pt>
                <c:pt idx="2">
                  <c:v>43</c:v>
                </c:pt>
                <c:pt idx="3">
                  <c:v>28</c:v>
                </c:pt>
                <c:pt idx="4">
                  <c:v>44.5</c:v>
                </c:pt>
                <c:pt idx="5">
                  <c:v>53.45</c:v>
                </c:pt>
                <c:pt idx="6">
                  <c:v>62.4</c:v>
                </c:pt>
                <c:pt idx="7">
                  <c:v>71.349999999999994</c:v>
                </c:pt>
                <c:pt idx="8">
                  <c:v>80.3</c:v>
                </c:pt>
                <c:pt idx="9">
                  <c:v>89.25</c:v>
                </c:pt>
                <c:pt idx="10">
                  <c:v>98.2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Sheet2!$B$1:$B$11</c:f>
              <c:numCache>
                <c:formatCode>General</c:formatCode>
                <c:ptCount val="11"/>
                <c:pt idx="0">
                  <c:v>20</c:v>
                </c:pt>
                <c:pt idx="1">
                  <c:v>22.4</c:v>
                </c:pt>
                <c:pt idx="2">
                  <c:v>12</c:v>
                </c:pt>
                <c:pt idx="3">
                  <c:v>64</c:v>
                </c:pt>
                <c:pt idx="4">
                  <c:v>60</c:v>
                </c:pt>
                <c:pt idx="5">
                  <c:v>72.16</c:v>
                </c:pt>
                <c:pt idx="6">
                  <c:v>84.32</c:v>
                </c:pt>
                <c:pt idx="7">
                  <c:v>96.48</c:v>
                </c:pt>
                <c:pt idx="8">
                  <c:v>108.64</c:v>
                </c:pt>
                <c:pt idx="9">
                  <c:v>120.8</c:v>
                </c:pt>
                <c:pt idx="10">
                  <c:v>132.96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accent4">
                  <a:lumMod val="60000"/>
                  <a:lumOff val="40000"/>
                  <a:tint val="5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608014</xdr:colOff>
      <xdr:row>6</xdr:row>
      <xdr:rowOff>142875</xdr:rowOff>
    </xdr:from>
    <xdr:to>
      <xdr:col>10</xdr:col>
      <xdr:colOff>533529</xdr:colOff>
      <xdr:row>25</xdr:row>
      <xdr:rowOff>136284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6</xdr:row>
      <xdr:rowOff>147637</xdr:rowOff>
    </xdr:from>
    <xdr:to>
      <xdr:col>20</xdr:col>
      <xdr:colOff>581025</xdr:colOff>
      <xdr:row>25</xdr:row>
      <xdr:rowOff>140017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394716</xdr:colOff>
      <xdr:row>32</xdr:row>
      <xdr:rowOff>110109</xdr:rowOff>
    </xdr:from>
    <xdr:to>
      <xdr:col>3</xdr:col>
      <xdr:colOff>394717</xdr:colOff>
      <xdr:row>41</xdr:row>
      <xdr:rowOff>33909</xdr:rowOff>
    </xdr:to>
    <xdr:grpSp>
      <xdr:nvGrpSpPr>
        <xdr:cNvPr id="13" name="Group 12"/>
        <xdr:cNvGrpSpPr/>
      </xdr:nvGrpSpPr>
      <xdr:grpSpPr>
        <a:xfrm>
          <a:off x="394716" y="6206109"/>
          <a:ext cx="1828801" cy="1638300"/>
          <a:chOff x="2518791" y="6368034"/>
          <a:chExt cx="1828801" cy="1638300"/>
        </a:xfrm>
      </xdr:grpSpPr>
      <xdr:grpSp>
        <xdr:nvGrpSpPr>
          <xdr:cNvPr id="11" name="Group 10"/>
          <xdr:cNvGrpSpPr/>
        </xdr:nvGrpSpPr>
        <xdr:grpSpPr>
          <a:xfrm>
            <a:off x="3680842" y="6368034"/>
            <a:ext cx="666750" cy="1638300"/>
            <a:chOff x="4538092" y="6415659"/>
            <a:chExt cx="666750" cy="1638300"/>
          </a:xfrm>
        </xdr:grpSpPr>
        <xdr:sp macro="" textlink="">
          <xdr:nvSpPr>
            <xdr:cNvPr id="5" name="Rounded Rectangle 4"/>
            <xdr:cNvSpPr/>
          </xdr:nvSpPr>
          <xdr:spPr>
            <a:xfrm rot="18900000">
              <a:off x="4538092" y="6415659"/>
              <a:ext cx="666750" cy="1638300"/>
            </a:xfrm>
            <a:prstGeom prst="roundRect">
              <a:avLst>
                <a:gd name="adj" fmla="val 50000"/>
              </a:avLst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" name="Straight Connector 9"/>
            <xdr:cNvCxnSpPr>
              <a:stCxn id="5" idx="3"/>
              <a:endCxn id="5" idx="1"/>
            </xdr:cNvCxnSpPr>
          </xdr:nvCxnSpPr>
          <xdr:spPr>
            <a:xfrm flipH="1">
              <a:off x="4635735" y="6999077"/>
              <a:ext cx="471464" cy="471464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grpSp>
        <xdr:nvGrpSpPr>
          <xdr:cNvPr id="12" name="Group 11"/>
          <xdr:cNvGrpSpPr/>
        </xdr:nvGrpSpPr>
        <xdr:grpSpPr>
          <a:xfrm>
            <a:off x="2518791" y="6739508"/>
            <a:ext cx="1638300" cy="666750"/>
            <a:chOff x="2633091" y="6510908"/>
            <a:chExt cx="1638300" cy="666750"/>
          </a:xfrm>
          <a:effectLst>
            <a:outerShdw blurRad="609600" dist="419100" dir="6000000" sx="31000" sy="31000" algn="ctr" rotWithShape="0">
              <a:schemeClr val="bg1">
                <a:lumMod val="50000"/>
                <a:alpha val="43000"/>
              </a:schemeClr>
            </a:outerShdw>
          </a:effectLst>
        </xdr:grpSpPr>
        <xdr:sp macro="" textlink="">
          <xdr:nvSpPr>
            <xdr:cNvPr id="4" name="Rounded Rectangle 3"/>
            <xdr:cNvSpPr/>
          </xdr:nvSpPr>
          <xdr:spPr>
            <a:xfrm rot="2700000">
              <a:off x="3118866" y="6025133"/>
              <a:ext cx="666750" cy="1638300"/>
            </a:xfrm>
            <a:prstGeom prst="roundRect">
              <a:avLst>
                <a:gd name="adj" fmla="val 50000"/>
              </a:avLst>
            </a:prstGeom>
          </xdr:spPr>
          <xdr:style>
            <a:lnRef idx="1">
              <a:schemeClr val="accent4"/>
            </a:lnRef>
            <a:fillRef idx="3">
              <a:schemeClr val="accent4"/>
            </a:fillRef>
            <a:effectRef idx="2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" name="Straight Connector 6"/>
            <xdr:cNvCxnSpPr>
              <a:stCxn id="4" idx="1"/>
              <a:endCxn id="4" idx="3"/>
            </xdr:cNvCxnSpPr>
          </xdr:nvCxnSpPr>
          <xdr:spPr>
            <a:xfrm>
              <a:off x="3216509" y="6608551"/>
              <a:ext cx="471464" cy="471464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370475</xdr:colOff>
      <xdr:row>33</xdr:row>
      <xdr:rowOff>108341</xdr:rowOff>
    </xdr:from>
    <xdr:to>
      <xdr:col>9</xdr:col>
      <xdr:colOff>398769</xdr:colOff>
      <xdr:row>41</xdr:row>
      <xdr:rowOff>47625</xdr:rowOff>
    </xdr:to>
    <xdr:grpSp>
      <xdr:nvGrpSpPr>
        <xdr:cNvPr id="20" name="Group 19"/>
        <xdr:cNvGrpSpPr/>
      </xdr:nvGrpSpPr>
      <xdr:grpSpPr>
        <a:xfrm>
          <a:off x="3418475" y="6394841"/>
          <a:ext cx="2466694" cy="1463284"/>
          <a:chOff x="4847225" y="6090041"/>
          <a:chExt cx="2466694" cy="1463284"/>
        </a:xfrm>
      </xdr:grpSpPr>
      <xdr:sp macro="" textlink="">
        <xdr:nvSpPr>
          <xdr:cNvPr id="14" name="Plus 13"/>
          <xdr:cNvSpPr/>
        </xdr:nvSpPr>
        <xdr:spPr>
          <a:xfrm>
            <a:off x="5314950" y="6115050"/>
            <a:ext cx="898963" cy="898963"/>
          </a:xfrm>
          <a:prstGeom prst="mathPlus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Multiply 14"/>
          <xdr:cNvSpPr/>
        </xdr:nvSpPr>
        <xdr:spPr>
          <a:xfrm>
            <a:off x="4953000" y="6677025"/>
            <a:ext cx="876300" cy="876300"/>
          </a:xfrm>
          <a:prstGeom prst="mathMultiply">
            <a:avLst/>
          </a:prstGeom>
          <a:ln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Not Equal 15"/>
          <xdr:cNvSpPr/>
        </xdr:nvSpPr>
        <xdr:spPr>
          <a:xfrm rot="19800000">
            <a:off x="4847225" y="6166274"/>
            <a:ext cx="619453" cy="619453"/>
          </a:xfrm>
          <a:prstGeom prst="mathNotEqual">
            <a:avLst/>
          </a:prstGeom>
          <a:ln>
            <a:noFill/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grpSp>
        <xdr:nvGrpSpPr>
          <xdr:cNvPr id="19" name="Group 18"/>
          <xdr:cNvGrpSpPr/>
        </xdr:nvGrpSpPr>
        <xdr:grpSpPr>
          <a:xfrm rot="900000">
            <a:off x="5215976" y="6090041"/>
            <a:ext cx="2097943" cy="1249506"/>
            <a:chOff x="5486400" y="6096000"/>
            <a:chExt cx="2478859" cy="1476375"/>
          </a:xfrm>
        </xdr:grpSpPr>
        <xdr:sp macro="" textlink="">
          <xdr:nvSpPr>
            <xdr:cNvPr id="17" name="Donut 16"/>
            <xdr:cNvSpPr/>
          </xdr:nvSpPr>
          <xdr:spPr>
            <a:xfrm>
              <a:off x="5486400" y="6096000"/>
              <a:ext cx="1476375" cy="1476375"/>
            </a:xfrm>
            <a:prstGeom prst="donut">
              <a:avLst>
                <a:gd name="adj" fmla="val 61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 rot="17100000">
              <a:off x="7317118" y="6632231"/>
              <a:ext cx="175057" cy="1121224"/>
            </a:xfrm>
            <a:custGeom>
              <a:avLst/>
              <a:gdLst>
                <a:gd name="connsiteX0" fmla="*/ 0 w 148157"/>
                <a:gd name="connsiteY0" fmla="*/ 0 h 942892"/>
                <a:gd name="connsiteX1" fmla="*/ 148157 w 148157"/>
                <a:gd name="connsiteY1" fmla="*/ 0 h 942892"/>
                <a:gd name="connsiteX2" fmla="*/ 148157 w 148157"/>
                <a:gd name="connsiteY2" fmla="*/ 942892 h 942892"/>
                <a:gd name="connsiteX3" fmla="*/ 0 w 148157"/>
                <a:gd name="connsiteY3" fmla="*/ 942892 h 942892"/>
                <a:gd name="connsiteX4" fmla="*/ 0 w 148157"/>
                <a:gd name="connsiteY4" fmla="*/ 0 h 942892"/>
                <a:gd name="connsiteX0" fmla="*/ 0 w 148157"/>
                <a:gd name="connsiteY0" fmla="*/ 0 h 942892"/>
                <a:gd name="connsiteX1" fmla="*/ 115160 w 148157"/>
                <a:gd name="connsiteY1" fmla="*/ 19050 h 942892"/>
                <a:gd name="connsiteX2" fmla="*/ 148157 w 148157"/>
                <a:gd name="connsiteY2" fmla="*/ 942892 h 942892"/>
                <a:gd name="connsiteX3" fmla="*/ 0 w 148157"/>
                <a:gd name="connsiteY3" fmla="*/ 942892 h 942892"/>
                <a:gd name="connsiteX4" fmla="*/ 0 w 148157"/>
                <a:gd name="connsiteY4" fmla="*/ 0 h 942892"/>
                <a:gd name="connsiteX0" fmla="*/ 29510 w 148157"/>
                <a:gd name="connsiteY0" fmla="*/ 0 h 948930"/>
                <a:gd name="connsiteX1" fmla="*/ 115160 w 148157"/>
                <a:gd name="connsiteY1" fmla="*/ 25088 h 948930"/>
                <a:gd name="connsiteX2" fmla="*/ 148157 w 148157"/>
                <a:gd name="connsiteY2" fmla="*/ 948930 h 948930"/>
                <a:gd name="connsiteX3" fmla="*/ 0 w 148157"/>
                <a:gd name="connsiteY3" fmla="*/ 948930 h 948930"/>
                <a:gd name="connsiteX4" fmla="*/ 29510 w 148157"/>
                <a:gd name="connsiteY4" fmla="*/ 0 h 948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48157" h="948930">
                  <a:moveTo>
                    <a:pt x="29510" y="0"/>
                  </a:moveTo>
                  <a:lnTo>
                    <a:pt x="115160" y="25088"/>
                  </a:lnTo>
                  <a:lnTo>
                    <a:pt x="148157" y="948930"/>
                  </a:lnTo>
                  <a:lnTo>
                    <a:pt x="0" y="948930"/>
                  </a:lnTo>
                  <a:lnTo>
                    <a:pt x="29510" y="0"/>
                  </a:lnTo>
                  <a:close/>
                </a:path>
              </a:pathLst>
            </a:cu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142874</xdr:colOff>
      <xdr:row>58</xdr:row>
      <xdr:rowOff>95249</xdr:rowOff>
    </xdr:from>
    <xdr:to>
      <xdr:col>1</xdr:col>
      <xdr:colOff>16237</xdr:colOff>
      <xdr:row>61</xdr:row>
      <xdr:rowOff>6712</xdr:rowOff>
    </xdr:to>
    <xdr:sp macro="" textlink="">
      <xdr:nvSpPr>
        <xdr:cNvPr id="22" name="Rectangle 21"/>
        <xdr:cNvSpPr/>
      </xdr:nvSpPr>
      <xdr:spPr>
        <a:xfrm>
          <a:off x="1428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219075</xdr:colOff>
      <xdr:row>55</xdr:row>
      <xdr:rowOff>171450</xdr:rowOff>
    </xdr:from>
    <xdr:to>
      <xdr:col>8</xdr:col>
      <xdr:colOff>514351</xdr:colOff>
      <xdr:row>63</xdr:row>
      <xdr:rowOff>161926</xdr:rowOff>
    </xdr:to>
    <xdr:sp macro="" textlink="">
      <xdr:nvSpPr>
        <xdr:cNvPr id="23" name="Rectangle 22"/>
        <xdr:cNvSpPr/>
      </xdr:nvSpPr>
      <xdr:spPr>
        <a:xfrm>
          <a:off x="3876675" y="10648950"/>
          <a:ext cx="1514476" cy="1514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495299</xdr:colOff>
      <xdr:row>58</xdr:row>
      <xdr:rowOff>95249</xdr:rowOff>
    </xdr:from>
    <xdr:to>
      <xdr:col>2</xdr:col>
      <xdr:colOff>368662</xdr:colOff>
      <xdr:row>61</xdr:row>
      <xdr:rowOff>6712</xdr:rowOff>
    </xdr:to>
    <xdr:sp macro="" textlink="">
      <xdr:nvSpPr>
        <xdr:cNvPr id="24" name="Rectangle 23"/>
        <xdr:cNvSpPr/>
      </xdr:nvSpPr>
      <xdr:spPr>
        <a:xfrm>
          <a:off x="1104899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180974</xdr:colOff>
      <xdr:row>58</xdr:row>
      <xdr:rowOff>95249</xdr:rowOff>
    </xdr:from>
    <xdr:to>
      <xdr:col>4</xdr:col>
      <xdr:colOff>54337</xdr:colOff>
      <xdr:row>61</xdr:row>
      <xdr:rowOff>6712</xdr:rowOff>
    </xdr:to>
    <xdr:sp macro="" textlink="">
      <xdr:nvSpPr>
        <xdr:cNvPr id="25" name="Rectangle 24"/>
        <xdr:cNvSpPr/>
      </xdr:nvSpPr>
      <xdr:spPr>
        <a:xfrm>
          <a:off x="20097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58</xdr:row>
      <xdr:rowOff>95249</xdr:rowOff>
    </xdr:from>
    <xdr:to>
      <xdr:col>5</xdr:col>
      <xdr:colOff>321037</xdr:colOff>
      <xdr:row>61</xdr:row>
      <xdr:rowOff>6712</xdr:rowOff>
    </xdr:to>
    <xdr:sp macro="" textlink="">
      <xdr:nvSpPr>
        <xdr:cNvPr id="26" name="Rectangle 25"/>
        <xdr:cNvSpPr/>
      </xdr:nvSpPr>
      <xdr:spPr>
        <a:xfrm>
          <a:off x="2886074" y="11144249"/>
          <a:ext cx="482963" cy="482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59</xdr:row>
      <xdr:rowOff>66675</xdr:rowOff>
    </xdr:from>
    <xdr:to>
      <xdr:col>1</xdr:col>
      <xdr:colOff>326475</xdr:colOff>
      <xdr:row>60</xdr:row>
      <xdr:rowOff>31200</xdr:rowOff>
    </xdr:to>
    <xdr:sp macro="" textlink="">
      <xdr:nvSpPr>
        <xdr:cNvPr id="27" name="Plus 26"/>
        <xdr:cNvSpPr/>
      </xdr:nvSpPr>
      <xdr:spPr>
        <a:xfrm>
          <a:off x="781050" y="11306175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59</xdr:row>
      <xdr:rowOff>57150</xdr:rowOff>
    </xdr:from>
    <xdr:to>
      <xdr:col>3</xdr:col>
      <xdr:colOff>40725</xdr:colOff>
      <xdr:row>60</xdr:row>
      <xdr:rowOff>21675</xdr:rowOff>
    </xdr:to>
    <xdr:sp macro="" textlink="">
      <xdr:nvSpPr>
        <xdr:cNvPr id="28" name="Plus 27"/>
        <xdr:cNvSpPr/>
      </xdr:nvSpPr>
      <xdr:spPr>
        <a:xfrm>
          <a:off x="1714500" y="11296650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59</xdr:row>
      <xdr:rowOff>28575</xdr:rowOff>
    </xdr:from>
    <xdr:to>
      <xdr:col>4</xdr:col>
      <xdr:colOff>326475</xdr:colOff>
      <xdr:row>59</xdr:row>
      <xdr:rowOff>183600</xdr:rowOff>
    </xdr:to>
    <xdr:sp macro="" textlink="">
      <xdr:nvSpPr>
        <xdr:cNvPr id="29" name="Plus 28"/>
        <xdr:cNvSpPr/>
      </xdr:nvSpPr>
      <xdr:spPr>
        <a:xfrm>
          <a:off x="2609850" y="11268075"/>
          <a:ext cx="155025" cy="155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476250</xdr:colOff>
      <xdr:row>59</xdr:row>
      <xdr:rowOff>47625</xdr:rowOff>
    </xdr:from>
    <xdr:to>
      <xdr:col>6</xdr:col>
      <xdr:colOff>21675</xdr:colOff>
      <xdr:row>60</xdr:row>
      <xdr:rowOff>12150</xdr:rowOff>
    </xdr:to>
    <xdr:sp macro="" textlink="">
      <xdr:nvSpPr>
        <xdr:cNvPr id="30" name="Equal 29"/>
        <xdr:cNvSpPr/>
      </xdr:nvSpPr>
      <xdr:spPr>
        <a:xfrm>
          <a:off x="3524250" y="11287125"/>
          <a:ext cx="155025" cy="155025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590550</xdr:colOff>
      <xdr:row>46</xdr:row>
      <xdr:rowOff>76200</xdr:rowOff>
    </xdr:from>
    <xdr:to>
      <xdr:col>15</xdr:col>
      <xdr:colOff>276226</xdr:colOff>
      <xdr:row>54</xdr:row>
      <xdr:rowOff>66676</xdr:rowOff>
    </xdr:to>
    <xdr:sp macro="" textlink="">
      <xdr:nvSpPr>
        <xdr:cNvPr id="31" name="Rectangle 30"/>
        <xdr:cNvSpPr/>
      </xdr:nvSpPr>
      <xdr:spPr>
        <a:xfrm>
          <a:off x="7905750" y="8839200"/>
          <a:ext cx="1514476" cy="15144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523875</xdr:colOff>
      <xdr:row>49</xdr:row>
      <xdr:rowOff>28575</xdr:rowOff>
    </xdr:from>
    <xdr:to>
      <xdr:col>16</xdr:col>
      <xdr:colOff>295275</xdr:colOff>
      <xdr:row>51</xdr:row>
      <xdr:rowOff>28575</xdr:rowOff>
    </xdr:to>
    <xdr:sp macro="" textlink="">
      <xdr:nvSpPr>
        <xdr:cNvPr id="32" name="Division 31"/>
        <xdr:cNvSpPr/>
      </xdr:nvSpPr>
      <xdr:spPr>
        <a:xfrm>
          <a:off x="9667875" y="9363075"/>
          <a:ext cx="381000" cy="381000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19" workbookViewId="0">
      <selection activeCell="B36" sqref="B36:C41"/>
    </sheetView>
  </sheetViews>
  <sheetFormatPr defaultRowHeight="15" x14ac:dyDescent="0.25"/>
  <cols>
    <col min="1" max="1" width="21.42578125" bestFit="1" customWidth="1"/>
    <col min="2" max="2" width="12.7109375" customWidth="1"/>
    <col min="3" max="3" width="16.28515625" customWidth="1"/>
    <col min="8" max="8" width="12" bestFit="1" customWidth="1"/>
  </cols>
  <sheetData>
    <row r="1" spans="1:14" x14ac:dyDescent="0.25">
      <c r="B1" s="34" t="s">
        <v>48</v>
      </c>
      <c r="C1" s="34"/>
    </row>
    <row r="2" spans="1:14" x14ac:dyDescent="0.25">
      <c r="B2" s="3" t="s">
        <v>49</v>
      </c>
      <c r="C2" s="3" t="s">
        <v>50</v>
      </c>
    </row>
    <row r="3" spans="1:14" ht="21.75" customHeight="1" x14ac:dyDescent="0.25">
      <c r="A3" s="18" t="s">
        <v>17</v>
      </c>
      <c r="B3" s="18" t="s">
        <v>18</v>
      </c>
      <c r="C3" s="18" t="s">
        <v>19</v>
      </c>
      <c r="D3" s="18" t="s">
        <v>23</v>
      </c>
      <c r="E3" s="18" t="s">
        <v>24</v>
      </c>
      <c r="F3" s="18" t="s">
        <v>25</v>
      </c>
      <c r="G3" s="18" t="s">
        <v>26</v>
      </c>
      <c r="H3" s="18" t="s">
        <v>27</v>
      </c>
      <c r="M3" s="31" t="s">
        <v>42</v>
      </c>
      <c r="N3" s="31"/>
    </row>
    <row r="4" spans="1:14" x14ac:dyDescent="0.25">
      <c r="A4">
        <v>1</v>
      </c>
      <c r="B4">
        <v>97</v>
      </c>
      <c r="C4" s="17">
        <v>12.5</v>
      </c>
      <c r="D4">
        <f>B4-$B$17</f>
        <v>42.5</v>
      </c>
      <c r="E4" s="17">
        <f>C4-$C$17</f>
        <v>4.25</v>
      </c>
      <c r="F4">
        <f>POWER(D4,2)</f>
        <v>1806.25</v>
      </c>
      <c r="G4">
        <f>POWER(E4,2)</f>
        <v>18.0625</v>
      </c>
      <c r="H4">
        <f>D4*E4</f>
        <v>180.625</v>
      </c>
    </row>
    <row r="5" spans="1:14" x14ac:dyDescent="0.25">
      <c r="A5">
        <v>2</v>
      </c>
      <c r="B5">
        <v>93</v>
      </c>
      <c r="C5" s="17">
        <v>12.5</v>
      </c>
      <c r="D5">
        <f t="shared" ref="D5:D15" si="0">B5-$B$17</f>
        <v>38.5</v>
      </c>
      <c r="E5" s="17">
        <f t="shared" ref="E5:E15" si="1">C5-$C$17</f>
        <v>4.25</v>
      </c>
      <c r="F5">
        <f t="shared" ref="F5:F15" si="2">POWER(D5,2)</f>
        <v>1482.25</v>
      </c>
      <c r="G5">
        <f t="shared" ref="G5:G15" si="3">POWER(E5,2)</f>
        <v>18.0625</v>
      </c>
      <c r="H5">
        <f t="shared" ref="H5:H15" si="4">D5*E5</f>
        <v>163.625</v>
      </c>
    </row>
    <row r="6" spans="1:14" ht="18.75" x14ac:dyDescent="0.3">
      <c r="A6">
        <v>3</v>
      </c>
      <c r="B6">
        <v>88</v>
      </c>
      <c r="C6" s="17">
        <v>8</v>
      </c>
      <c r="D6">
        <f t="shared" si="0"/>
        <v>33.5</v>
      </c>
      <c r="E6" s="17">
        <f t="shared" si="1"/>
        <v>-0.25</v>
      </c>
      <c r="F6">
        <f t="shared" si="2"/>
        <v>1122.25</v>
      </c>
      <c r="G6">
        <f t="shared" si="3"/>
        <v>6.25E-2</v>
      </c>
      <c r="H6">
        <f t="shared" si="4"/>
        <v>-8.375</v>
      </c>
      <c r="J6" s="25" t="s">
        <v>32</v>
      </c>
      <c r="K6" s="24">
        <v>12</v>
      </c>
    </row>
    <row r="7" spans="1:14" x14ac:dyDescent="0.25">
      <c r="A7">
        <v>4</v>
      </c>
      <c r="B7">
        <v>81</v>
      </c>
      <c r="C7" s="17">
        <v>9.5</v>
      </c>
      <c r="D7">
        <f t="shared" si="0"/>
        <v>26.5</v>
      </c>
      <c r="E7" s="17">
        <f t="shared" si="1"/>
        <v>1.25</v>
      </c>
      <c r="F7">
        <f t="shared" si="2"/>
        <v>702.25</v>
      </c>
      <c r="G7">
        <f t="shared" si="3"/>
        <v>1.5625</v>
      </c>
      <c r="H7">
        <f t="shared" si="4"/>
        <v>33.125</v>
      </c>
    </row>
    <row r="8" spans="1:14" x14ac:dyDescent="0.25">
      <c r="A8">
        <v>5</v>
      </c>
      <c r="B8">
        <v>75</v>
      </c>
      <c r="C8" s="17">
        <v>16.5</v>
      </c>
      <c r="D8">
        <f t="shared" si="0"/>
        <v>20.5</v>
      </c>
      <c r="E8" s="17">
        <f t="shared" si="1"/>
        <v>8.25</v>
      </c>
      <c r="F8">
        <f t="shared" si="2"/>
        <v>420.25</v>
      </c>
      <c r="G8">
        <f t="shared" si="3"/>
        <v>68.0625</v>
      </c>
      <c r="H8">
        <f t="shared" si="4"/>
        <v>169.125</v>
      </c>
    </row>
    <row r="9" spans="1:14" x14ac:dyDescent="0.25">
      <c r="A9">
        <v>6</v>
      </c>
      <c r="B9">
        <v>57</v>
      </c>
      <c r="C9" s="17">
        <v>11</v>
      </c>
      <c r="D9">
        <f t="shared" si="0"/>
        <v>2.5</v>
      </c>
      <c r="E9" s="17">
        <f t="shared" si="1"/>
        <v>2.75</v>
      </c>
      <c r="F9">
        <f t="shared" si="2"/>
        <v>6.25</v>
      </c>
      <c r="G9">
        <f t="shared" si="3"/>
        <v>7.5625</v>
      </c>
      <c r="H9">
        <f t="shared" si="4"/>
        <v>6.875</v>
      </c>
    </row>
    <row r="10" spans="1:14" x14ac:dyDescent="0.25">
      <c r="A10">
        <v>7</v>
      </c>
      <c r="B10">
        <v>52</v>
      </c>
      <c r="C10" s="17">
        <v>10.5</v>
      </c>
      <c r="D10">
        <f t="shared" si="0"/>
        <v>-2.5</v>
      </c>
      <c r="E10" s="17">
        <f t="shared" si="1"/>
        <v>2.25</v>
      </c>
      <c r="F10">
        <f t="shared" si="2"/>
        <v>6.25</v>
      </c>
      <c r="G10">
        <f t="shared" si="3"/>
        <v>5.0625</v>
      </c>
      <c r="H10">
        <f t="shared" si="4"/>
        <v>-5.625</v>
      </c>
    </row>
    <row r="11" spans="1:14" x14ac:dyDescent="0.25">
      <c r="A11">
        <v>8</v>
      </c>
      <c r="B11">
        <v>45</v>
      </c>
      <c r="C11" s="17">
        <v>9</v>
      </c>
      <c r="D11">
        <f t="shared" si="0"/>
        <v>-9.5</v>
      </c>
      <c r="E11" s="17">
        <f t="shared" si="1"/>
        <v>0.75</v>
      </c>
      <c r="F11">
        <f t="shared" si="2"/>
        <v>90.25</v>
      </c>
      <c r="G11">
        <f t="shared" si="3"/>
        <v>0.5625</v>
      </c>
      <c r="H11">
        <f t="shared" si="4"/>
        <v>-7.125</v>
      </c>
    </row>
    <row r="12" spans="1:14" x14ac:dyDescent="0.25">
      <c r="A12">
        <v>9</v>
      </c>
      <c r="B12">
        <v>28</v>
      </c>
      <c r="C12" s="17">
        <v>6</v>
      </c>
      <c r="D12">
        <f t="shared" si="0"/>
        <v>-26.5</v>
      </c>
      <c r="E12" s="17">
        <f t="shared" si="1"/>
        <v>-2.25</v>
      </c>
      <c r="F12">
        <f t="shared" si="2"/>
        <v>702.25</v>
      </c>
      <c r="G12">
        <f t="shared" si="3"/>
        <v>5.0625</v>
      </c>
      <c r="H12">
        <f t="shared" si="4"/>
        <v>59.625</v>
      </c>
    </row>
    <row r="13" spans="1:14" x14ac:dyDescent="0.25">
      <c r="A13">
        <v>10</v>
      </c>
      <c r="B13">
        <v>15</v>
      </c>
      <c r="C13" s="17">
        <v>1.5</v>
      </c>
      <c r="D13">
        <f t="shared" si="0"/>
        <v>-39.5</v>
      </c>
      <c r="E13" s="17">
        <f t="shared" si="1"/>
        <v>-6.75</v>
      </c>
      <c r="F13">
        <f t="shared" si="2"/>
        <v>1560.25</v>
      </c>
      <c r="G13">
        <f t="shared" si="3"/>
        <v>45.5625</v>
      </c>
      <c r="H13">
        <f t="shared" si="4"/>
        <v>266.625</v>
      </c>
    </row>
    <row r="14" spans="1:14" x14ac:dyDescent="0.25">
      <c r="A14">
        <v>11</v>
      </c>
      <c r="B14">
        <v>12</v>
      </c>
      <c r="C14" s="17">
        <v>1</v>
      </c>
      <c r="D14">
        <f t="shared" si="0"/>
        <v>-42.5</v>
      </c>
      <c r="E14" s="17">
        <f t="shared" si="1"/>
        <v>-7.25</v>
      </c>
      <c r="F14">
        <f t="shared" si="2"/>
        <v>1806.25</v>
      </c>
      <c r="G14">
        <f t="shared" si="3"/>
        <v>52.5625</v>
      </c>
      <c r="H14">
        <f t="shared" si="4"/>
        <v>308.125</v>
      </c>
    </row>
    <row r="15" spans="1:14" x14ac:dyDescent="0.25">
      <c r="A15">
        <v>12</v>
      </c>
      <c r="B15">
        <v>11</v>
      </c>
      <c r="C15" s="17">
        <v>1</v>
      </c>
      <c r="D15">
        <f t="shared" si="0"/>
        <v>-43.5</v>
      </c>
      <c r="E15" s="17">
        <f t="shared" si="1"/>
        <v>-7.25</v>
      </c>
      <c r="F15">
        <f t="shared" si="2"/>
        <v>1892.25</v>
      </c>
      <c r="G15">
        <f t="shared" si="3"/>
        <v>52.5625</v>
      </c>
      <c r="H15">
        <f t="shared" si="4"/>
        <v>315.375</v>
      </c>
    </row>
    <row r="16" spans="1:14" x14ac:dyDescent="0.25">
      <c r="B16" s="19" t="s">
        <v>20</v>
      </c>
      <c r="C16" s="19" t="s">
        <v>21</v>
      </c>
      <c r="D16" s="18" t="str">
        <f>D3</f>
        <v>X-X'</v>
      </c>
      <c r="E16" s="18" t="str">
        <f>E3</f>
        <v>Y-Y'</v>
      </c>
      <c r="F16" s="18" t="str">
        <f>F3</f>
        <v>(X-X')2</v>
      </c>
      <c r="G16" s="18" t="str">
        <f>G3</f>
        <v>(Y-Y')2</v>
      </c>
      <c r="H16" s="18" t="str">
        <f>H3</f>
        <v>(X-X')*(Y-Y')</v>
      </c>
    </row>
    <row r="17" spans="1:14" x14ac:dyDescent="0.25">
      <c r="A17" s="20" t="s">
        <v>22</v>
      </c>
      <c r="B17" s="15">
        <f>AVERAGE(B4:B15)</f>
        <v>54.5</v>
      </c>
      <c r="C17" s="15">
        <f>AVERAGE(C4:C15)</f>
        <v>8.25</v>
      </c>
      <c r="D17" s="15">
        <f t="shared" ref="D17:H17" si="5">AVERAGE(D4:D15)</f>
        <v>0</v>
      </c>
      <c r="E17" s="15">
        <f t="shared" si="5"/>
        <v>0</v>
      </c>
      <c r="F17" s="15">
        <f t="shared" si="5"/>
        <v>966.41666666666663</v>
      </c>
      <c r="G17" s="15">
        <f t="shared" si="5"/>
        <v>22.895833333333332</v>
      </c>
      <c r="H17" s="15">
        <f t="shared" si="5"/>
        <v>123.5</v>
      </c>
      <c r="M17" s="32" t="s">
        <v>41</v>
      </c>
      <c r="N17" s="32"/>
    </row>
    <row r="18" spans="1:14" x14ac:dyDescent="0.25">
      <c r="A18" s="5"/>
    </row>
    <row r="19" spans="1:14" x14ac:dyDescent="0.25">
      <c r="A19" s="20" t="s">
        <v>28</v>
      </c>
      <c r="B19" s="15"/>
      <c r="C19" s="15"/>
      <c r="D19" s="15"/>
      <c r="E19" s="15"/>
      <c r="F19" s="15">
        <f>SUM(F4:F15)</f>
        <v>11597</v>
      </c>
      <c r="G19" s="15">
        <f t="shared" ref="G19:H19" si="6">SUM(G4:G15)</f>
        <v>274.75</v>
      </c>
      <c r="H19" s="15">
        <f t="shared" si="6"/>
        <v>1482</v>
      </c>
      <c r="M19" s="32" t="s">
        <v>40</v>
      </c>
      <c r="N19" s="32"/>
    </row>
    <row r="21" spans="1:14" x14ac:dyDescent="0.25">
      <c r="A21" s="20" t="s">
        <v>29</v>
      </c>
      <c r="B21" s="15"/>
      <c r="C21" s="15"/>
      <c r="D21" s="15"/>
      <c r="E21" s="15"/>
      <c r="F21" s="15">
        <f>F19/($K$6-1)</f>
        <v>1054.2727272727273</v>
      </c>
      <c r="G21" s="15">
        <f>G19/($K$6-1)</f>
        <v>24.977272727272727</v>
      </c>
      <c r="H21" s="15"/>
      <c r="M21" s="32" t="s">
        <v>39</v>
      </c>
      <c r="N21" s="32"/>
    </row>
    <row r="23" spans="1:14" x14ac:dyDescent="0.25">
      <c r="A23" s="21" t="s">
        <v>30</v>
      </c>
      <c r="B23" s="15"/>
      <c r="C23" s="15"/>
      <c r="D23" s="15"/>
      <c r="E23" s="15"/>
      <c r="F23" s="15">
        <f>SQRT(F21)</f>
        <v>32.469566170072667</v>
      </c>
      <c r="G23" s="15">
        <f t="shared" ref="G23" si="7">SQRT(G21)</f>
        <v>4.997726755963428</v>
      </c>
      <c r="H23" s="15"/>
      <c r="M23" s="32" t="s">
        <v>38</v>
      </c>
      <c r="N23" s="32"/>
    </row>
    <row r="25" spans="1:14" x14ac:dyDescent="0.25">
      <c r="A25" s="20" t="s">
        <v>31</v>
      </c>
      <c r="B25" s="15"/>
      <c r="C25" s="15"/>
      <c r="D25" s="15"/>
      <c r="E25" s="15"/>
      <c r="F25" s="15"/>
      <c r="G25" s="15"/>
      <c r="H25" s="15">
        <f>H19/(K6-1)</f>
        <v>134.72727272727272</v>
      </c>
      <c r="M25" s="32" t="s">
        <v>37</v>
      </c>
      <c r="N25" s="32"/>
    </row>
    <row r="26" spans="1:14" x14ac:dyDescent="0.25">
      <c r="J26" s="35" t="s">
        <v>35</v>
      </c>
      <c r="K26" s="35"/>
      <c r="L26" s="35"/>
    </row>
    <row r="27" spans="1:14" x14ac:dyDescent="0.25">
      <c r="A27" s="23" t="s">
        <v>33</v>
      </c>
      <c r="B27" s="22"/>
      <c r="C27" s="22"/>
      <c r="D27" s="22"/>
      <c r="E27" s="22"/>
      <c r="F27" s="22"/>
      <c r="G27" s="22"/>
      <c r="H27" s="22">
        <f>H25/(F23*G23)</f>
        <v>0.83024548881658089</v>
      </c>
      <c r="I27" s="3" t="s">
        <v>34</v>
      </c>
      <c r="J27" s="36">
        <f>CORREL(B4:B15,C4:C15)</f>
        <v>0.83024548881658111</v>
      </c>
      <c r="K27" s="36"/>
      <c r="L27" s="36"/>
      <c r="M27" s="32" t="s">
        <v>36</v>
      </c>
      <c r="N27" s="32"/>
    </row>
    <row r="29" spans="1:14" x14ac:dyDescent="0.25">
      <c r="A29" s="20" t="s">
        <v>43</v>
      </c>
      <c r="B29" s="15"/>
      <c r="C29" s="15"/>
      <c r="D29" s="15"/>
      <c r="E29" s="15"/>
      <c r="F29" s="15"/>
      <c r="G29" s="15"/>
      <c r="H29" s="26">
        <f>(H27*G23)/F23</f>
        <v>0.12779167025954985</v>
      </c>
      <c r="M29" s="32" t="s">
        <v>44</v>
      </c>
      <c r="N29" s="32"/>
    </row>
    <row r="31" spans="1:14" x14ac:dyDescent="0.25">
      <c r="A31" s="20" t="s">
        <v>45</v>
      </c>
      <c r="B31" s="15"/>
      <c r="C31" s="15"/>
      <c r="D31" s="15"/>
      <c r="E31" s="15"/>
      <c r="F31" s="15"/>
      <c r="G31" s="15"/>
      <c r="H31" s="27">
        <f>C17-(H29*B17)</f>
        <v>1.2853539708545334</v>
      </c>
      <c r="M31" s="32" t="s">
        <v>46</v>
      </c>
      <c r="N31" s="32"/>
    </row>
    <row r="33" spans="2:13" x14ac:dyDescent="0.25">
      <c r="I33" s="33" t="s">
        <v>47</v>
      </c>
      <c r="J33" s="33"/>
      <c r="K33" s="33"/>
      <c r="L33" s="33"/>
      <c r="M33" s="33"/>
    </row>
    <row r="34" spans="2:13" x14ac:dyDescent="0.25">
      <c r="I34" s="33"/>
      <c r="J34" s="33"/>
      <c r="K34" s="33"/>
      <c r="L34" s="33"/>
      <c r="M34" s="33"/>
    </row>
    <row r="36" spans="2:13" x14ac:dyDescent="0.25">
      <c r="B36" s="31" t="s">
        <v>51</v>
      </c>
      <c r="C36" s="31"/>
    </row>
    <row r="37" spans="2:13" x14ac:dyDescent="0.25">
      <c r="B37" s="28" t="s">
        <v>49</v>
      </c>
      <c r="C37" s="28" t="s">
        <v>50</v>
      </c>
    </row>
    <row r="38" spans="2:13" x14ac:dyDescent="0.25">
      <c r="B38" s="18" t="s">
        <v>18</v>
      </c>
      <c r="C38" s="18" t="s">
        <v>19</v>
      </c>
      <c r="D38" s="5" t="s">
        <v>52</v>
      </c>
    </row>
    <row r="39" spans="2:13" x14ac:dyDescent="0.25">
      <c r="B39">
        <v>97</v>
      </c>
      <c r="C39">
        <f>($H$29*B39)+$H$31</f>
        <v>13.681145986030868</v>
      </c>
      <c r="D39" s="30">
        <f>C4-C39</f>
        <v>-1.1811459860308684</v>
      </c>
    </row>
    <row r="40" spans="2:13" x14ac:dyDescent="0.25">
      <c r="B40">
        <v>93</v>
      </c>
      <c r="C40">
        <f t="shared" ref="C40:C41" si="8">($H$29*B40)+$H$31</f>
        <v>13.169979304992669</v>
      </c>
      <c r="D40" s="30">
        <f t="shared" ref="D40:D41" si="9">C5-C40</f>
        <v>-0.669979304992669</v>
      </c>
    </row>
    <row r="41" spans="2:13" x14ac:dyDescent="0.25">
      <c r="B41">
        <v>88</v>
      </c>
      <c r="C41">
        <f t="shared" si="8"/>
        <v>12.53102095369492</v>
      </c>
      <c r="D41" s="30">
        <f t="shared" si="9"/>
        <v>-4.5310209536949202</v>
      </c>
    </row>
  </sheetData>
  <mergeCells count="14">
    <mergeCell ref="B1:C1"/>
    <mergeCell ref="J26:L26"/>
    <mergeCell ref="J27:L27"/>
    <mergeCell ref="M27:N27"/>
    <mergeCell ref="M25:N25"/>
    <mergeCell ref="M23:N23"/>
    <mergeCell ref="M21:N21"/>
    <mergeCell ref="M19:N19"/>
    <mergeCell ref="M17:N17"/>
    <mergeCell ref="B36:C36"/>
    <mergeCell ref="M3:N3"/>
    <mergeCell ref="M29:N29"/>
    <mergeCell ref="M31:N31"/>
    <mergeCell ref="I33:M3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opLeftCell="A16" workbookViewId="0">
      <selection activeCell="B32" sqref="B32:D37"/>
    </sheetView>
  </sheetViews>
  <sheetFormatPr defaultRowHeight="15" x14ac:dyDescent="0.25"/>
  <cols>
    <col min="1" max="1" width="21.42578125" bestFit="1" customWidth="1"/>
    <col min="2" max="2" width="12.7109375" customWidth="1"/>
    <col min="3" max="3" width="16.28515625" customWidth="1"/>
    <col min="4" max="4" width="10.42578125" customWidth="1"/>
    <col min="8" max="8" width="12" bestFit="1" customWidth="1"/>
  </cols>
  <sheetData>
    <row r="1" spans="1:14" x14ac:dyDescent="0.25">
      <c r="B1" s="34" t="s">
        <v>48</v>
      </c>
      <c r="C1" s="34"/>
    </row>
    <row r="2" spans="1:14" x14ac:dyDescent="0.25">
      <c r="B2" s="16" t="s">
        <v>49</v>
      </c>
      <c r="C2" s="16" t="s">
        <v>50</v>
      </c>
    </row>
    <row r="3" spans="1:14" ht="21.75" customHeight="1" x14ac:dyDescent="0.25">
      <c r="A3" s="18" t="s">
        <v>55</v>
      </c>
      <c r="B3" s="18" t="s">
        <v>53</v>
      </c>
      <c r="C3" s="18" t="s">
        <v>54</v>
      </c>
      <c r="D3" s="18" t="s">
        <v>23</v>
      </c>
      <c r="E3" s="18" t="s">
        <v>24</v>
      </c>
      <c r="F3" s="18" t="s">
        <v>25</v>
      </c>
      <c r="G3" s="18" t="s">
        <v>26</v>
      </c>
      <c r="H3" s="18" t="s">
        <v>27</v>
      </c>
      <c r="M3" s="31" t="s">
        <v>42</v>
      </c>
      <c r="N3" s="31"/>
    </row>
    <row r="4" spans="1:14" x14ac:dyDescent="0.25">
      <c r="A4">
        <v>1</v>
      </c>
      <c r="B4">
        <v>1</v>
      </c>
      <c r="C4" s="17">
        <v>200</v>
      </c>
      <c r="D4">
        <f>B4-$B$13</f>
        <v>-3.5</v>
      </c>
      <c r="E4" s="17">
        <f>C4-$C$13</f>
        <v>-772.5</v>
      </c>
      <c r="F4">
        <f>POWER(D4,2)</f>
        <v>12.25</v>
      </c>
      <c r="G4">
        <f>POWER(E4,2)</f>
        <v>596756.25</v>
      </c>
      <c r="H4">
        <f>D4*E4</f>
        <v>2703.75</v>
      </c>
    </row>
    <row r="5" spans="1:14" x14ac:dyDescent="0.25">
      <c r="A5">
        <v>2</v>
      </c>
      <c r="B5">
        <v>2</v>
      </c>
      <c r="C5" s="17">
        <v>400</v>
      </c>
      <c r="D5">
        <f>B5-$B$13</f>
        <v>-2.5</v>
      </c>
      <c r="E5" s="17">
        <f>C5-$C$13</f>
        <v>-572.5</v>
      </c>
      <c r="F5">
        <f t="shared" ref="F5:G11" si="0">POWER(D5,2)</f>
        <v>6.25</v>
      </c>
      <c r="G5">
        <f t="shared" si="0"/>
        <v>327756.25</v>
      </c>
      <c r="H5">
        <f t="shared" ref="H5:H11" si="1">D5*E5</f>
        <v>1431.25</v>
      </c>
    </row>
    <row r="6" spans="1:14" ht="18.75" x14ac:dyDescent="0.3">
      <c r="A6">
        <v>3</v>
      </c>
      <c r="B6">
        <v>3</v>
      </c>
      <c r="C6" s="17">
        <v>725</v>
      </c>
      <c r="D6">
        <f>B6-$B$13</f>
        <v>-1.5</v>
      </c>
      <c r="E6" s="17">
        <f>C6-$C$13</f>
        <v>-247.5</v>
      </c>
      <c r="F6">
        <f t="shared" si="0"/>
        <v>2.25</v>
      </c>
      <c r="G6">
        <f t="shared" si="0"/>
        <v>61256.25</v>
      </c>
      <c r="H6">
        <f t="shared" si="1"/>
        <v>371.25</v>
      </c>
      <c r="J6" s="25" t="s">
        <v>32</v>
      </c>
      <c r="K6" s="24">
        <v>12</v>
      </c>
    </row>
    <row r="7" spans="1:14" x14ac:dyDescent="0.25">
      <c r="A7">
        <v>4</v>
      </c>
      <c r="B7">
        <v>4</v>
      </c>
      <c r="C7" s="17">
        <v>915</v>
      </c>
      <c r="D7">
        <f>B7-$B$13</f>
        <v>-0.5</v>
      </c>
      <c r="E7" s="17">
        <f>C7-$C$13</f>
        <v>-57.5</v>
      </c>
      <c r="F7">
        <f t="shared" si="0"/>
        <v>0.25</v>
      </c>
      <c r="G7">
        <f t="shared" si="0"/>
        <v>3306.25</v>
      </c>
      <c r="H7">
        <f t="shared" si="1"/>
        <v>28.75</v>
      </c>
    </row>
    <row r="8" spans="1:14" x14ac:dyDescent="0.25">
      <c r="A8">
        <v>5</v>
      </c>
      <c r="B8">
        <v>5</v>
      </c>
      <c r="C8" s="17">
        <v>990</v>
      </c>
      <c r="D8">
        <f>B8-$B$13</f>
        <v>0.5</v>
      </c>
      <c r="E8" s="17">
        <f>C8-$C$13</f>
        <v>17.5</v>
      </c>
      <c r="F8">
        <f t="shared" si="0"/>
        <v>0.25</v>
      </c>
      <c r="G8">
        <f t="shared" si="0"/>
        <v>306.25</v>
      </c>
      <c r="H8">
        <f t="shared" si="1"/>
        <v>8.75</v>
      </c>
    </row>
    <row r="9" spans="1:14" x14ac:dyDescent="0.25">
      <c r="A9">
        <v>6</v>
      </c>
      <c r="B9">
        <v>6</v>
      </c>
      <c r="C9" s="17">
        <v>1300</v>
      </c>
      <c r="D9">
        <f>B9-$B$13</f>
        <v>1.5</v>
      </c>
      <c r="E9" s="17">
        <f>C9-$C$13</f>
        <v>327.5</v>
      </c>
      <c r="F9">
        <f t="shared" si="0"/>
        <v>2.25</v>
      </c>
      <c r="G9">
        <f t="shared" si="0"/>
        <v>107256.25</v>
      </c>
      <c r="H9">
        <f t="shared" si="1"/>
        <v>491.25</v>
      </c>
    </row>
    <row r="10" spans="1:14" x14ac:dyDescent="0.25">
      <c r="A10">
        <v>7</v>
      </c>
      <c r="B10">
        <v>7</v>
      </c>
      <c r="C10" s="17">
        <v>1600</v>
      </c>
      <c r="D10">
        <f>B10-$B$13</f>
        <v>2.5</v>
      </c>
      <c r="E10" s="17">
        <f>C10-$C$13</f>
        <v>627.5</v>
      </c>
      <c r="F10">
        <f t="shared" si="0"/>
        <v>6.25</v>
      </c>
      <c r="G10">
        <f t="shared" si="0"/>
        <v>393756.25</v>
      </c>
      <c r="H10">
        <f t="shared" si="1"/>
        <v>1568.75</v>
      </c>
    </row>
    <row r="11" spans="1:14" x14ac:dyDescent="0.25">
      <c r="A11">
        <v>8</v>
      </c>
      <c r="B11">
        <v>8</v>
      </c>
      <c r="C11" s="17">
        <v>1650</v>
      </c>
      <c r="D11">
        <f>B11-$B$13</f>
        <v>3.5</v>
      </c>
      <c r="E11" s="17">
        <f>C11-$C$13</f>
        <v>677.5</v>
      </c>
      <c r="F11">
        <f t="shared" si="0"/>
        <v>12.25</v>
      </c>
      <c r="G11">
        <f t="shared" si="0"/>
        <v>459006.25</v>
      </c>
      <c r="H11">
        <f t="shared" si="1"/>
        <v>2371.25</v>
      </c>
    </row>
    <row r="12" spans="1:14" x14ac:dyDescent="0.25">
      <c r="B12" s="19" t="s">
        <v>20</v>
      </c>
      <c r="C12" s="19" t="s">
        <v>21</v>
      </c>
      <c r="D12" s="18" t="str">
        <f>D3</f>
        <v>X-X'</v>
      </c>
      <c r="E12" s="18" t="str">
        <f>E3</f>
        <v>Y-Y'</v>
      </c>
      <c r="F12" s="18" t="str">
        <f>F3</f>
        <v>(X-X')2</v>
      </c>
      <c r="G12" s="18" t="str">
        <f>G3</f>
        <v>(Y-Y')2</v>
      </c>
      <c r="H12" s="18" t="str">
        <f>H3</f>
        <v>(X-X')*(Y-Y')</v>
      </c>
    </row>
    <row r="13" spans="1:14" x14ac:dyDescent="0.25">
      <c r="A13" s="20" t="s">
        <v>22</v>
      </c>
      <c r="B13" s="15">
        <f>AVERAGE(B4:B11)</f>
        <v>4.5</v>
      </c>
      <c r="C13" s="15">
        <f>AVERAGE(C4:C11)</f>
        <v>972.5</v>
      </c>
      <c r="D13" s="15">
        <f>AVERAGE(D4:D11)</f>
        <v>0</v>
      </c>
      <c r="E13" s="15">
        <f>AVERAGE(E4:E11)</f>
        <v>0</v>
      </c>
      <c r="F13" s="15">
        <f>AVERAGE(F4:F11)</f>
        <v>5.25</v>
      </c>
      <c r="G13" s="15">
        <f>AVERAGE(G4:G11)</f>
        <v>243675</v>
      </c>
      <c r="H13" s="15">
        <f>AVERAGE(H4:H11)</f>
        <v>1121.875</v>
      </c>
      <c r="M13" s="32" t="s">
        <v>41</v>
      </c>
      <c r="N13" s="32"/>
    </row>
    <row r="14" spans="1:14" x14ac:dyDescent="0.25">
      <c r="A14" s="5"/>
    </row>
    <row r="15" spans="1:14" x14ac:dyDescent="0.25">
      <c r="A15" s="20" t="s">
        <v>28</v>
      </c>
      <c r="B15" s="15"/>
      <c r="C15" s="15"/>
      <c r="D15" s="15"/>
      <c r="E15" s="15"/>
      <c r="F15" s="15">
        <f>SUM(F4:F11)</f>
        <v>42</v>
      </c>
      <c r="G15" s="15">
        <f>SUM(G4:G11)</f>
        <v>1949400</v>
      </c>
      <c r="H15" s="15">
        <f>SUM(H4:H11)</f>
        <v>8975</v>
      </c>
      <c r="M15" s="32" t="s">
        <v>40</v>
      </c>
      <c r="N15" s="32"/>
    </row>
    <row r="17" spans="1:14" x14ac:dyDescent="0.25">
      <c r="A17" s="20" t="s">
        <v>29</v>
      </c>
      <c r="B17" s="15"/>
      <c r="C17" s="15"/>
      <c r="D17" s="15"/>
      <c r="E17" s="15"/>
      <c r="F17" s="15">
        <f>F15/(n-1)</f>
        <v>3.8181818181818183</v>
      </c>
      <c r="G17" s="15">
        <f>G15/(n-1)</f>
        <v>177218.18181818182</v>
      </c>
      <c r="H17" s="15"/>
      <c r="M17" s="32" t="s">
        <v>39</v>
      </c>
      <c r="N17" s="32"/>
    </row>
    <row r="19" spans="1:14" x14ac:dyDescent="0.25">
      <c r="A19" s="21" t="s">
        <v>30</v>
      </c>
      <c r="B19" s="15"/>
      <c r="C19" s="15"/>
      <c r="D19" s="15"/>
      <c r="E19" s="15"/>
      <c r="F19" s="15">
        <f>SQRT(F17)</f>
        <v>1.9540168418367889</v>
      </c>
      <c r="G19" s="15">
        <f t="shared" ref="G19" si="2">SQRT(G17)</f>
        <v>420.97289914931793</v>
      </c>
      <c r="H19" s="15"/>
      <c r="M19" s="32" t="s">
        <v>38</v>
      </c>
      <c r="N19" s="32"/>
    </row>
    <row r="21" spans="1:14" x14ac:dyDescent="0.25">
      <c r="A21" s="20" t="s">
        <v>31</v>
      </c>
      <c r="B21" s="15"/>
      <c r="C21" s="15"/>
      <c r="D21" s="15"/>
      <c r="E21" s="15"/>
      <c r="F21" s="15"/>
      <c r="G21" s="15"/>
      <c r="H21" s="15">
        <f>H15/(K6-1)</f>
        <v>815.90909090909088</v>
      </c>
      <c r="M21" s="32" t="s">
        <v>37</v>
      </c>
      <c r="N21" s="32"/>
    </row>
    <row r="22" spans="1:14" x14ac:dyDescent="0.25">
      <c r="J22" s="35" t="s">
        <v>35</v>
      </c>
      <c r="K22" s="35"/>
      <c r="L22" s="35"/>
    </row>
    <row r="23" spans="1:14" x14ac:dyDescent="0.25">
      <c r="A23" s="23" t="s">
        <v>33</v>
      </c>
      <c r="B23" s="22"/>
      <c r="C23" s="22"/>
      <c r="D23" s="22"/>
      <c r="E23" s="22"/>
      <c r="F23" s="22"/>
      <c r="G23" s="22"/>
      <c r="H23" s="22">
        <f>H21/(F19*G19)</f>
        <v>0.99188045182977025</v>
      </c>
      <c r="I23" s="16" t="s">
        <v>34</v>
      </c>
      <c r="J23" s="36">
        <f>CORREL(B4:B11,C4:C11)</f>
        <v>0.99188045182977036</v>
      </c>
      <c r="K23" s="36"/>
      <c r="L23" s="36"/>
      <c r="M23" s="32" t="s">
        <v>36</v>
      </c>
      <c r="N23" s="32"/>
    </row>
    <row r="25" spans="1:14" x14ac:dyDescent="0.25">
      <c r="A25" s="20" t="s">
        <v>43</v>
      </c>
      <c r="B25" s="15"/>
      <c r="C25" s="15"/>
      <c r="D25" s="15"/>
      <c r="E25" s="15"/>
      <c r="F25" s="15"/>
      <c r="G25" s="15"/>
      <c r="H25" s="26">
        <f>(H23*G19)/F19</f>
        <v>213.69047619047618</v>
      </c>
      <c r="M25" s="32" t="s">
        <v>44</v>
      </c>
      <c r="N25" s="32"/>
    </row>
    <row r="27" spans="1:14" x14ac:dyDescent="0.25">
      <c r="A27" s="20" t="s">
        <v>45</v>
      </c>
      <c r="B27" s="15"/>
      <c r="C27" s="15"/>
      <c r="D27" s="15"/>
      <c r="E27" s="15"/>
      <c r="F27" s="15"/>
      <c r="G27" s="15"/>
      <c r="H27" s="27">
        <f>C13-(H25*B13)</f>
        <v>10.892857142857224</v>
      </c>
      <c r="M27" s="32" t="s">
        <v>46</v>
      </c>
      <c r="N27" s="32"/>
    </row>
    <row r="29" spans="1:14" x14ac:dyDescent="0.25">
      <c r="I29" s="33" t="s">
        <v>47</v>
      </c>
      <c r="J29" s="33"/>
      <c r="K29" s="33"/>
      <c r="L29" s="33"/>
      <c r="M29" s="33"/>
    </row>
    <row r="30" spans="1:14" x14ac:dyDescent="0.25">
      <c r="I30" s="33"/>
      <c r="J30" s="33"/>
      <c r="K30" s="33"/>
      <c r="L30" s="33"/>
      <c r="M30" s="33"/>
    </row>
    <row r="32" spans="1:14" x14ac:dyDescent="0.25">
      <c r="B32" s="43" t="s">
        <v>51</v>
      </c>
      <c r="C32" s="43"/>
    </row>
    <row r="33" spans="2:4" x14ac:dyDescent="0.25">
      <c r="B33" s="28" t="s">
        <v>49</v>
      </c>
      <c r="C33" s="28" t="s">
        <v>50</v>
      </c>
    </row>
    <row r="34" spans="2:4" x14ac:dyDescent="0.25">
      <c r="B34" s="18" t="str">
        <f>B3</f>
        <v>Week</v>
      </c>
      <c r="C34" s="18" t="str">
        <f>C3</f>
        <v>Total Savings</v>
      </c>
      <c r="D34" s="5" t="s">
        <v>52</v>
      </c>
    </row>
    <row r="35" spans="2:4" x14ac:dyDescent="0.25">
      <c r="B35">
        <v>1</v>
      </c>
      <c r="C35">
        <f>($H$25*B35)+$H$27</f>
        <v>224.5833333333334</v>
      </c>
      <c r="D35" s="30">
        <f>C4-C35</f>
        <v>-24.5833333333334</v>
      </c>
    </row>
    <row r="36" spans="2:4" x14ac:dyDescent="0.25">
      <c r="B36">
        <v>2</v>
      </c>
      <c r="C36">
        <f t="shared" ref="C36:C37" si="3">($H$25*B36)+$H$27</f>
        <v>438.27380952380958</v>
      </c>
      <c r="D36" s="30">
        <f>C5-C36</f>
        <v>-38.273809523809575</v>
      </c>
    </row>
    <row r="37" spans="2:4" x14ac:dyDescent="0.25">
      <c r="B37">
        <v>3</v>
      </c>
      <c r="C37">
        <f t="shared" si="3"/>
        <v>651.96428571428578</v>
      </c>
      <c r="D37" s="30">
        <f>C6-C37</f>
        <v>73.035714285714221</v>
      </c>
    </row>
  </sheetData>
  <mergeCells count="14">
    <mergeCell ref="I29:M30"/>
    <mergeCell ref="B32:C32"/>
    <mergeCell ref="M21:N21"/>
    <mergeCell ref="J22:L22"/>
    <mergeCell ref="J23:L23"/>
    <mergeCell ref="M23:N23"/>
    <mergeCell ref="M25:N25"/>
    <mergeCell ref="M27:N27"/>
    <mergeCell ref="B1:C1"/>
    <mergeCell ref="M3:N3"/>
    <mergeCell ref="M13:N13"/>
    <mergeCell ref="M15:N15"/>
    <mergeCell ref="M17:N17"/>
    <mergeCell ref="M19:N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B22" sqref="B22"/>
    </sheetView>
  </sheetViews>
  <sheetFormatPr defaultRowHeight="15" x14ac:dyDescent="0.25"/>
  <cols>
    <col min="2" max="2" width="14.28515625" bestFit="1" customWidth="1"/>
    <col min="3" max="3" width="6.28515625" bestFit="1" customWidth="1"/>
    <col min="4" max="4" width="12.42578125" bestFit="1" customWidth="1"/>
    <col min="8" max="8" width="10.5703125" bestFit="1" customWidth="1"/>
    <col min="9" max="9" width="16.7109375" bestFit="1" customWidth="1"/>
    <col min="11" max="11" width="14" customWidth="1"/>
  </cols>
  <sheetData>
    <row r="1" spans="1:12" x14ac:dyDescent="0.25">
      <c r="C1" s="34" t="s">
        <v>62</v>
      </c>
      <c r="D1" s="34"/>
      <c r="J1" s="43" t="s">
        <v>51</v>
      </c>
      <c r="K1" s="43"/>
    </row>
    <row r="2" spans="1:12" ht="17.25" x14ac:dyDescent="0.25">
      <c r="B2" s="18" t="s">
        <v>55</v>
      </c>
      <c r="C2" s="18" t="s">
        <v>53</v>
      </c>
      <c r="D2" s="18" t="s">
        <v>54</v>
      </c>
      <c r="E2" s="18" t="s">
        <v>23</v>
      </c>
      <c r="F2" s="18" t="s">
        <v>24</v>
      </c>
      <c r="G2" s="18" t="s">
        <v>25</v>
      </c>
      <c r="H2" s="18" t="s">
        <v>26</v>
      </c>
      <c r="I2" s="18" t="s">
        <v>27</v>
      </c>
      <c r="J2" s="18" t="s">
        <v>49</v>
      </c>
      <c r="K2" s="18" t="s">
        <v>50</v>
      </c>
      <c r="L2" s="29" t="s">
        <v>61</v>
      </c>
    </row>
    <row r="3" spans="1:12" x14ac:dyDescent="0.25">
      <c r="B3">
        <v>1</v>
      </c>
      <c r="C3">
        <v>1</v>
      </c>
      <c r="D3">
        <v>200</v>
      </c>
      <c r="E3">
        <f>C3-$C$12</f>
        <v>-3.5</v>
      </c>
      <c r="F3">
        <f>D3-$D$12</f>
        <v>-772.5</v>
      </c>
      <c r="G3">
        <f>POWER(E3,2)</f>
        <v>12.25</v>
      </c>
      <c r="H3">
        <f>POWER(F3,2)</f>
        <v>596756.25</v>
      </c>
      <c r="I3" s="44">
        <f>E3*F3</f>
        <v>2703.75</v>
      </c>
      <c r="J3" s="47">
        <v>1</v>
      </c>
      <c r="K3" s="48">
        <f>($I$24*J3)+$I$26</f>
        <v>224.58333333333314</v>
      </c>
      <c r="L3" s="47">
        <f>K3-D3</f>
        <v>24.583333333333144</v>
      </c>
    </row>
    <row r="4" spans="1:12" x14ac:dyDescent="0.25">
      <c r="B4">
        <v>2</v>
      </c>
      <c r="C4">
        <v>2</v>
      </c>
      <c r="D4">
        <v>400</v>
      </c>
      <c r="E4">
        <f t="shared" ref="E4:E10" si="0">C4-$C$12</f>
        <v>-2.5</v>
      </c>
      <c r="F4">
        <f t="shared" ref="F4:F10" si="1">D4-$D$12</f>
        <v>-572.5</v>
      </c>
      <c r="G4">
        <f t="shared" ref="G4:H10" si="2">POWER(E4,2)</f>
        <v>6.25</v>
      </c>
      <c r="H4">
        <f t="shared" si="2"/>
        <v>327756.25</v>
      </c>
      <c r="I4" s="44">
        <f t="shared" ref="I4:I10" si="3">E4*F4</f>
        <v>1431.25</v>
      </c>
      <c r="J4" s="16">
        <v>2</v>
      </c>
      <c r="K4" s="48">
        <f t="shared" ref="K4:K10" si="4">($I$24*J4)+$I$26</f>
        <v>438.2738095238094</v>
      </c>
      <c r="L4" s="47">
        <f>K4-D4</f>
        <v>38.273809523809405</v>
      </c>
    </row>
    <row r="5" spans="1:12" x14ac:dyDescent="0.25">
      <c r="B5">
        <v>3</v>
      </c>
      <c r="C5">
        <v>3</v>
      </c>
      <c r="D5">
        <v>725</v>
      </c>
      <c r="E5">
        <f t="shared" si="0"/>
        <v>-1.5</v>
      </c>
      <c r="F5">
        <f t="shared" si="1"/>
        <v>-247.5</v>
      </c>
      <c r="G5">
        <f t="shared" si="2"/>
        <v>2.25</v>
      </c>
      <c r="H5">
        <f t="shared" si="2"/>
        <v>61256.25</v>
      </c>
      <c r="I5" s="44">
        <f t="shared" si="3"/>
        <v>371.25</v>
      </c>
      <c r="J5" s="16">
        <v>3</v>
      </c>
      <c r="K5" s="48">
        <f t="shared" si="4"/>
        <v>651.96428571428567</v>
      </c>
      <c r="L5" s="47">
        <f>K5-D5</f>
        <v>-73.035714285714334</v>
      </c>
    </row>
    <row r="6" spans="1:12" x14ac:dyDescent="0.25">
      <c r="B6">
        <v>4</v>
      </c>
      <c r="C6">
        <v>4</v>
      </c>
      <c r="D6">
        <v>915</v>
      </c>
      <c r="E6">
        <f t="shared" si="0"/>
        <v>-0.5</v>
      </c>
      <c r="F6">
        <f t="shared" si="1"/>
        <v>-57.5</v>
      </c>
      <c r="G6">
        <f t="shared" si="2"/>
        <v>0.25</v>
      </c>
      <c r="H6">
        <f t="shared" si="2"/>
        <v>3306.25</v>
      </c>
      <c r="I6" s="44">
        <f t="shared" si="3"/>
        <v>28.75</v>
      </c>
      <c r="J6" s="47">
        <v>4</v>
      </c>
      <c r="K6" s="48">
        <f>($I$24*J6)+$I$26</f>
        <v>865.65476190476193</v>
      </c>
      <c r="L6" s="47">
        <f>K6-D6</f>
        <v>-49.345238095238074</v>
      </c>
    </row>
    <row r="7" spans="1:12" x14ac:dyDescent="0.25">
      <c r="B7">
        <v>5</v>
      </c>
      <c r="C7">
        <v>5</v>
      </c>
      <c r="D7">
        <v>990</v>
      </c>
      <c r="E7">
        <f t="shared" si="0"/>
        <v>0.5</v>
      </c>
      <c r="F7">
        <f t="shared" si="1"/>
        <v>17.5</v>
      </c>
      <c r="G7">
        <f t="shared" si="2"/>
        <v>0.25</v>
      </c>
      <c r="H7">
        <f t="shared" si="2"/>
        <v>306.25</v>
      </c>
      <c r="I7" s="44">
        <f t="shared" si="3"/>
        <v>8.75</v>
      </c>
      <c r="J7" s="16">
        <v>5</v>
      </c>
      <c r="K7" s="48">
        <f t="shared" si="4"/>
        <v>1079.3452380952381</v>
      </c>
      <c r="L7" s="47">
        <f>K7-D7</f>
        <v>89.345238095238074</v>
      </c>
    </row>
    <row r="8" spans="1:12" x14ac:dyDescent="0.25">
      <c r="B8">
        <v>6</v>
      </c>
      <c r="C8">
        <v>6</v>
      </c>
      <c r="D8">
        <v>1300</v>
      </c>
      <c r="E8">
        <f t="shared" si="0"/>
        <v>1.5</v>
      </c>
      <c r="F8">
        <f t="shared" si="1"/>
        <v>327.5</v>
      </c>
      <c r="G8">
        <f t="shared" si="2"/>
        <v>2.25</v>
      </c>
      <c r="H8">
        <f t="shared" si="2"/>
        <v>107256.25</v>
      </c>
      <c r="I8" s="44">
        <f t="shared" si="3"/>
        <v>491.25</v>
      </c>
      <c r="J8" s="16">
        <v>6</v>
      </c>
      <c r="K8" s="48">
        <f t="shared" si="4"/>
        <v>1293.0357142857144</v>
      </c>
      <c r="L8" s="47">
        <f>K8-D8</f>
        <v>-6.9642857142855519</v>
      </c>
    </row>
    <row r="9" spans="1:12" x14ac:dyDescent="0.25">
      <c r="B9">
        <v>7</v>
      </c>
      <c r="C9">
        <v>7</v>
      </c>
      <c r="D9">
        <v>1600</v>
      </c>
      <c r="E9">
        <f t="shared" si="0"/>
        <v>2.5</v>
      </c>
      <c r="F9">
        <f t="shared" si="1"/>
        <v>627.5</v>
      </c>
      <c r="G9">
        <f t="shared" si="2"/>
        <v>6.25</v>
      </c>
      <c r="H9">
        <f t="shared" si="2"/>
        <v>393756.25</v>
      </c>
      <c r="I9" s="44">
        <f t="shared" si="3"/>
        <v>1568.75</v>
      </c>
      <c r="J9" s="47">
        <v>7</v>
      </c>
      <c r="K9" s="48">
        <f>($I$24*J9)+$I$26</f>
        <v>1506.7261904761908</v>
      </c>
      <c r="L9" s="47">
        <f>K9-D9</f>
        <v>-93.273809523809177</v>
      </c>
    </row>
    <row r="10" spans="1:12" x14ac:dyDescent="0.25">
      <c r="B10">
        <v>8</v>
      </c>
      <c r="C10">
        <v>8</v>
      </c>
      <c r="D10">
        <v>1650</v>
      </c>
      <c r="E10">
        <f t="shared" si="0"/>
        <v>3.5</v>
      </c>
      <c r="F10">
        <f t="shared" si="1"/>
        <v>677.5</v>
      </c>
      <c r="G10">
        <f t="shared" si="2"/>
        <v>12.25</v>
      </c>
      <c r="H10">
        <f t="shared" si="2"/>
        <v>459006.25</v>
      </c>
      <c r="I10" s="44">
        <f t="shared" si="3"/>
        <v>2371.25</v>
      </c>
      <c r="J10" s="16">
        <v>8</v>
      </c>
      <c r="K10" s="48">
        <f t="shared" si="4"/>
        <v>1720.416666666667</v>
      </c>
      <c r="L10" s="47">
        <f>K10-D10</f>
        <v>70.41666666666697</v>
      </c>
    </row>
    <row r="11" spans="1:12" x14ac:dyDescent="0.25">
      <c r="C11" s="19" t="s">
        <v>20</v>
      </c>
      <c r="D11" s="19" t="s">
        <v>21</v>
      </c>
      <c r="E11" s="18" t="str">
        <f>E2</f>
        <v>X-X'</v>
      </c>
      <c r="F11" s="18" t="str">
        <f>F2</f>
        <v>Y-Y'</v>
      </c>
      <c r="G11" s="18" t="str">
        <f>G2</f>
        <v>(X-X')2</v>
      </c>
      <c r="H11" s="18" t="str">
        <f>H2</f>
        <v>(Y-Y')2</v>
      </c>
      <c r="I11" s="18" t="str">
        <f>I2</f>
        <v>(X-X')*(Y-Y')</v>
      </c>
    </row>
    <row r="12" spans="1:12" x14ac:dyDescent="0.25">
      <c r="A12" s="15"/>
      <c r="B12" s="20" t="s">
        <v>22</v>
      </c>
      <c r="C12" s="15">
        <f>AVERAGE(C3:C10)</f>
        <v>4.5</v>
      </c>
      <c r="D12" s="15">
        <f t="shared" ref="D12:I12" si="5">AVERAGE(D3:D10)</f>
        <v>972.5</v>
      </c>
      <c r="E12" s="15">
        <f t="shared" si="5"/>
        <v>0</v>
      </c>
      <c r="F12" s="15">
        <f t="shared" si="5"/>
        <v>0</v>
      </c>
      <c r="G12" s="15">
        <f t="shared" si="5"/>
        <v>5.25</v>
      </c>
      <c r="H12" s="15">
        <f t="shared" si="5"/>
        <v>243675</v>
      </c>
      <c r="I12" s="45">
        <f t="shared" si="5"/>
        <v>1121.875</v>
      </c>
      <c r="K12" t="s">
        <v>32</v>
      </c>
      <c r="L12">
        <v>8</v>
      </c>
    </row>
    <row r="13" spans="1:12" x14ac:dyDescent="0.25">
      <c r="I13" s="44"/>
    </row>
    <row r="14" spans="1:12" x14ac:dyDescent="0.25">
      <c r="A14" s="15"/>
      <c r="B14" s="20" t="s">
        <v>56</v>
      </c>
      <c r="C14" s="15"/>
      <c r="D14" s="15"/>
      <c r="E14" s="15"/>
      <c r="F14" s="15"/>
      <c r="G14" s="15">
        <f>SUM(G3:G10)</f>
        <v>42</v>
      </c>
      <c r="H14" s="45">
        <f>SUM(H3:H10)</f>
        <v>1949400</v>
      </c>
      <c r="I14" s="45">
        <f>SUM(I3:I10)</f>
        <v>8975</v>
      </c>
    </row>
    <row r="15" spans="1:12" x14ac:dyDescent="0.25">
      <c r="I15" s="44"/>
    </row>
    <row r="16" spans="1:12" x14ac:dyDescent="0.25">
      <c r="A16" s="15"/>
      <c r="B16" s="20" t="s">
        <v>11</v>
      </c>
      <c r="C16" s="15"/>
      <c r="D16" s="15"/>
      <c r="E16" s="15"/>
      <c r="F16" s="15"/>
      <c r="G16" s="15">
        <f>G14/(n-1)</f>
        <v>6</v>
      </c>
      <c r="H16" s="45">
        <f>H14/(n-1)</f>
        <v>278485.71428571426</v>
      </c>
      <c r="I16" s="15"/>
    </row>
    <row r="17" spans="1:14" x14ac:dyDescent="0.25">
      <c r="I17" s="44"/>
    </row>
    <row r="18" spans="1:14" x14ac:dyDescent="0.25">
      <c r="A18" s="15"/>
      <c r="B18" s="20" t="s">
        <v>12</v>
      </c>
      <c r="C18" s="15"/>
      <c r="D18" s="15"/>
      <c r="E18" s="15"/>
      <c r="F18" s="15"/>
      <c r="G18" s="15">
        <f>SQRT(G16)</f>
        <v>2.4494897427831779</v>
      </c>
      <c r="H18" s="45">
        <f>SQRT(H16)</f>
        <v>527.71745687035434</v>
      </c>
      <c r="I18" s="15"/>
      <c r="K18" s="50" t="s">
        <v>64</v>
      </c>
      <c r="L18" s="50"/>
      <c r="M18" s="50"/>
      <c r="N18" s="50"/>
    </row>
    <row r="19" spans="1:14" x14ac:dyDescent="0.25">
      <c r="I19" s="44"/>
      <c r="K19" s="50"/>
      <c r="L19" s="50"/>
      <c r="M19" s="50"/>
      <c r="N19" s="50"/>
    </row>
    <row r="20" spans="1:14" x14ac:dyDescent="0.25">
      <c r="A20" s="15"/>
      <c r="B20" s="20" t="s">
        <v>57</v>
      </c>
      <c r="C20" s="15"/>
      <c r="D20" s="15"/>
      <c r="E20" s="15"/>
      <c r="F20" s="15"/>
      <c r="G20" s="15"/>
      <c r="H20" s="15"/>
      <c r="I20" s="45">
        <f>I14/(n-1)</f>
        <v>1282.1428571428571</v>
      </c>
    </row>
    <row r="21" spans="1:14" x14ac:dyDescent="0.25">
      <c r="K21" s="51" t="s">
        <v>63</v>
      </c>
    </row>
    <row r="22" spans="1:14" x14ac:dyDescent="0.25">
      <c r="A22" s="15"/>
      <c r="B22" s="20" t="s">
        <v>58</v>
      </c>
      <c r="C22" s="15"/>
      <c r="D22" s="15"/>
      <c r="E22" s="15"/>
      <c r="F22" s="15"/>
      <c r="G22" s="15"/>
      <c r="H22" s="15"/>
      <c r="I22" s="15">
        <f>I20/(G18*H18)</f>
        <v>0.99188045182977036</v>
      </c>
      <c r="J22" s="28" t="s">
        <v>34</v>
      </c>
      <c r="K22">
        <f>CORREL(C3:C10,D3:D10)</f>
        <v>0.99188045182977036</v>
      </c>
    </row>
    <row r="23" spans="1:14" x14ac:dyDescent="0.25">
      <c r="K23" s="51" t="s">
        <v>65</v>
      </c>
    </row>
    <row r="24" spans="1:14" x14ac:dyDescent="0.25">
      <c r="A24" s="15"/>
      <c r="B24" s="20" t="s">
        <v>59</v>
      </c>
      <c r="C24" s="15"/>
      <c r="D24" s="15"/>
      <c r="E24" s="15"/>
      <c r="F24" s="15"/>
      <c r="G24" s="15"/>
      <c r="H24" s="15"/>
      <c r="I24" s="27">
        <f>(I22*H18)/G18</f>
        <v>213.69047619047626</v>
      </c>
      <c r="J24" s="16" t="s">
        <v>34</v>
      </c>
      <c r="K24">
        <f>SLOPE(D3:D10,C3:C10)</f>
        <v>213.6904761904762</v>
      </c>
    </row>
    <row r="25" spans="1:14" x14ac:dyDescent="0.25">
      <c r="J25" s="16"/>
      <c r="K25" s="51" t="s">
        <v>66</v>
      </c>
    </row>
    <row r="26" spans="1:14" x14ac:dyDescent="0.25">
      <c r="A26" s="15"/>
      <c r="B26" s="20" t="s">
        <v>60</v>
      </c>
      <c r="C26" s="15"/>
      <c r="D26" s="15"/>
      <c r="E26" s="15"/>
      <c r="F26" s="15"/>
      <c r="G26" s="15"/>
      <c r="H26" s="15"/>
      <c r="I26" s="46">
        <f>D12-(I24*C12)</f>
        <v>10.892857142856883</v>
      </c>
      <c r="J26" s="16" t="s">
        <v>34</v>
      </c>
      <c r="K26" s="49">
        <f>INTERCEPT(D3:D10,C3:C10)</f>
        <v>10.89285714285711</v>
      </c>
    </row>
  </sheetData>
  <mergeCells count="3">
    <mergeCell ref="K18:N19"/>
    <mergeCell ref="C1:D1"/>
    <mergeCell ref="J1:K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showGridLines="0" showRowColHeaders="0" topLeftCell="A10" zoomScaleNormal="100" workbookViewId="0">
      <selection activeCell="A54" sqref="A54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/>
      <c r="B4" s="37" t="s">
        <v>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"/>
      <c r="W4" s="1"/>
    </row>
    <row r="5" spans="1:23" x14ac:dyDescent="0.25">
      <c r="A5" s="1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1"/>
      <c r="W5" s="1"/>
    </row>
    <row r="6" spans="1:23" x14ac:dyDescent="0.25">
      <c r="A6" s="1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</sheetData>
  <mergeCells count="1">
    <mergeCell ref="B4:U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10</v>
      </c>
      <c r="B1">
        <v>20</v>
      </c>
    </row>
    <row r="2" spans="1:2" x14ac:dyDescent="0.25">
      <c r="A2">
        <v>7.5</v>
      </c>
      <c r="B2">
        <v>22.4</v>
      </c>
    </row>
    <row r="3" spans="1:2" x14ac:dyDescent="0.25">
      <c r="A3">
        <v>43</v>
      </c>
      <c r="B3">
        <v>12</v>
      </c>
    </row>
    <row r="4" spans="1:2" x14ac:dyDescent="0.25">
      <c r="A4">
        <v>28</v>
      </c>
      <c r="B4">
        <v>64</v>
      </c>
    </row>
    <row r="5" spans="1:2" x14ac:dyDescent="0.25">
      <c r="A5">
        <v>44.5</v>
      </c>
      <c r="B5">
        <v>60</v>
      </c>
    </row>
    <row r="6" spans="1:2" x14ac:dyDescent="0.25">
      <c r="A6">
        <v>53.45</v>
      </c>
      <c r="B6">
        <v>72.16</v>
      </c>
    </row>
    <row r="7" spans="1:2" x14ac:dyDescent="0.25">
      <c r="A7">
        <v>62.4</v>
      </c>
      <c r="B7">
        <v>84.32</v>
      </c>
    </row>
    <row r="8" spans="1:2" x14ac:dyDescent="0.25">
      <c r="A8">
        <v>71.349999999999994</v>
      </c>
      <c r="B8">
        <v>96.48</v>
      </c>
    </row>
    <row r="9" spans="1:2" x14ac:dyDescent="0.25">
      <c r="A9">
        <v>80.3</v>
      </c>
      <c r="B9">
        <v>108.64</v>
      </c>
    </row>
    <row r="10" spans="1:2" x14ac:dyDescent="0.25">
      <c r="A10">
        <v>89.25</v>
      </c>
      <c r="B10">
        <v>120.8</v>
      </c>
    </row>
    <row r="11" spans="1:2" x14ac:dyDescent="0.25">
      <c r="A11">
        <v>98.2</v>
      </c>
      <c r="B11">
        <v>132.96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3"/>
  <sheetViews>
    <sheetView showGridLines="0" showRowColHeaders="0" zoomScale="160" zoomScaleNormal="160" workbookViewId="0">
      <selection activeCell="A25" sqref="A25"/>
    </sheetView>
  </sheetViews>
  <sheetFormatPr defaultRowHeight="15" x14ac:dyDescent="0.25"/>
  <cols>
    <col min="3" max="3" width="10.5703125" bestFit="1" customWidth="1"/>
  </cols>
  <sheetData>
    <row r="3" spans="2:15" ht="15.75" x14ac:dyDescent="0.25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"/>
    </row>
    <row r="4" spans="2:15" ht="15.75" x14ac:dyDescent="0.25">
      <c r="B4" s="41" t="s">
        <v>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2:15" x14ac:dyDescent="0.25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x14ac:dyDescent="0.25">
      <c r="B6">
        <v>100</v>
      </c>
      <c r="C6">
        <v>90</v>
      </c>
      <c r="D6">
        <v>45</v>
      </c>
      <c r="E6">
        <v>67</v>
      </c>
      <c r="F6">
        <v>80</v>
      </c>
      <c r="G6">
        <v>92</v>
      </c>
      <c r="H6">
        <v>70</v>
      </c>
      <c r="I6">
        <v>71</v>
      </c>
      <c r="J6">
        <v>77</v>
      </c>
      <c r="K6">
        <v>29</v>
      </c>
      <c r="L6">
        <v>89</v>
      </c>
      <c r="M6">
        <v>76</v>
      </c>
      <c r="N6">
        <v>80</v>
      </c>
      <c r="O6">
        <v>83</v>
      </c>
    </row>
    <row r="8" spans="2:15" x14ac:dyDescent="0.25">
      <c r="B8" s="38" t="s">
        <v>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2:15" x14ac:dyDescent="0.25">
      <c r="B9" s="5" t="s">
        <v>5</v>
      </c>
      <c r="C9" s="42">
        <f>MAX(B6:O6)</f>
        <v>100</v>
      </c>
      <c r="D9" s="42"/>
      <c r="E9" s="42"/>
      <c r="F9" s="42"/>
      <c r="G9" s="6" t="s">
        <v>6</v>
      </c>
      <c r="H9" s="42">
        <f>MIN(B6:O6)</f>
        <v>29</v>
      </c>
      <c r="I9" s="42"/>
      <c r="J9" s="42"/>
      <c r="K9" s="42"/>
      <c r="L9" s="4"/>
      <c r="M9" s="4"/>
    </row>
    <row r="11" spans="2:15" x14ac:dyDescent="0.25">
      <c r="B11" s="38" t="s">
        <v>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2:15" x14ac:dyDescent="0.25">
      <c r="B12" s="5" t="s">
        <v>8</v>
      </c>
      <c r="C12" s="9">
        <f>AVERAGE(B6:O6)</f>
        <v>74.928571428571431</v>
      </c>
      <c r="D12" s="5" t="s">
        <v>10</v>
      </c>
      <c r="E12" s="9">
        <f>MEDIAN(B6:O6)</f>
        <v>78.5</v>
      </c>
      <c r="F12" s="5" t="s">
        <v>9</v>
      </c>
      <c r="G12" s="10">
        <f>MODE(B6:O6)</f>
        <v>80</v>
      </c>
    </row>
    <row r="13" spans="2:15" x14ac:dyDescent="0.25">
      <c r="B13" s="14" t="s">
        <v>13</v>
      </c>
    </row>
    <row r="14" spans="2:15" x14ac:dyDescent="0.25">
      <c r="B14" s="14" t="s">
        <v>14</v>
      </c>
    </row>
    <row r="15" spans="2:15" x14ac:dyDescent="0.25">
      <c r="B15" s="14" t="s">
        <v>15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2:15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25">
      <c r="B17" s="5" t="s">
        <v>11</v>
      </c>
      <c r="D17">
        <f>VAR(B6:O6)</f>
        <v>351.91758241758191</v>
      </c>
    </row>
    <row r="18" spans="2:13" x14ac:dyDescent="0.25">
      <c r="B18" s="5" t="s">
        <v>12</v>
      </c>
      <c r="D18">
        <f>STDEV(B6:O6)</f>
        <v>18.759466474758334</v>
      </c>
    </row>
    <row r="19" spans="2:13" ht="15" customHeight="1" x14ac:dyDescent="0.25">
      <c r="B19" s="40" t="s">
        <v>16</v>
      </c>
      <c r="C19" s="40"/>
      <c r="D19" s="40"/>
      <c r="E19" s="40"/>
      <c r="F19" s="40"/>
      <c r="G19" s="40"/>
      <c r="H19" s="40"/>
      <c r="I19" s="40"/>
      <c r="J19" s="40"/>
    </row>
    <row r="20" spans="2:13" x14ac:dyDescent="0.25">
      <c r="B20" s="40"/>
      <c r="C20" s="40"/>
      <c r="D20" s="40"/>
      <c r="E20" s="40"/>
      <c r="F20" s="40"/>
      <c r="G20" s="40"/>
      <c r="H20" s="40"/>
      <c r="I20" s="40"/>
      <c r="J20" s="40"/>
    </row>
    <row r="21" spans="2:13" x14ac:dyDescent="0.25">
      <c r="B21" s="40"/>
      <c r="C21" s="40"/>
      <c r="D21" s="40"/>
      <c r="E21" s="40"/>
      <c r="F21" s="40"/>
      <c r="G21" s="40"/>
      <c r="H21" s="40"/>
      <c r="I21" s="40"/>
      <c r="J21" s="40"/>
    </row>
    <row r="23" spans="2:13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sortState ref="B13:O13">
    <sortCondition descending="1" ref="B13"/>
  </sortState>
  <mergeCells count="7">
    <mergeCell ref="B11:M11"/>
    <mergeCell ref="B23:M23"/>
    <mergeCell ref="B19:J21"/>
    <mergeCell ref="B4:M4"/>
    <mergeCell ref="B8:M8"/>
    <mergeCell ref="C9:F9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COREL</vt:lpstr>
      <vt:lpstr>COREL2</vt:lpstr>
      <vt:lpstr>COREL3</vt:lpstr>
      <vt:lpstr>Sheet3</vt:lpstr>
      <vt:lpstr>Sheet1</vt:lpstr>
      <vt:lpstr>Sheet2</vt:lpstr>
      <vt:lpstr>Descriptive_Stats</vt:lpstr>
      <vt:lpstr>COREL3!n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2018-05-02T03:35:22Z</dcterms:created>
  <dcterms:modified xsi:type="dcterms:W3CDTF">2018-05-15T10:35:10Z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12bb11a2-8737-4a29-80e2-40077647a104</vt:lpwstr>
  </property>
</Properties>
</file>