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rcea\Desktop\Microsoft Excel begginer to pro\103 Excel Advanced\Test\"/>
    </mc:Choice>
  </mc:AlternateContent>
  <xr:revisionPtr revIDLastSave="0" documentId="13_ncr:1_{99FB6E86-EAFF-4CA9-A96E-9CB4687FC4E5}" xr6:coauthVersionLast="47" xr6:coauthVersionMax="47" xr10:uidLastSave="{00000000-0000-0000-0000-000000000000}"/>
  <bookViews>
    <workbookView xWindow="28680" yWindow="-120" windowWidth="29040" windowHeight="15840" firstSheet="2" activeTab="4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8" l="1"/>
  <c r="C15" i="8"/>
  <c r="J8" i="5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F13" i="4"/>
  <c r="F14" i="4"/>
  <c r="F15" i="4"/>
  <c r="F16" i="4"/>
  <c r="F17" i="4"/>
  <c r="F12" i="4"/>
  <c r="E12" i="4"/>
  <c r="E13" i="4"/>
  <c r="E14" i="4"/>
  <c r="E15" i="4"/>
  <c r="E16" i="4"/>
  <c r="E17" i="4"/>
  <c r="D13" i="4"/>
  <c r="D14" i="4"/>
  <c r="D15" i="4"/>
  <c r="D16" i="4"/>
  <c r="D17" i="4"/>
  <c r="D12" i="4"/>
  <c r="C12" i="4"/>
  <c r="C13" i="4"/>
  <c r="C14" i="4"/>
  <c r="C15" i="4"/>
  <c r="C16" i="4"/>
  <c r="C17" i="4"/>
  <c r="F12" i="6"/>
  <c r="D12" i="6"/>
  <c r="I9" i="6"/>
  <c r="H9" i="6"/>
  <c r="G9" i="6"/>
  <c r="F9" i="6"/>
  <c r="F12" i="2"/>
  <c r="D12" i="2"/>
  <c r="F9" i="2"/>
  <c r="I9" i="2"/>
  <c r="H9" i="2"/>
  <c r="G9" i="2"/>
  <c r="D12" i="3"/>
  <c r="D13" i="3"/>
  <c r="D14" i="3"/>
  <c r="D15" i="3"/>
  <c r="D16" i="3"/>
  <c r="D17" i="3"/>
  <c r="D18" i="3"/>
  <c r="D19" i="3"/>
  <c r="D20" i="3"/>
  <c r="D11" i="3"/>
  <c r="S16" i="9" l="1"/>
  <c r="V12" i="9"/>
  <c r="B9" i="9"/>
  <c r="L7" i="9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F11" i="4" l="1"/>
  <c r="E11" i="4"/>
  <c r="D11" i="4"/>
  <c r="C11" i="4"/>
  <c r="D10" i="3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<sst xmlns="http://schemas.openxmlformats.org/spreadsheetml/2006/main" count="1191" uniqueCount="861">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</sst>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0" fillId="9" borderId="0" xfId="0" applyFill="1"/>
    <xf numFmtId="14" fontId="0" fillId="9" borderId="0" xfId="0" applyNumberFormat="1" applyFill="1"/>
    <xf numFmtId="43" fontId="0" fillId="9" borderId="0" xfId="1" applyFont="1" applyFill="1"/>
    <xf numFmtId="1" fontId="0" fillId="4" borderId="3" xfId="2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4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6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7620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42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41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40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39">
      <calculatedColumnFormula>TODAY()+12</calculatedColumnFormula>
    </tableColumn>
    <tableColumn id="2" xr3:uid="{6A55012A-8882-4F48-BB58-C8756D3DDB37}" name="PERCENTAGE" dataDxfId="38" dataCellStyle="Comma"/>
    <tableColumn id="3" xr3:uid="{894B24EC-5522-489C-992E-2FE14787EBB4}" name="STATUS" dataDxfId="21">
      <calculatedColumnFormula>CONCATENATE(IF(D10=1, "COMPLETE", IF(D10&gt;0, "IN PROGRESS", "NOT STARTED")),IF(Table28[[#This Row],[DUE DATE]]&lt;TODAY()," - PAST DUE"," 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37" tableBorderDxfId="36" dataCellStyle="Normal_Customer Info">
  <autoFilter ref="A1:I92" xr:uid="{33761F1C-CD1E-4D9D-A116-776D8C10A0F3}"/>
  <tableColumns count="9">
    <tableColumn id="1" xr3:uid="{0B21E4DF-1BE9-442C-91B6-5D982E20EAAF}" name="Customer ID" dataDxfId="35" dataCellStyle="Normal_Customer Info"/>
    <tableColumn id="2" xr3:uid="{B2303E18-46EF-4012-AFFF-2F36313522E1}" name="Company Name" dataDxfId="34" dataCellStyle="Normal_Customer Info"/>
    <tableColumn id="3" xr3:uid="{0EB485C1-E027-4E44-9816-163BE46CC5BD}" name="Contact Name" dataDxfId="33" dataCellStyle="Normal_Customer Info"/>
    <tableColumn id="5" xr3:uid="{1CD1DFB3-CC11-4FF5-BE05-FBD86F1E03DC}" name="Address" dataDxfId="32" dataCellStyle="Normal_Customer Info"/>
    <tableColumn id="6" xr3:uid="{6F40B2DC-786B-44FB-BF57-27C1F3C11A50}" name="City" dataDxfId="31" dataCellStyle="Normal_Customer Info"/>
    <tableColumn id="7" xr3:uid="{BE59FE62-06B3-4539-AAEF-4B233706746D}" name="Region" dataDxfId="30" dataCellStyle="Normal_Customer Info"/>
    <tableColumn id="8" xr3:uid="{353BC7A9-288B-485C-BD71-CE2CCA02F728}" name="Postal Code" dataDxfId="29" dataCellStyle="Normal_Customer Info"/>
    <tableColumn id="9" xr3:uid="{0F98A9A0-D426-491A-8D7E-9B7649B52B1D}" name="Country" dataDxfId="28" dataCellStyle="Normal_Customer Info"/>
    <tableColumn id="10" xr3:uid="{0B3205FC-9D0A-4B7A-9CFA-900C03ED71FB}" name="Phone" dataDxfId="2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/>
    <tableColumn id="4" xr3:uid="{B30C424E-11CD-470B-92EB-D5D54D805653}" name="YEAR">
      <calculatedColumnFormula>MID(B11,7,4)</calculatedColumnFormula>
    </tableColumn>
    <tableColumn id="5" xr3:uid="{88DAC759-628A-41A0-8715-0ED75C5C3082}" name="LEVEL CODE" dataDxfId="26">
      <calculatedColumnFormula>RIGHT(Table3[[#This Row],[TRAINING CODE]],2)</calculatedColumnFormula>
    </tableColumn>
    <tableColumn id="6" xr3:uid="{D9B352CE-4C3E-4CEE-89A5-9D991E3DE954}" name="LEVEL" dataDxfId="13">
      <calculatedColumnFormula>VLOOKUP(Table3[[#This Row],[LEVEL CODE]],Table4[#All],2,FALSE)</calculatedColumnFormula>
    </tableColumn>
    <tableColumn id="7" xr3:uid="{56FB84C4-842C-45D9-B9B8-56E1C80F2C98}" name="CLASS NAME" dataDxfId="12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25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24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23"/>
    <tableColumn id="2" xr3:uid="{C278F0A8-15A3-422C-A7A5-B3194F40A299}" name="GROSS" dataDxfId="22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I18" sqref="I18"/>
    </sheetView>
  </sheetViews>
  <sheetFormatPr defaultRowHeight="15" x14ac:dyDescent="0.25"/>
  <cols>
    <col min="2" max="2" width="15.28515625" customWidth="1"/>
    <col min="3" max="3" width="18" customWidth="1"/>
    <col min="4" max="4" width="12.5703125" bestFit="1" customWidth="1"/>
  </cols>
  <sheetData>
    <row r="1" spans="2:8" ht="23.25" x14ac:dyDescent="0.35">
      <c r="B1" s="38" t="s">
        <v>667</v>
      </c>
      <c r="C1" s="38"/>
      <c r="D1" s="38"/>
      <c r="E1" s="38"/>
      <c r="F1" s="38"/>
      <c r="G1" s="38"/>
      <c r="H1" s="38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>IF(Table2[[#This Row],[PERCENTAGE]]=1,"COMPLETED",IF(Table2[[#This Row],[PERCENTAGE]]&gt;0, "IN PROGRESS", "NOT STARTED"))</f>
        <v>COMPLETED</v>
      </c>
    </row>
    <row r="12" spans="2:8" x14ac:dyDescent="0.25">
      <c r="B12" t="s">
        <v>674</v>
      </c>
      <c r="C12" s="8">
        <v>0</v>
      </c>
      <c r="D12" t="str">
        <f>IF(Table2[[#This Row],[PERCENTAGE]]=1,"COMPLETED",IF(Table2[[#This Row],[PERCENTAGE]]&gt;0, "IN PROGRESS", "NOT STARTED"))</f>
        <v>NOT STARTED</v>
      </c>
    </row>
    <row r="13" spans="2:8" x14ac:dyDescent="0.25">
      <c r="B13" t="s">
        <v>675</v>
      </c>
      <c r="C13" s="8">
        <v>7.0000000000000007E-2</v>
      </c>
      <c r="D13" t="str">
        <f>IF(Table2[[#This Row],[PERCENTAGE]]=1,"COMPLETED",IF(Table2[[#This Row],[PERCENTAGE]]&gt;0, "IN PROGRESS", "NOT STARTED"))</f>
        <v>IN PROGRESS</v>
      </c>
    </row>
    <row r="14" spans="2:8" x14ac:dyDescent="0.25">
      <c r="B14" t="s">
        <v>676</v>
      </c>
      <c r="C14" s="8">
        <v>0.1</v>
      </c>
      <c r="D14" t="str">
        <f>IF(Table2[[#This Row],[PERCENTAGE]]=1,"COMPLETED",IF(Table2[[#This Row],[PERCENTAGE]]&gt;0, "IN PROGRESS", "NOT STARTED"))</f>
        <v>IN PROGRESS</v>
      </c>
    </row>
    <row r="15" spans="2:8" x14ac:dyDescent="0.25">
      <c r="B15" t="s">
        <v>677</v>
      </c>
      <c r="C15" s="8">
        <v>1</v>
      </c>
      <c r="D15" t="str">
        <f>IF(Table2[[#This Row],[PERCENTAGE]]=1,"COMPLETED",IF(Table2[[#This Row],[PERCENTAGE]]&gt;0, "IN PROGRESS", "NOT STARTED"))</f>
        <v>COMPLETED</v>
      </c>
    </row>
    <row r="16" spans="2:8" x14ac:dyDescent="0.25">
      <c r="B16" t="s">
        <v>678</v>
      </c>
      <c r="C16" s="8">
        <v>0.95</v>
      </c>
      <c r="D16" t="str">
        <f>IF(Table2[[#This Row],[PERCENTAGE]]=1,"COMPLETED",IF(Table2[[#This Row],[PERCENTAGE]]&gt;0, "IN PROGRESS", "NOT STARTED"))</f>
        <v>IN PROGRESS</v>
      </c>
    </row>
    <row r="17" spans="2:4" x14ac:dyDescent="0.25">
      <c r="B17" t="s">
        <v>679</v>
      </c>
      <c r="C17" s="8">
        <v>0.43</v>
      </c>
      <c r="D17" t="str">
        <f>IF(Table2[[#This Row],[PERCENTAGE]]=1,"COMPLETED",IF(Table2[[#This Row],[PERCENTAGE]]&gt;0, "IN PROGRESS", "NOT STARTED"))</f>
        <v>IN PROGRESS</v>
      </c>
    </row>
    <row r="18" spans="2:4" x14ac:dyDescent="0.25">
      <c r="B18" t="s">
        <v>680</v>
      </c>
      <c r="C18" s="8">
        <v>0</v>
      </c>
      <c r="D18" t="str">
        <f>IF(Table2[[#This Row],[PERCENTAGE]]=1,"COMPLETED",IF(Table2[[#This Row],[PERCENTAGE]]&gt;0, "IN PROGRESS", "NOT STARTED"))</f>
        <v>NOT STARTED</v>
      </c>
    </row>
    <row r="19" spans="2:4" x14ac:dyDescent="0.25">
      <c r="B19" t="s">
        <v>681</v>
      </c>
      <c r="C19" s="8">
        <v>1</v>
      </c>
      <c r="D19" t="str">
        <f>IF(Table2[[#This Row],[PERCENTAGE]]=1,"COMPLETED",IF(Table2[[#This Row],[PERCENTAGE]]&gt;0, "IN PROGRESS", "NOT STARTED"))</f>
        <v>COMPLETED</v>
      </c>
    </row>
    <row r="20" spans="2:4" x14ac:dyDescent="0.25">
      <c r="B20" t="s">
        <v>682</v>
      </c>
      <c r="C20" s="8">
        <v>0.44</v>
      </c>
      <c r="D20" t="str">
        <f>IF(Table2[[#This Row],[PERCENTAGE]]=1,"COMPLETED",IF(Table2[[#This Row],[PERCENTAGE]]&gt;0, "IN PROGRESS", "NOT STARTED"))</f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G17" sqref="G17"/>
    </sheetView>
  </sheetViews>
  <sheetFormatPr defaultRowHeight="15" x14ac:dyDescent="0.25"/>
  <cols>
    <col min="2" max="3" width="15.28515625" customWidth="1"/>
    <col min="4" max="4" width="18" customWidth="1"/>
    <col min="5" max="5" width="23.42578125" bestFit="1" customWidth="1"/>
  </cols>
  <sheetData>
    <row r="1" spans="2:9" ht="23.25" x14ac:dyDescent="0.35">
      <c r="B1" s="38" t="s">
        <v>667</v>
      </c>
      <c r="C1" s="38"/>
      <c r="D1" s="38"/>
      <c r="E1" s="38"/>
      <c r="F1" s="38"/>
      <c r="G1" s="38"/>
      <c r="H1" s="38"/>
      <c r="I1" s="38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4">
        <f ca="1">TODAY()+2</f>
        <v>45722</v>
      </c>
      <c r="D10" s="8">
        <v>0.88</v>
      </c>
      <c r="E10" t="str">
        <f ca="1">CONCATENATE(IF(D10=1, "COMPLETE", IF(D10&gt;0, "IN PROGRESS", "NOT STARTED")),IF(Table28[[#This Row],[DUE DATE]]&lt;TODAY()," - PAST DUE"," "))</f>
        <v xml:space="preserve">IN PROGRESS </v>
      </c>
    </row>
    <row r="11" spans="2:9" x14ac:dyDescent="0.25">
      <c r="B11" t="s">
        <v>673</v>
      </c>
      <c r="C11" s="14">
        <f ca="1">TODAY()+12</f>
        <v>45732</v>
      </c>
      <c r="D11" s="8">
        <v>1</v>
      </c>
      <c r="E11" t="str">
        <f ca="1">CONCATENATE(IF(D11=1, "COMPLETE", IF(D11&gt;0, "IN PROGRESS", "NOT STARTED")),IF(Table28[[#This Row],[DUE DATE]]&lt;TODAY()," - PAST DUE"," "))</f>
        <v xml:space="preserve">COMPLETE </v>
      </c>
    </row>
    <row r="12" spans="2:9" x14ac:dyDescent="0.25">
      <c r="B12" s="41" t="s">
        <v>674</v>
      </c>
      <c r="C12" s="42">
        <f ca="1">TODAY()-3</f>
        <v>45717</v>
      </c>
      <c r="D12" s="43">
        <v>0</v>
      </c>
      <c r="E12" s="41" t="str">
        <f ca="1">CONCATENATE(IF(D12=1, "COMPLETE", IF(D12&gt;0, "IN PROGRESS", "NOT STARTED")),IF(Table28[[#This Row],[DUE DATE]]&lt;TODAY()," - PAST DUE"," "))</f>
        <v>NOT STARTED - PAST DUE</v>
      </c>
    </row>
    <row r="13" spans="2:9" x14ac:dyDescent="0.25">
      <c r="B13" t="s">
        <v>675</v>
      </c>
      <c r="C13" s="14">
        <f ca="1">TODAY()+10</f>
        <v>45730</v>
      </c>
      <c r="D13" s="8">
        <v>7.0000000000000007E-2</v>
      </c>
      <c r="E13" t="str">
        <f ca="1">CONCATENATE(IF(D13=1, "COMPLETE", IF(D13&gt;0, "IN PROGRESS", "NOT STARTED")),IF(Table28[[#This Row],[DUE DATE]]&lt;TODAY()," - PAST DUE"," "))</f>
        <v xml:space="preserve">IN PROGRESS </v>
      </c>
    </row>
    <row r="14" spans="2:9" x14ac:dyDescent="0.25">
      <c r="B14" t="s">
        <v>676</v>
      </c>
      <c r="C14" s="14">
        <f ca="1">TODAY()+1</f>
        <v>45721</v>
      </c>
      <c r="D14" s="8">
        <v>0.1</v>
      </c>
      <c r="E14" t="str">
        <f ca="1">CONCATENATE(IF(D14=1, "COMPLETE", IF(D14&gt;0, "IN PROGRESS", "NOT STARTED")),IF(Table28[[#This Row],[DUE DATE]]&lt;TODAY()," - PAST DUE"," "))</f>
        <v xml:space="preserve">IN PROGRESS </v>
      </c>
    </row>
    <row r="15" spans="2:9" x14ac:dyDescent="0.25">
      <c r="B15" s="41" t="s">
        <v>677</v>
      </c>
      <c r="C15" s="42">
        <f ca="1">TODAY()-5</f>
        <v>45715</v>
      </c>
      <c r="D15" s="43">
        <v>1</v>
      </c>
      <c r="E15" t="str">
        <f ca="1">CONCATENATE(IF(D15=1, "COMPLETE", IF(D15&gt;0, "IN PROGRESS", "NOT STARTED")),IF(Table28[[#This Row],[DUE DATE]]&lt;TODAY()," - PAST DUE"," "))</f>
        <v>COMPLETE - PAST DUE</v>
      </c>
    </row>
    <row r="16" spans="2:9" x14ac:dyDescent="0.25">
      <c r="B16" t="s">
        <v>678</v>
      </c>
      <c r="C16" s="14">
        <f ca="1">TODAY()+2</f>
        <v>45722</v>
      </c>
      <c r="D16" s="8">
        <v>0.95</v>
      </c>
      <c r="E16" t="str">
        <f ca="1">CONCATENATE(IF(D16=1, "COMPLETE", IF(D16&gt;0, "IN PROGRESS", "NOT STARTED")),IF(Table28[[#This Row],[DUE DATE]]&lt;TODAY()," - PAST DUE"," "))</f>
        <v xml:space="preserve">IN PROGRESS </v>
      </c>
    </row>
    <row r="17" spans="2:5" x14ac:dyDescent="0.25">
      <c r="B17" t="s">
        <v>679</v>
      </c>
      <c r="C17" s="14">
        <f ca="1">TODAY()+12</f>
        <v>45732</v>
      </c>
      <c r="D17" s="8">
        <v>0.43</v>
      </c>
      <c r="E17" t="str">
        <f ca="1">CONCATENATE(IF(D17=1, "COMPLETE", IF(D17&gt;0, "IN PROGRESS", "NOT STARTED")),IF(Table28[[#This Row],[DUE DATE]]&lt;TODAY()," - PAST DUE"," "))</f>
        <v xml:space="preserve">IN PROGRESS </v>
      </c>
    </row>
    <row r="18" spans="2:5" x14ac:dyDescent="0.25">
      <c r="B18" s="41" t="s">
        <v>680</v>
      </c>
      <c r="C18" s="42">
        <f ca="1">TODAY()-1</f>
        <v>45719</v>
      </c>
      <c r="D18" s="43">
        <v>0</v>
      </c>
      <c r="E18" t="str">
        <f ca="1">CONCATENATE(IF(D18=1, "COMPLETE", IF(D18&gt;0, "IN PROGRESS", "NOT STARTED")),IF(Table28[[#This Row],[DUE DATE]]&lt;TODAY()," - PAST DUE"," "))</f>
        <v>NOT STARTED - PAST DUE</v>
      </c>
    </row>
    <row r="19" spans="2:5" x14ac:dyDescent="0.25">
      <c r="B19" t="s">
        <v>681</v>
      </c>
      <c r="C19" s="14">
        <f t="shared" ref="C19" ca="1" si="0">TODAY()+12</f>
        <v>45732</v>
      </c>
      <c r="D19" s="8">
        <v>1</v>
      </c>
      <c r="E19" t="str">
        <f ca="1">CONCATENATE(IF(D19=1, "COMPLETE", IF(D19&gt;0, "IN PROGRESS", "NOT STARTED")),IF(Table28[[#This Row],[DUE DATE]]&lt;TODAY()," - PAST DUE"," "))</f>
        <v xml:space="preserve">COMPLETE </v>
      </c>
    </row>
    <row r="20" spans="2:5" x14ac:dyDescent="0.25">
      <c r="B20" s="41" t="s">
        <v>682</v>
      </c>
      <c r="C20" s="42">
        <f ca="1">TODAY()-3</f>
        <v>45717</v>
      </c>
      <c r="D20" s="43">
        <v>0.44</v>
      </c>
      <c r="E20" t="str">
        <f ca="1">CONCATENATE(IF(D20=1, "COMPLETE", IF(D20&gt;0, "IN PROGRESS", "NOT STARTED")),IF(Table28[[#This Row],[DUE DATE]]&lt;TODAY()," - PAST DUE"," "))</f>
        <v>IN PROGRESS - PAST DUE</v>
      </c>
    </row>
  </sheetData>
  <mergeCells count="1">
    <mergeCell ref="B1:I1"/>
  </mergeCells>
  <conditionalFormatting sqref="B9:E20">
    <cfRule type="containsText" dxfId="11" priority="1" operator="containsText" text="PAST DUE">
      <formula>NOT(ISERROR(SEARCH("PAST DUE",B9)))</formula>
    </cfRule>
  </conditionalFormatting>
  <pageMargins left="0.7" right="0.7" top="0.75" bottom="0.75" header="0.3" footer="0.3"/>
  <pageSetup orientation="portrait" horizontalDpi="360" verticalDpi="360" r:id="rId1"/>
  <ignoredErrors>
    <ignoredError sqref="C10:C20" calculatedColumn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10" sqref="J10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38" t="s">
        <v>668</v>
      </c>
      <c r="C1" s="38"/>
      <c r="D1" s="38"/>
      <c r="E1" s="38"/>
      <c r="F1" s="38"/>
      <c r="G1" s="38"/>
      <c r="H1" s="38"/>
      <c r="I1" s="38"/>
      <c r="J1" s="38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0</v>
      </c>
      <c r="D9" s="5" t="str">
        <f>VLOOKUP(B9,CustomerInfo[#All],2,FALSE)</f>
        <v>Alfreds Futterkiste</v>
      </c>
      <c r="F9" s="5" t="str">
        <f>VLOOKUP($B9,CustomerInfo[],4,FALSE)</f>
        <v>Obere Str. 57</v>
      </c>
      <c r="G9" s="5" t="str">
        <f>VLOOKUP($B9,CustomerInfo[],5,FALSE)</f>
        <v>Berlin</v>
      </c>
      <c r="H9" s="5" t="str">
        <f>VLOOKUP($B9,CustomerInfo[],6,FALSE)</f>
        <v/>
      </c>
      <c r="I9" s="5" t="str">
        <f>VLOOKUP($B9,CustomerInfo[],7,FALSE)</f>
        <v>12209</v>
      </c>
      <c r="J9" s="5" t="s">
        <v>76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>VLOOKUP($B9,CustomerInfo[],3,FALSE)</f>
        <v>Maria Anders</v>
      </c>
      <c r="F12" s="5" t="str">
        <f>VLOOKUP($B9,CustomerInfo[],9,FALSE)</f>
        <v>030-0074321</v>
      </c>
    </row>
  </sheetData>
  <mergeCells count="1">
    <mergeCell ref="B1:J1"/>
  </mergeCells>
  <conditionalFormatting sqref="J8">
    <cfRule type="expression" dxfId="7" priority="1">
      <formula>$J$9="Canada"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tabSelected="1" workbookViewId="0">
      <selection activeCell="J12" sqref="J12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38" t="s">
        <v>843</v>
      </c>
      <c r="C1" s="38"/>
      <c r="D1" s="38"/>
      <c r="E1" s="38"/>
      <c r="F1" s="38"/>
      <c r="G1" s="38"/>
      <c r="H1" s="38"/>
      <c r="I1" s="38"/>
      <c r="J1" s="38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 t="str">
        <f>INDEX(CustomerInfo[[#All],[Address]],MATCH(B9,CustomerInfo[[#All],[Customer ID]],0))</f>
        <v>120 Hanover Sq.</v>
      </c>
      <c r="G9" s="5" t="str">
        <f>INDEX(CustomerInfo[[#All],[City]],MATCH(B9,CustomerInfo[[#All],[Customer ID]],0))</f>
        <v>London</v>
      </c>
      <c r="H9" s="5" t="str">
        <f>INDEX(CustomerInfo[[#All],[Region]],MATCH(B9,CustomerInfo[[#All],[Customer ID]],0))</f>
        <v/>
      </c>
      <c r="I9" s="5" t="str">
        <f>INDEX(CustomerInfo[[#All],[Postal Code]],MATCH(B9,CustomerInfo[[#All],[Customer ID]],0))</f>
        <v>WA1 1DP</v>
      </c>
      <c r="J9" s="5" t="s">
        <v>60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>INDEX(CustomerInfo[[#All],[Contact Name]],MATCH(B9,CustomerInfo[[#All],[Customer ID]],0))</f>
        <v>Thomas Hardy</v>
      </c>
      <c r="F12" s="5" t="str">
        <f>INDEX(CustomerInfo[[#All],[Phone]],MATCH(B9,CustomerInfo[[#All],[Customer ID]],0))</f>
        <v>(171) 555-7788</v>
      </c>
    </row>
  </sheetData>
  <mergeCells count="1">
    <mergeCell ref="B1:J1"/>
  </mergeCells>
  <conditionalFormatting sqref="J8">
    <cfRule type="expression" dxfId="3" priority="1">
      <formula>$J$9="Spain"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workbookViewId="0">
      <selection activeCell="I11" sqref="I11"/>
    </sheetView>
  </sheetViews>
  <sheetFormatPr defaultRowHeight="15" x14ac:dyDescent="0.2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6" width="13.5703125" bestFit="1" customWidth="1"/>
    <col min="7" max="7" width="14.140625" bestFit="1" customWidth="1"/>
    <col min="8" max="8" width="17.85546875" customWidth="1"/>
  </cols>
  <sheetData>
    <row r="1" spans="2:9" ht="23.25" x14ac:dyDescent="0.35">
      <c r="B1" s="38" t="s">
        <v>684</v>
      </c>
      <c r="C1" s="38"/>
      <c r="D1" s="38"/>
      <c r="E1" s="38"/>
      <c r="F1" s="38"/>
      <c r="G1" s="38"/>
      <c r="H1" s="38"/>
      <c r="I1" s="38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25">
      <c r="B12" t="s">
        <v>712</v>
      </c>
      <c r="C12" t="str">
        <f t="shared" ref="C12:C17" si="0">LEFT(B12,2)</f>
        <v>WD</v>
      </c>
      <c r="D12" t="str">
        <f>MID(Table3[[#This Row],[TRAINING CODE]],4,2)</f>
        <v>SL</v>
      </c>
      <c r="E12" t="str">
        <f t="shared" ref="E12:E17" si="1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25">
      <c r="B13" t="s">
        <v>711</v>
      </c>
      <c r="C13" t="str">
        <f t="shared" si="0"/>
        <v>EX</v>
      </c>
      <c r="D13" t="str">
        <f>MID(Table3[[#This Row],[TRAINING CODE]],4,2)</f>
        <v>SL</v>
      </c>
      <c r="E13" t="str">
        <f t="shared" si="1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25">
      <c r="B14" t="s">
        <v>713</v>
      </c>
      <c r="C14" t="str">
        <f t="shared" si="0"/>
        <v>AC</v>
      </c>
      <c r="D14" t="str">
        <f>MID(Table3[[#This Row],[TRAINING CODE]],4,2)</f>
        <v>LA</v>
      </c>
      <c r="E14" t="str">
        <f t="shared" si="1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25">
      <c r="B15" t="s">
        <v>714</v>
      </c>
      <c r="C15" t="str">
        <f t="shared" si="0"/>
        <v>EX</v>
      </c>
      <c r="D15" t="str">
        <f>MID(Table3[[#This Row],[TRAINING CODE]],4,2)</f>
        <v>SL</v>
      </c>
      <c r="E15" t="str">
        <f t="shared" si="1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25">
      <c r="B16" t="s">
        <v>715</v>
      </c>
      <c r="C16" t="str">
        <f t="shared" si="0"/>
        <v>OU</v>
      </c>
      <c r="D16" t="str">
        <f>MID(Table3[[#This Row],[TRAINING CODE]],4,2)</f>
        <v>SF</v>
      </c>
      <c r="E16" t="str">
        <f t="shared" si="1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25">
      <c r="B17" t="s">
        <v>716</v>
      </c>
      <c r="C17" t="str">
        <f t="shared" si="0"/>
        <v>PP</v>
      </c>
      <c r="D17" t="str">
        <f>MID(Table3[[#This Row],[TRAINING CODE]],4,2)</f>
        <v>SL</v>
      </c>
      <c r="E17" t="str">
        <f t="shared" si="1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J8" sqref="J8"/>
    </sheetView>
  </sheetViews>
  <sheetFormatPr defaultRowHeight="15" x14ac:dyDescent="0.25"/>
  <cols>
    <col min="1" max="1" width="5.5703125" customWidth="1"/>
    <col min="2" max="2" width="41.140625" bestFit="1" customWidth="1"/>
    <col min="3" max="3" width="16.28515625" bestFit="1" customWidth="1"/>
    <col min="5" max="5" width="9.85546875" customWidth="1"/>
    <col min="7" max="7" width="10.85546875" customWidth="1"/>
    <col min="9" max="9" width="23.28515625" customWidth="1"/>
    <col min="10" max="10" width="14.140625" bestFit="1" customWidth="1"/>
  </cols>
  <sheetData>
    <row r="1" spans="2:10" ht="23.25" x14ac:dyDescent="0.35">
      <c r="B1" s="38" t="s">
        <v>717</v>
      </c>
      <c r="C1" s="38"/>
      <c r="D1" s="38"/>
      <c r="E1" s="38"/>
      <c r="F1" s="38"/>
      <c r="G1" s="38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</row>
    <row r="8" spans="2:10" x14ac:dyDescent="0.25">
      <c r="B8" s="11" t="s">
        <v>839</v>
      </c>
      <c r="C8" s="10">
        <v>159220819</v>
      </c>
      <c r="D8">
        <v>2019</v>
      </c>
      <c r="E8" t="s">
        <v>838</v>
      </c>
      <c r="G8" s="5" t="s">
        <v>758</v>
      </c>
      <c r="H8" s="5"/>
      <c r="I8" s="13">
        <f>SUMIF(Table6[RATING],G8,Table6[GROSS])</f>
        <v>9512596366</v>
      </c>
      <c r="J8" s="44">
        <f>COUNTIF(Table6[RATING],"PG")</f>
        <v>24</v>
      </c>
    </row>
    <row r="9" spans="2:10" x14ac:dyDescent="0.25">
      <c r="B9" t="s">
        <v>814</v>
      </c>
      <c r="C9" s="10">
        <v>191719337</v>
      </c>
      <c r="D9">
        <v>2014</v>
      </c>
      <c r="E9" t="s">
        <v>838</v>
      </c>
    </row>
    <row r="10" spans="2:10" x14ac:dyDescent="0.25">
      <c r="B10" s="11" t="s">
        <v>840</v>
      </c>
      <c r="C10" s="10">
        <v>210614939</v>
      </c>
      <c r="D10">
        <v>2007</v>
      </c>
      <c r="E10" t="s">
        <v>838</v>
      </c>
    </row>
    <row r="11" spans="2:10" x14ac:dyDescent="0.25">
      <c r="B11" t="s">
        <v>809</v>
      </c>
      <c r="C11" s="10">
        <v>215288866</v>
      </c>
      <c r="D11">
        <v>2018</v>
      </c>
      <c r="E11" t="s">
        <v>838</v>
      </c>
    </row>
    <row r="12" spans="2:10" x14ac:dyDescent="0.25">
      <c r="B12" t="s">
        <v>821</v>
      </c>
      <c r="C12" s="10">
        <v>172956409</v>
      </c>
      <c r="D12">
        <v>1997</v>
      </c>
      <c r="E12" t="s">
        <v>838</v>
      </c>
    </row>
    <row r="13" spans="2:10" x14ac:dyDescent="0.25">
      <c r="B13" t="s">
        <v>729</v>
      </c>
      <c r="C13" s="10">
        <v>217350219</v>
      </c>
      <c r="D13">
        <v>1992</v>
      </c>
      <c r="E13" t="s">
        <v>736</v>
      </c>
    </row>
    <row r="14" spans="2:10" x14ac:dyDescent="0.25">
      <c r="B14" t="s">
        <v>729</v>
      </c>
      <c r="C14" s="10">
        <v>355559216</v>
      </c>
      <c r="D14">
        <v>2019</v>
      </c>
      <c r="E14" t="s">
        <v>758</v>
      </c>
    </row>
    <row r="15" spans="2:10" x14ac:dyDescent="0.25">
      <c r="B15" t="s">
        <v>751</v>
      </c>
      <c r="C15" s="10">
        <v>334191110</v>
      </c>
      <c r="D15">
        <v>2010</v>
      </c>
      <c r="E15" t="s">
        <v>758</v>
      </c>
    </row>
    <row r="16" spans="2:10" x14ac:dyDescent="0.25">
      <c r="B16" t="s">
        <v>798</v>
      </c>
      <c r="C16" s="10">
        <v>350126372</v>
      </c>
      <c r="D16">
        <v>2014</v>
      </c>
      <c r="E16" t="s">
        <v>838</v>
      </c>
    </row>
    <row r="17" spans="2:5" x14ac:dyDescent="0.25">
      <c r="B17" t="s">
        <v>761</v>
      </c>
      <c r="C17" s="10">
        <v>760507625</v>
      </c>
      <c r="D17">
        <v>2009</v>
      </c>
      <c r="E17" t="s">
        <v>795</v>
      </c>
    </row>
    <row r="18" spans="2:5" x14ac:dyDescent="0.25">
      <c r="B18" t="s">
        <v>771</v>
      </c>
      <c r="C18" s="10">
        <v>459005868</v>
      </c>
      <c r="D18">
        <v>2015</v>
      </c>
      <c r="E18" t="s">
        <v>795</v>
      </c>
    </row>
    <row r="19" spans="2:5" x14ac:dyDescent="0.25">
      <c r="B19" t="s">
        <v>760</v>
      </c>
      <c r="C19" s="10">
        <v>858373000</v>
      </c>
      <c r="D19">
        <v>2019</v>
      </c>
      <c r="E19" t="s">
        <v>795</v>
      </c>
    </row>
    <row r="20" spans="2:5" x14ac:dyDescent="0.25">
      <c r="B20" t="s">
        <v>763</v>
      </c>
      <c r="C20" s="10">
        <v>678815482</v>
      </c>
      <c r="D20">
        <v>2018</v>
      </c>
      <c r="E20" t="s">
        <v>795</v>
      </c>
    </row>
    <row r="21" spans="2:5" x14ac:dyDescent="0.25">
      <c r="B21" t="s">
        <v>813</v>
      </c>
      <c r="C21" s="10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0">
        <v>218967620</v>
      </c>
      <c r="D22">
        <v>1991</v>
      </c>
      <c r="E22" t="s">
        <v>736</v>
      </c>
    </row>
    <row r="23" spans="2:5" x14ac:dyDescent="0.25">
      <c r="B23" t="s">
        <v>728</v>
      </c>
      <c r="C23" s="10">
        <v>504014165</v>
      </c>
      <c r="D23">
        <v>2017</v>
      </c>
      <c r="E23" t="s">
        <v>758</v>
      </c>
    </row>
    <row r="24" spans="2:5" x14ac:dyDescent="0.25">
      <c r="B24" t="s">
        <v>805</v>
      </c>
      <c r="C24" s="10">
        <v>234760478</v>
      </c>
      <c r="D24">
        <v>1984</v>
      </c>
      <c r="E24" t="s">
        <v>838</v>
      </c>
    </row>
    <row r="25" spans="2:5" x14ac:dyDescent="0.25">
      <c r="B25" t="s">
        <v>762</v>
      </c>
      <c r="C25" s="10">
        <v>700059566</v>
      </c>
      <c r="D25">
        <v>2018</v>
      </c>
      <c r="E25" t="s">
        <v>795</v>
      </c>
    </row>
    <row r="26" spans="2:5" x14ac:dyDescent="0.25">
      <c r="B26" t="s">
        <v>825</v>
      </c>
      <c r="C26" s="10">
        <v>169106725</v>
      </c>
      <c r="D26">
        <v>2011</v>
      </c>
      <c r="E26" t="s">
        <v>838</v>
      </c>
    </row>
    <row r="27" spans="2:5" x14ac:dyDescent="0.25">
      <c r="B27" t="s">
        <v>779</v>
      </c>
      <c r="C27" s="10">
        <v>408084349</v>
      </c>
      <c r="D27">
        <v>2016</v>
      </c>
      <c r="E27" t="s">
        <v>795</v>
      </c>
    </row>
    <row r="28" spans="2:5" x14ac:dyDescent="0.25">
      <c r="B28" t="s">
        <v>773</v>
      </c>
      <c r="C28" s="10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0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0">
        <v>191452396</v>
      </c>
      <c r="D30">
        <v>2011</v>
      </c>
      <c r="E30" t="s">
        <v>736</v>
      </c>
    </row>
    <row r="31" spans="2:5" x14ac:dyDescent="0.25">
      <c r="B31" t="s">
        <v>797</v>
      </c>
      <c r="C31" s="10">
        <v>363070709</v>
      </c>
      <c r="D31">
        <v>2016</v>
      </c>
      <c r="E31" t="s">
        <v>838</v>
      </c>
    </row>
    <row r="32" spans="2:5" x14ac:dyDescent="0.25">
      <c r="B32" t="s">
        <v>801</v>
      </c>
      <c r="C32" s="10">
        <v>324591735</v>
      </c>
      <c r="D32">
        <v>2018</v>
      </c>
      <c r="E32" t="s">
        <v>838</v>
      </c>
    </row>
    <row r="33" spans="2:5" x14ac:dyDescent="0.25">
      <c r="B33" t="s">
        <v>746</v>
      </c>
      <c r="C33" s="10">
        <v>368065385</v>
      </c>
      <c r="D33">
        <v>2013</v>
      </c>
      <c r="E33" t="s">
        <v>758</v>
      </c>
    </row>
    <row r="34" spans="2:5" x14ac:dyDescent="0.25">
      <c r="B34" t="s">
        <v>829</v>
      </c>
      <c r="C34" s="10">
        <v>162805434</v>
      </c>
      <c r="D34">
        <v>2012</v>
      </c>
      <c r="E34" t="s">
        <v>838</v>
      </c>
    </row>
    <row r="35" spans="2:5" x14ac:dyDescent="0.25">
      <c r="B35" t="s">
        <v>743</v>
      </c>
      <c r="C35" s="10">
        <v>435110554</v>
      </c>
      <c r="D35">
        <v>1982</v>
      </c>
      <c r="E35" t="s">
        <v>758</v>
      </c>
    </row>
    <row r="36" spans="2:5" x14ac:dyDescent="0.25">
      <c r="B36" t="s">
        <v>835</v>
      </c>
      <c r="C36" s="10">
        <v>156645693</v>
      </c>
      <c r="D36">
        <v>1987</v>
      </c>
      <c r="E36" t="s">
        <v>838</v>
      </c>
    </row>
    <row r="37" spans="2:5" x14ac:dyDescent="0.25">
      <c r="B37" t="s">
        <v>827</v>
      </c>
      <c r="C37" s="10">
        <v>166167230</v>
      </c>
      <c r="D37">
        <v>2015</v>
      </c>
      <c r="E37" t="s">
        <v>838</v>
      </c>
    </row>
    <row r="38" spans="2:5" x14ac:dyDescent="0.25">
      <c r="B38" t="s">
        <v>738</v>
      </c>
      <c r="C38" s="10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0">
        <v>380843261</v>
      </c>
      <c r="D39">
        <v>2003</v>
      </c>
      <c r="E39" t="s">
        <v>736</v>
      </c>
    </row>
    <row r="40" spans="2:5" x14ac:dyDescent="0.25">
      <c r="B40" t="s">
        <v>744</v>
      </c>
      <c r="C40" s="10">
        <v>400738009</v>
      </c>
      <c r="D40">
        <v>2013</v>
      </c>
      <c r="E40" t="s">
        <v>758</v>
      </c>
    </row>
    <row r="41" spans="2:5" x14ac:dyDescent="0.25">
      <c r="B41" t="s">
        <v>739</v>
      </c>
      <c r="C41" s="10">
        <v>477371890</v>
      </c>
      <c r="D41">
        <v>2019</v>
      </c>
      <c r="E41" t="s">
        <v>758</v>
      </c>
    </row>
    <row r="42" spans="2:5" x14ac:dyDescent="0.25">
      <c r="B42" t="s">
        <v>791</v>
      </c>
      <c r="C42" s="10">
        <v>353007020</v>
      </c>
      <c r="D42">
        <v>2015</v>
      </c>
      <c r="E42" t="s">
        <v>795</v>
      </c>
    </row>
    <row r="43" spans="2:5" x14ac:dyDescent="0.25">
      <c r="B43" t="s">
        <v>819</v>
      </c>
      <c r="C43" s="10">
        <v>176040665</v>
      </c>
      <c r="D43">
        <v>2017</v>
      </c>
      <c r="E43" t="s">
        <v>838</v>
      </c>
    </row>
    <row r="44" spans="2:5" x14ac:dyDescent="0.25">
      <c r="B44" t="s">
        <v>815</v>
      </c>
      <c r="C44" s="10">
        <v>187705427</v>
      </c>
      <c r="D44">
        <v>2000</v>
      </c>
      <c r="E44" t="s">
        <v>838</v>
      </c>
    </row>
    <row r="45" spans="2:5" x14ac:dyDescent="0.25">
      <c r="B45" t="s">
        <v>826</v>
      </c>
      <c r="C45" s="10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0">
        <v>200852579</v>
      </c>
      <c r="D46">
        <v>1939</v>
      </c>
      <c r="E46" t="s">
        <v>736</v>
      </c>
    </row>
    <row r="47" spans="2:5" x14ac:dyDescent="0.25">
      <c r="B47" t="s">
        <v>786</v>
      </c>
      <c r="C47" s="10">
        <v>389813101</v>
      </c>
      <c r="D47">
        <v>2017</v>
      </c>
      <c r="E47" t="s">
        <v>795</v>
      </c>
    </row>
    <row r="48" spans="2:5" x14ac:dyDescent="0.25">
      <c r="B48" t="s">
        <v>832</v>
      </c>
      <c r="C48" s="10">
        <v>159342015</v>
      </c>
      <c r="D48">
        <v>2018</v>
      </c>
      <c r="E48" t="s">
        <v>838</v>
      </c>
    </row>
    <row r="49" spans="2:5" x14ac:dyDescent="0.25">
      <c r="B49" t="s">
        <v>828</v>
      </c>
      <c r="C49" s="10">
        <v>165092268</v>
      </c>
      <c r="D49">
        <v>2001</v>
      </c>
      <c r="E49" t="s">
        <v>838</v>
      </c>
    </row>
    <row r="50" spans="2:5" x14ac:dyDescent="0.25">
      <c r="B50" t="s">
        <v>787</v>
      </c>
      <c r="C50" s="10">
        <v>381409310</v>
      </c>
      <c r="D50">
        <v>2011</v>
      </c>
      <c r="E50" t="s">
        <v>795</v>
      </c>
    </row>
    <row r="51" spans="2:5" x14ac:dyDescent="0.25">
      <c r="B51" t="s">
        <v>756</v>
      </c>
      <c r="C51" s="10">
        <v>302305431</v>
      </c>
      <c r="D51">
        <v>2009</v>
      </c>
      <c r="E51" t="s">
        <v>758</v>
      </c>
    </row>
    <row r="52" spans="2:5" x14ac:dyDescent="0.25">
      <c r="B52" t="s">
        <v>753</v>
      </c>
      <c r="C52" s="10">
        <v>318087620</v>
      </c>
      <c r="D52">
        <v>2001</v>
      </c>
      <c r="E52" t="s">
        <v>758</v>
      </c>
    </row>
    <row r="53" spans="2:5" x14ac:dyDescent="0.25">
      <c r="B53" t="s">
        <v>737</v>
      </c>
      <c r="C53" s="10">
        <v>608581744</v>
      </c>
      <c r="D53">
        <v>2018</v>
      </c>
      <c r="E53" t="s">
        <v>758</v>
      </c>
    </row>
    <row r="54" spans="2:5" x14ac:dyDescent="0.25">
      <c r="B54" t="s">
        <v>748</v>
      </c>
      <c r="C54" s="10">
        <v>356461711</v>
      </c>
      <c r="D54">
        <v>2015</v>
      </c>
      <c r="E54" t="s">
        <v>758</v>
      </c>
    </row>
    <row r="55" spans="2:5" x14ac:dyDescent="0.25">
      <c r="B55" t="s">
        <v>778</v>
      </c>
      <c r="C55" s="10">
        <v>409013994</v>
      </c>
      <c r="D55">
        <v>2013</v>
      </c>
      <c r="E55" t="s">
        <v>795</v>
      </c>
    </row>
    <row r="56" spans="2:5" x14ac:dyDescent="0.25">
      <c r="B56" t="s">
        <v>800</v>
      </c>
      <c r="C56" s="10">
        <v>328828874</v>
      </c>
      <c r="D56">
        <v>2017</v>
      </c>
      <c r="E56" t="s">
        <v>838</v>
      </c>
    </row>
    <row r="57" spans="2:5" x14ac:dyDescent="0.25">
      <c r="B57" t="s">
        <v>810</v>
      </c>
      <c r="C57" s="10">
        <v>211593228</v>
      </c>
      <c r="D57">
        <v>2019</v>
      </c>
      <c r="E57" t="s">
        <v>838</v>
      </c>
    </row>
    <row r="58" spans="2:5" x14ac:dyDescent="0.25">
      <c r="B58" t="s">
        <v>837</v>
      </c>
      <c r="C58" s="10">
        <v>153952592</v>
      </c>
      <c r="D58">
        <v>1996</v>
      </c>
      <c r="E58" t="s">
        <v>838</v>
      </c>
    </row>
    <row r="59" spans="2:5" x14ac:dyDescent="0.25">
      <c r="B59" t="s">
        <v>824</v>
      </c>
      <c r="C59" s="10">
        <v>171015687</v>
      </c>
      <c r="D59">
        <v>2019</v>
      </c>
      <c r="E59" t="s">
        <v>838</v>
      </c>
    </row>
    <row r="60" spans="2:5" x14ac:dyDescent="0.25">
      <c r="B60" t="s">
        <v>799</v>
      </c>
      <c r="C60" s="10">
        <v>335451311</v>
      </c>
      <c r="D60">
        <v>2019</v>
      </c>
      <c r="E60" t="s">
        <v>838</v>
      </c>
    </row>
    <row r="61" spans="2:5" x14ac:dyDescent="0.25">
      <c r="B61" t="s">
        <v>782</v>
      </c>
      <c r="C61" s="10">
        <v>404540171</v>
      </c>
      <c r="D61">
        <v>2017</v>
      </c>
      <c r="E61" t="s">
        <v>795</v>
      </c>
    </row>
    <row r="62" spans="2:5" x14ac:dyDescent="0.25">
      <c r="B62" t="s">
        <v>783</v>
      </c>
      <c r="C62" s="10">
        <v>402828120</v>
      </c>
      <c r="D62">
        <v>1993</v>
      </c>
      <c r="E62" t="s">
        <v>795</v>
      </c>
    </row>
    <row r="63" spans="2:5" x14ac:dyDescent="0.25">
      <c r="B63" t="s">
        <v>765</v>
      </c>
      <c r="C63" s="10">
        <v>652270625</v>
      </c>
      <c r="D63">
        <v>2015</v>
      </c>
      <c r="E63" t="s">
        <v>795</v>
      </c>
    </row>
    <row r="64" spans="2:5" x14ac:dyDescent="0.25">
      <c r="B64" t="s">
        <v>776</v>
      </c>
      <c r="C64" s="10">
        <v>417719760</v>
      </c>
      <c r="D64">
        <v>2018</v>
      </c>
      <c r="E64" t="s">
        <v>795</v>
      </c>
    </row>
    <row r="65" spans="2:5" x14ac:dyDescent="0.25">
      <c r="B65" t="s">
        <v>670</v>
      </c>
      <c r="C65" s="10">
        <v>226277068</v>
      </c>
      <c r="D65">
        <v>2017</v>
      </c>
      <c r="E65" t="s">
        <v>838</v>
      </c>
    </row>
    <row r="66" spans="2:5" x14ac:dyDescent="0.25">
      <c r="B66" t="s">
        <v>836</v>
      </c>
      <c r="C66" s="10">
        <v>154058340</v>
      </c>
      <c r="D66">
        <v>2015</v>
      </c>
      <c r="E66" t="s">
        <v>838</v>
      </c>
    </row>
    <row r="67" spans="2:5" x14ac:dyDescent="0.25">
      <c r="B67" t="s">
        <v>750</v>
      </c>
      <c r="C67" s="10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0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0">
        <v>289916256</v>
      </c>
      <c r="D69">
        <v>2001</v>
      </c>
      <c r="E69" t="s">
        <v>736</v>
      </c>
    </row>
    <row r="70" spans="2:5" x14ac:dyDescent="0.25">
      <c r="B70" t="s">
        <v>775</v>
      </c>
      <c r="C70" s="10">
        <v>423315812</v>
      </c>
      <c r="D70">
        <v>2006</v>
      </c>
      <c r="E70" t="s">
        <v>795</v>
      </c>
    </row>
    <row r="71" spans="2:5" x14ac:dyDescent="0.25">
      <c r="B71" t="s">
        <v>817</v>
      </c>
      <c r="C71" s="10">
        <v>178406268</v>
      </c>
      <c r="D71">
        <v>1990</v>
      </c>
      <c r="E71" t="s">
        <v>838</v>
      </c>
    </row>
    <row r="72" spans="2:5" x14ac:dyDescent="0.25">
      <c r="B72" t="s">
        <v>822</v>
      </c>
      <c r="C72" s="10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0">
        <v>206445654</v>
      </c>
      <c r="D73">
        <v>2007</v>
      </c>
      <c r="E73" t="s">
        <v>736</v>
      </c>
    </row>
    <row r="74" spans="2:5" x14ac:dyDescent="0.25">
      <c r="B74" t="s">
        <v>769</v>
      </c>
      <c r="C74" s="10">
        <v>532177324</v>
      </c>
      <c r="D74">
        <v>2016</v>
      </c>
      <c r="E74" t="s">
        <v>795</v>
      </c>
    </row>
    <row r="75" spans="2:5" x14ac:dyDescent="0.25">
      <c r="B75" t="s">
        <v>808</v>
      </c>
      <c r="C75" s="10">
        <v>217049603</v>
      </c>
      <c r="D75">
        <v>1998</v>
      </c>
      <c r="E75" t="s">
        <v>838</v>
      </c>
    </row>
    <row r="76" spans="2:5" x14ac:dyDescent="0.25">
      <c r="B76" t="s">
        <v>834</v>
      </c>
      <c r="C76" s="10">
        <v>157019771</v>
      </c>
      <c r="D76">
        <v>2000</v>
      </c>
      <c r="E76" t="s">
        <v>838</v>
      </c>
    </row>
    <row r="77" spans="2:5" x14ac:dyDescent="0.25">
      <c r="B77" t="s">
        <v>742</v>
      </c>
      <c r="C77" s="10">
        <v>441226247</v>
      </c>
      <c r="D77">
        <v>2004</v>
      </c>
      <c r="E77" t="s">
        <v>758</v>
      </c>
    </row>
    <row r="78" spans="2:5" x14ac:dyDescent="0.25">
      <c r="B78" t="s">
        <v>752</v>
      </c>
      <c r="C78" s="10">
        <v>322719944</v>
      </c>
      <c r="D78">
        <v>2007</v>
      </c>
      <c r="E78" t="s">
        <v>758</v>
      </c>
    </row>
    <row r="79" spans="2:5" x14ac:dyDescent="0.25">
      <c r="B79" t="s">
        <v>781</v>
      </c>
      <c r="C79" s="10">
        <v>407022860</v>
      </c>
      <c r="D79">
        <v>2002</v>
      </c>
      <c r="E79" t="s">
        <v>795</v>
      </c>
    </row>
    <row r="80" spans="2:5" x14ac:dyDescent="0.25">
      <c r="B80" t="s">
        <v>790</v>
      </c>
      <c r="C80" s="10">
        <v>373585825</v>
      </c>
      <c r="D80">
        <v>2004</v>
      </c>
      <c r="E80" t="s">
        <v>795</v>
      </c>
    </row>
    <row r="81" spans="2:5" x14ac:dyDescent="0.25">
      <c r="B81" t="s">
        <v>785</v>
      </c>
      <c r="C81" s="10">
        <v>390532085</v>
      </c>
      <c r="D81">
        <v>2019</v>
      </c>
      <c r="E81" t="s">
        <v>795</v>
      </c>
    </row>
    <row r="82" spans="2:5" x14ac:dyDescent="0.25">
      <c r="B82" t="s">
        <v>740</v>
      </c>
      <c r="C82" s="10">
        <v>474544677</v>
      </c>
      <c r="D82">
        <v>1999</v>
      </c>
      <c r="E82" t="s">
        <v>758</v>
      </c>
    </row>
    <row r="83" spans="2:5" x14ac:dyDescent="0.25">
      <c r="B83" t="s">
        <v>754</v>
      </c>
      <c r="C83" s="10">
        <v>310676740</v>
      </c>
      <c r="D83">
        <v>2002</v>
      </c>
      <c r="E83" t="s">
        <v>758</v>
      </c>
    </row>
    <row r="84" spans="2:5" x14ac:dyDescent="0.25">
      <c r="B84" t="s">
        <v>788</v>
      </c>
      <c r="C84" s="10">
        <v>380270577</v>
      </c>
      <c r="D84">
        <v>2005</v>
      </c>
      <c r="E84" t="s">
        <v>795</v>
      </c>
    </row>
    <row r="85" spans="2:5" x14ac:dyDescent="0.25">
      <c r="B85" t="s">
        <v>741</v>
      </c>
      <c r="C85" s="10">
        <v>460998507</v>
      </c>
      <c r="D85">
        <v>1977</v>
      </c>
      <c r="E85" t="s">
        <v>758</v>
      </c>
    </row>
    <row r="86" spans="2:5" x14ac:dyDescent="0.25">
      <c r="B86" t="s">
        <v>770</v>
      </c>
      <c r="C86" s="10">
        <v>515198941</v>
      </c>
      <c r="D86">
        <v>2019</v>
      </c>
      <c r="E86" t="s">
        <v>795</v>
      </c>
    </row>
    <row r="87" spans="2:5" x14ac:dyDescent="0.25">
      <c r="B87" t="s">
        <v>755</v>
      </c>
      <c r="C87" s="10">
        <v>309306177</v>
      </c>
      <c r="D87">
        <v>1983</v>
      </c>
      <c r="E87" t="s">
        <v>758</v>
      </c>
    </row>
    <row r="88" spans="2:5" x14ac:dyDescent="0.25">
      <c r="B88" t="s">
        <v>759</v>
      </c>
      <c r="C88" s="10">
        <v>936662225</v>
      </c>
      <c r="D88">
        <v>2015</v>
      </c>
      <c r="E88" t="s">
        <v>795</v>
      </c>
    </row>
    <row r="89" spans="2:5" x14ac:dyDescent="0.25">
      <c r="B89" t="s">
        <v>767</v>
      </c>
      <c r="C89" s="10">
        <v>620181382</v>
      </c>
      <c r="D89">
        <v>2017</v>
      </c>
      <c r="E89" t="s">
        <v>795</v>
      </c>
    </row>
    <row r="90" spans="2:5" x14ac:dyDescent="0.25">
      <c r="B90" t="s">
        <v>830</v>
      </c>
      <c r="C90" s="10">
        <v>161197785</v>
      </c>
      <c r="D90">
        <v>2015</v>
      </c>
      <c r="E90" t="s">
        <v>838</v>
      </c>
    </row>
    <row r="91" spans="2:5" x14ac:dyDescent="0.25">
      <c r="B91" t="s">
        <v>807</v>
      </c>
      <c r="C91" s="10">
        <v>218815487</v>
      </c>
      <c r="D91">
        <v>2012</v>
      </c>
      <c r="E91" t="s">
        <v>838</v>
      </c>
    </row>
    <row r="92" spans="2:5" x14ac:dyDescent="0.25">
      <c r="B92" t="s">
        <v>812</v>
      </c>
      <c r="C92" s="10">
        <v>205881154</v>
      </c>
      <c r="D92">
        <v>1991</v>
      </c>
      <c r="E92" t="s">
        <v>838</v>
      </c>
    </row>
    <row r="93" spans="2:5" x14ac:dyDescent="0.25">
      <c r="B93" t="s">
        <v>766</v>
      </c>
      <c r="C93" s="10">
        <v>623357910</v>
      </c>
      <c r="D93">
        <v>2012</v>
      </c>
      <c r="E93" t="s">
        <v>795</v>
      </c>
    </row>
    <row r="94" spans="2:5" x14ac:dyDescent="0.25">
      <c r="B94" t="s">
        <v>768</v>
      </c>
      <c r="C94" s="10">
        <v>535234033</v>
      </c>
      <c r="D94">
        <v>2008</v>
      </c>
      <c r="E94" t="s">
        <v>795</v>
      </c>
    </row>
    <row r="95" spans="2:5" x14ac:dyDescent="0.25">
      <c r="B95" t="s">
        <v>772</v>
      </c>
      <c r="C95" s="10">
        <v>448139099</v>
      </c>
      <c r="D95">
        <v>2012</v>
      </c>
      <c r="E95" t="s">
        <v>795</v>
      </c>
    </row>
    <row r="96" spans="2:5" x14ac:dyDescent="0.25">
      <c r="B96" t="s">
        <v>806</v>
      </c>
      <c r="C96" s="10">
        <v>232906145</v>
      </c>
      <c r="D96">
        <v>1973</v>
      </c>
      <c r="E96" t="s">
        <v>838</v>
      </c>
    </row>
    <row r="97" spans="2:5" x14ac:dyDescent="0.25">
      <c r="B97" t="s">
        <v>833</v>
      </c>
      <c r="C97" s="10">
        <v>158348367</v>
      </c>
      <c r="D97">
        <v>1993</v>
      </c>
      <c r="E97" t="s">
        <v>838</v>
      </c>
    </row>
    <row r="98" spans="2:5" x14ac:dyDescent="0.25">
      <c r="B98" t="s">
        <v>803</v>
      </c>
      <c r="C98" s="10">
        <v>277322503</v>
      </c>
      <c r="D98">
        <v>2009</v>
      </c>
      <c r="E98" t="s">
        <v>838</v>
      </c>
    </row>
    <row r="99" spans="2:5" x14ac:dyDescent="0.25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25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25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25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25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25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25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25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25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25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25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25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25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25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25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25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25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25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25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25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25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25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25">
      <c r="B127" t="s">
        <v>749</v>
      </c>
      <c r="C127" s="10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O15"/>
  <sheetViews>
    <sheetView workbookViewId="0">
      <selection activeCell="G11" sqref="G11:G15"/>
    </sheetView>
  </sheetViews>
  <sheetFormatPr defaultRowHeight="15" x14ac:dyDescent="0.25"/>
  <cols>
    <col min="2" max="2" width="28.85546875" bestFit="1" customWidth="1"/>
    <col min="3" max="3" width="10.5703125" bestFit="1" customWidth="1"/>
    <col min="6" max="6" width="13.85546875" customWidth="1"/>
    <col min="7" max="7" width="12.5703125" bestFit="1" customWidth="1"/>
  </cols>
  <sheetData>
    <row r="1" spans="2:15" ht="23.25" x14ac:dyDescent="0.35">
      <c r="B1" s="38" t="s">
        <v>850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8" spans="2:15" ht="15.75" thickBot="1" x14ac:dyDescent="0.3">
      <c r="B8" s="39" t="s">
        <v>855</v>
      </c>
      <c r="C8" s="39"/>
    </row>
    <row r="9" spans="2:15" x14ac:dyDescent="0.25">
      <c r="F9" s="30" t="s">
        <v>857</v>
      </c>
      <c r="G9" s="30" t="s">
        <v>860</v>
      </c>
    </row>
    <row r="10" spans="2:15" ht="15.75" thickBot="1" x14ac:dyDescent="0.3">
      <c r="B10" t="s">
        <v>851</v>
      </c>
      <c r="C10" s="10">
        <v>2000</v>
      </c>
      <c r="F10" s="29"/>
      <c r="G10" s="32">
        <f>FV(C11/C12,C13*12,,-C10)</f>
        <v>4902.7141562496363</v>
      </c>
    </row>
    <row r="11" spans="2:15" x14ac:dyDescent="0.25">
      <c r="B11" t="s">
        <v>852</v>
      </c>
      <c r="C11" s="28">
        <v>0.09</v>
      </c>
      <c r="F11" s="10">
        <v>1000</v>
      </c>
      <c r="G11" s="10">
        <f t="dataTable" ref="G11:G15" dt2D="0" dtr="0" r1="C10"/>
        <v>2451.3570781248181</v>
      </c>
    </row>
    <row r="12" spans="2:15" x14ac:dyDescent="0.25">
      <c r="B12" t="s">
        <v>853</v>
      </c>
      <c r="C12">
        <v>12</v>
      </c>
      <c r="F12" s="10">
        <v>2000</v>
      </c>
      <c r="G12" s="10">
        <v>4902.7141562496363</v>
      </c>
    </row>
    <row r="13" spans="2:15" x14ac:dyDescent="0.25">
      <c r="B13" t="s">
        <v>854</v>
      </c>
      <c r="C13">
        <v>10</v>
      </c>
      <c r="F13" s="10">
        <v>3000</v>
      </c>
      <c r="G13" s="10">
        <v>7354.0712343744535</v>
      </c>
    </row>
    <row r="14" spans="2:15" x14ac:dyDescent="0.25">
      <c r="F14" s="10">
        <v>4000</v>
      </c>
      <c r="G14" s="10">
        <v>9805.4283124992726</v>
      </c>
    </row>
    <row r="15" spans="2:15" x14ac:dyDescent="0.25">
      <c r="B15" t="s">
        <v>856</v>
      </c>
      <c r="C15" s="32">
        <f>FV(C11/C12,C13*C12,,-C10)</f>
        <v>4902.7141562496363</v>
      </c>
      <c r="F15" s="10">
        <v>5000</v>
      </c>
      <c r="G15" s="10">
        <v>12256.785390624089</v>
      </c>
    </row>
  </sheetData>
  <mergeCells count="2">
    <mergeCell ref="B1:O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workbookViewId="0">
      <selection activeCell="X20" sqref="X20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2" width="12.5703125" bestFit="1" customWidth="1"/>
    <col min="23" max="23" width="10.5703125" bestFit="1" customWidth="1"/>
    <col min="24" max="27" width="11.5703125" bestFit="1" customWidth="1"/>
  </cols>
  <sheetData>
    <row r="1" spans="2:27" ht="23.25" x14ac:dyDescent="0.35">
      <c r="B1" s="38" t="s">
        <v>849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7" spans="2:27" x14ac:dyDescent="0.25">
      <c r="B7" s="40" t="s">
        <v>846</v>
      </c>
      <c r="C7" s="40"/>
      <c r="D7" s="40"/>
      <c r="E7" s="40"/>
      <c r="F7" s="40"/>
      <c r="H7" s="16">
        <v>1</v>
      </c>
      <c r="I7" s="15" t="s">
        <v>847</v>
      </c>
      <c r="J7" s="18">
        <v>1</v>
      </c>
      <c r="K7" s="15" t="s">
        <v>848</v>
      </c>
      <c r="L7" s="17">
        <f>H7*J7</f>
        <v>1</v>
      </c>
    </row>
    <row r="9" spans="2:27" ht="15.75" thickBot="1" x14ac:dyDescent="0.3">
      <c r="B9" s="17">
        <f>H7*J7</f>
        <v>1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39" t="s">
        <v>855</v>
      </c>
      <c r="S9" s="39"/>
    </row>
    <row r="10" spans="2:27" x14ac:dyDescent="0.25">
      <c r="B10" s="27">
        <v>1</v>
      </c>
      <c r="C10" s="19">
        <f t="dataTable" ref="C10:N21" dt2D="1" dtr="1" r1="J7" r2="H7"/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30" t="s">
        <v>857</v>
      </c>
      <c r="W10" s="30" t="s">
        <v>858</v>
      </c>
    </row>
    <row r="11" spans="2:27" x14ac:dyDescent="0.25">
      <c r="B11" s="33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851</v>
      </c>
      <c r="S11" s="10">
        <v>2000</v>
      </c>
      <c r="V11" s="34"/>
      <c r="W11" s="34"/>
    </row>
    <row r="12" spans="2:27" ht="15.75" thickBot="1" x14ac:dyDescent="0.3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852</v>
      </c>
      <c r="S12" s="28">
        <v>0.09</v>
      </c>
      <c r="V12" s="31">
        <f>FV(S12/S13,S14*S13,,-S11)</f>
        <v>4902.7141562496363</v>
      </c>
      <c r="W12" s="37">
        <v>5</v>
      </c>
      <c r="X12" s="37">
        <v>10</v>
      </c>
      <c r="Y12" s="37">
        <v>15</v>
      </c>
      <c r="Z12" s="37">
        <v>20</v>
      </c>
      <c r="AA12" s="37">
        <v>25</v>
      </c>
    </row>
    <row r="13" spans="2:27" x14ac:dyDescent="0.25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853</v>
      </c>
      <c r="S13">
        <v>12</v>
      </c>
      <c r="V13" s="35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7" x14ac:dyDescent="0.25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854</v>
      </c>
      <c r="S14">
        <v>10</v>
      </c>
      <c r="V14" s="36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7" x14ac:dyDescent="0.25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6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7" x14ac:dyDescent="0.25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2">
        <f>FV(S12/S13,S14*S13,,-S11)</f>
        <v>4902.7141562496363</v>
      </c>
      <c r="V16" s="36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25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6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25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 x14ac:dyDescent="0.25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 x14ac:dyDescent="0.25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5.75" thickBot="1" x14ac:dyDescent="0.3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Windows User</cp:lastModifiedBy>
  <dcterms:created xsi:type="dcterms:W3CDTF">2020-03-17T20:42:07Z</dcterms:created>
  <dcterms:modified xsi:type="dcterms:W3CDTF">2025-03-04T12:13:39Z</dcterms:modified>
</cp:coreProperties>
</file>