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tm\Desktop\Coding\Projects\Data Rocket\"/>
    </mc:Choice>
  </mc:AlternateContent>
  <xr:revisionPtr revIDLastSave="0" documentId="13_ncr:1_{02BF74C7-6532-4F55-98DC-6A8D4820E1BD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aw Data" sheetId="3" r:id="rId1"/>
    <sheet name="Bill of Materials" sheetId="1" r:id="rId2"/>
    <sheet name="Payload Mas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2" l="1"/>
  <c r="A8" i="2"/>
  <c r="B8" i="2" s="1"/>
  <c r="A2" i="1" a="1"/>
  <c r="A2" i="1" s="1"/>
  <c r="D8" i="1" l="1"/>
  <c r="G8" i="1" s="1"/>
  <c r="C8" i="1"/>
  <c r="B8" i="1"/>
  <c r="C8" i="2"/>
  <c r="E8" i="2" s="1"/>
  <c r="A7" i="2"/>
  <c r="D7" i="2" s="1"/>
  <c r="B7" i="1"/>
  <c r="C7" i="1"/>
  <c r="D7" i="1"/>
  <c r="G7" i="1" s="1"/>
  <c r="B6" i="1"/>
  <c r="C6" i="1"/>
  <c r="D6" i="1"/>
  <c r="G6" i="1" s="1"/>
  <c r="A6" i="2"/>
  <c r="D6" i="2" s="1"/>
  <c r="A3" i="2"/>
  <c r="D3" i="2" s="1"/>
  <c r="A4" i="2"/>
  <c r="B4" i="2" s="1"/>
  <c r="A5" i="2"/>
  <c r="B5" i="2" s="1"/>
  <c r="B5" i="1"/>
  <c r="C5" i="1"/>
  <c r="D5" i="1"/>
  <c r="G5" i="1" s="1"/>
  <c r="C3" i="1"/>
  <c r="D3" i="1"/>
  <c r="G3" i="1" s="1"/>
  <c r="C4" i="1"/>
  <c r="D4" i="1"/>
  <c r="G4" i="1" s="1"/>
  <c r="B3" i="1"/>
  <c r="B4" i="1"/>
  <c r="A2" i="2"/>
  <c r="D2" i="2" s="1"/>
  <c r="E8" i="1" l="1"/>
  <c r="H8" i="1"/>
  <c r="E7" i="1"/>
  <c r="H7" i="1"/>
  <c r="C7" i="2"/>
  <c r="E7" i="2" s="1"/>
  <c r="B7" i="2"/>
  <c r="H6" i="1"/>
  <c r="E6" i="1"/>
  <c r="H5" i="1"/>
  <c r="C6" i="2"/>
  <c r="E6" i="2" s="1"/>
  <c r="B6" i="2"/>
  <c r="E5" i="1"/>
  <c r="B2" i="2"/>
  <c r="C2" i="2"/>
  <c r="C3" i="2"/>
  <c r="E3" i="2" s="1"/>
  <c r="B3" i="2"/>
  <c r="D4" i="2"/>
  <c r="C5" i="2"/>
  <c r="C4" i="2"/>
  <c r="D5" i="2"/>
  <c r="D2" i="1"/>
  <c r="G2" i="1" s="1"/>
  <c r="C2" i="1"/>
  <c r="B2" i="1"/>
  <c r="H3" i="1"/>
  <c r="H4" i="1"/>
  <c r="E4" i="1"/>
  <c r="E3" i="1"/>
  <c r="H2" i="1" l="1"/>
  <c r="E4" i="2"/>
  <c r="E5" i="2"/>
  <c r="E2" i="1"/>
  <c r="E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<sst xmlns="http://schemas.openxmlformats.org/spreadsheetml/2006/main" count="32" uniqueCount="25">
  <si>
    <t>Part Name</t>
  </si>
  <si>
    <t>Part #</t>
  </si>
  <si>
    <t>Price</t>
  </si>
  <si>
    <t>Quantity</t>
  </si>
  <si>
    <t>Quantity Needed</t>
  </si>
  <si>
    <t>Quantity Owned</t>
  </si>
  <si>
    <t>Barometric Pressure/Altitude/Temperature Sensor</t>
  </si>
  <si>
    <t>Quantity Remaining</t>
  </si>
  <si>
    <t>Triple-Axis Accelerometer - ±2/4/8g @ 14-bit</t>
  </si>
  <si>
    <t>Mass (g)</t>
  </si>
  <si>
    <t>Total Mass (g)</t>
  </si>
  <si>
    <t>Micro-Lipo Charger for LiPo/LiIon Batt w/MicroUSB Jack</t>
  </si>
  <si>
    <t>adafruit 1570</t>
  </si>
  <si>
    <t>adafruit 1904</t>
  </si>
  <si>
    <t>Lithium Ion Polymer Battery - 3.7v 100mAh</t>
  </si>
  <si>
    <t>sparkfun 12587</t>
  </si>
  <si>
    <t>adafruit 2019</t>
  </si>
  <si>
    <t>adafruit 1893</t>
  </si>
  <si>
    <t>Pro Micro - 3.3V/8MHz</t>
  </si>
  <si>
    <t>Cost Remaining</t>
  </si>
  <si>
    <t>Total Cost</t>
  </si>
  <si>
    <t>adafruit 1895</t>
  </si>
  <si>
    <t>I2C Non-Volatile FRAM Breakout - 256Kbit / 32KByte</t>
  </si>
  <si>
    <t>Switch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</si>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</sst>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44" fontId="1" fillId="0" borderId="1" xfId="0" applyNumberFormat="1" applyFont="1" applyBorder="1" applyAlignment="1">
      <alignment horizontal="center"/>
    </xf>
    <xf numFmtId="4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1" fontId="1" fillId="0" borderId="1" xfId="0" applyNumberFormat="1" applyFont="1" applyBorder="1" applyAlignment="1">
      <alignment horizontal="center"/>
    </xf>
    <xf numFmtId="1" fontId="0" fillId="0" borderId="0" xfId="0" applyNumberFormat="1"/>
    <xf numFmtId="0" fontId="2" fillId="0" borderId="0" xfId="1"/>
    <xf numFmtId="0" fontId="1" fillId="0" borderId="1" xfId="0" applyFont="1" applyFill="1" applyBorder="1" applyAlignment="1">
      <alignment horizontal="center"/>
    </xf>
    <xf numFmtId="0" fontId="2" fillId="0" borderId="0" xfId="1" applyAlignment="1">
      <alignment horizontal="left"/>
    </xf>
    <xf numFmtId="0" fontId="2" fillId="0" borderId="0" xfId="1" applyNumberFormat="1"/>
    <xf numFmtId="0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1570" TargetMode="External"/><Relationship Id="rId2" Type="http://schemas.openxmlformats.org/officeDocument/2006/relationships/hyperlink" Target="https://www.adafruit.com/product/1904" TargetMode="External"/><Relationship Id="rId1" Type="http://schemas.openxmlformats.org/officeDocument/2006/relationships/hyperlink" Target="https://www.adafruit.com/product/1893" TargetMode="External"/><Relationship Id="rId6" Type="http://schemas.openxmlformats.org/officeDocument/2006/relationships/hyperlink" Target="https://www.adafruit.com/product/1895" TargetMode="External"/><Relationship Id="rId5" Type="http://schemas.openxmlformats.org/officeDocument/2006/relationships/hyperlink" Target="https://www.adafruit.com/product/2019" TargetMode="External"/><Relationship Id="rId4" Type="http://schemas.openxmlformats.org/officeDocument/2006/relationships/hyperlink" Target="https://www.sparkfun.com/products/125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B4F7-611A-4154-B1CF-FE500801A7DE}">
  <dimension ref="A1:E8"/>
  <sheetViews>
    <sheetView workbookViewId="0">
      <selection activeCell="D9" sqref="D9"/>
    </sheetView>
  </sheetViews>
  <sheetFormatPr defaultRowHeight="15" x14ac:dyDescent="0.25"/>
  <cols>
    <col min="1" max="1" width="50.7109375" bestFit="1" customWidth="1"/>
    <col min="2" max="2" width="14.28515625" bestFit="1" customWidth="1"/>
    <col min="3" max="3" width="11.42578125" style="3" customWidth="1"/>
    <col min="4" max="4" width="9.140625" style="5"/>
  </cols>
  <sheetData>
    <row r="1" spans="1:5" ht="15.75" thickBot="1" x14ac:dyDescent="0.3">
      <c r="A1" s="1" t="s">
        <v>0</v>
      </c>
      <c r="B1" s="1" t="s">
        <v>1</v>
      </c>
      <c r="C1" s="2" t="s">
        <v>2</v>
      </c>
      <c r="D1" s="4" t="s">
        <v>9</v>
      </c>
      <c r="E1" s="9" t="s">
        <v>3</v>
      </c>
    </row>
    <row r="2" spans="1:5" ht="15.75" thickTop="1" x14ac:dyDescent="0.25">
      <c r="A2" t="s">
        <v>6</v>
      </c>
      <c r="B2" s="11" t="s">
        <v>17</v>
      </c>
      <c r="C2" s="3">
        <v>9.9499999999999993</v>
      </c>
      <c r="D2" s="5">
        <v>1.2</v>
      </c>
      <c r="E2">
        <v>1</v>
      </c>
    </row>
    <row r="3" spans="1:5" x14ac:dyDescent="0.25">
      <c r="A3" t="s">
        <v>8</v>
      </c>
      <c r="B3" s="11" t="s">
        <v>16</v>
      </c>
      <c r="C3" s="3">
        <v>7.95</v>
      </c>
      <c r="D3" s="5">
        <v>1.3</v>
      </c>
      <c r="E3">
        <v>1</v>
      </c>
    </row>
    <row r="4" spans="1:5" x14ac:dyDescent="0.25">
      <c r="A4" t="s">
        <v>11</v>
      </c>
      <c r="B4" s="12" t="s">
        <v>13</v>
      </c>
      <c r="C4" s="3">
        <v>6.95</v>
      </c>
      <c r="D4" s="5">
        <v>2</v>
      </c>
      <c r="E4">
        <v>1</v>
      </c>
    </row>
    <row r="5" spans="1:5" x14ac:dyDescent="0.25">
      <c r="A5" t="s">
        <v>14</v>
      </c>
      <c r="B5" s="11" t="s">
        <v>12</v>
      </c>
      <c r="C5" s="3">
        <v>5.95</v>
      </c>
      <c r="D5" s="5">
        <v>3</v>
      </c>
      <c r="E5">
        <v>1</v>
      </c>
    </row>
    <row r="6" spans="1:5" x14ac:dyDescent="0.25">
      <c r="A6" t="s">
        <v>18</v>
      </c>
      <c r="B6" s="8" t="s">
        <v>15</v>
      </c>
      <c r="C6" s="3">
        <v>17.95</v>
      </c>
      <c r="D6" s="5">
        <v>2.5</v>
      </c>
      <c r="E6">
        <v>1</v>
      </c>
    </row>
    <row r="7" spans="1:5" x14ac:dyDescent="0.25">
      <c r="A7" t="s">
        <v>22</v>
      </c>
      <c r="B7" s="8" t="s">
        <v>21</v>
      </c>
      <c r="C7" s="3">
        <v>9.9499999999999993</v>
      </c>
      <c r="D7" s="5">
        <v>1.2</v>
      </c>
      <c r="E7">
        <v>1</v>
      </c>
    </row>
    <row r="8" spans="1:5" x14ac:dyDescent="0.25">
      <c r="A8" t="s">
        <v>23</v>
      </c>
      <c r="B8" s="8" t="s">
        <v>24</v>
      </c>
      <c r="C8" s="3">
        <v>0</v>
      </c>
      <c r="D8" s="5">
        <v>3</v>
      </c>
      <c r="E8">
        <v>1</v>
      </c>
    </row>
  </sheetData>
  <hyperlinks>
    <hyperlink ref="B2" r:id="rId1" xr:uid="{5589E11A-B826-4BC3-8911-0105189DED38}"/>
    <hyperlink ref="B4" r:id="rId2" display="1904" xr:uid="{0E1727BC-6338-4F86-9693-D2ABDD006B89}"/>
    <hyperlink ref="B5" r:id="rId3" xr:uid="{FB0A2E6B-A9BC-44EA-9458-08436098ABF3}"/>
    <hyperlink ref="B6" r:id="rId4" xr:uid="{094C5D0C-679D-4372-8942-2C8ED4CC5081}"/>
    <hyperlink ref="B3" r:id="rId5" xr:uid="{888B7169-1FF1-406B-818E-47C100FE2DD2}"/>
    <hyperlink ref="B7" r:id="rId6" xr:uid="{3AA714A9-8F96-45DA-B0AB-3011D58C2E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G18" sqref="G18"/>
    </sheetView>
  </sheetViews>
  <sheetFormatPr defaultRowHeight="15" x14ac:dyDescent="0.25"/>
  <cols>
    <col min="1" max="1" width="50.7109375" bestFit="1" customWidth="1"/>
    <col min="2" max="2" width="14.28515625" bestFit="1" customWidth="1"/>
    <col min="3" max="3" width="11.5703125" style="3" customWidth="1"/>
    <col min="4" max="4" width="18" style="7" bestFit="1" customWidth="1"/>
    <col min="5" max="5" width="18" style="3" customWidth="1"/>
    <col min="6" max="6" width="18" style="7" customWidth="1"/>
    <col min="7" max="7" width="18.85546875" style="7" bestFit="1" customWidth="1"/>
    <col min="8" max="8" width="17.28515625" style="3" bestFit="1" customWidth="1"/>
  </cols>
  <sheetData>
    <row r="1" spans="1:8" ht="15.75" thickBot="1" x14ac:dyDescent="0.3">
      <c r="A1" s="1" t="s">
        <v>0</v>
      </c>
      <c r="B1" s="1" t="s">
        <v>1</v>
      </c>
      <c r="C1" s="2" t="s">
        <v>2</v>
      </c>
      <c r="D1" s="6" t="s">
        <v>4</v>
      </c>
      <c r="E1" s="2" t="s">
        <v>20</v>
      </c>
      <c r="F1" s="6" t="s">
        <v>5</v>
      </c>
      <c r="G1" s="6" t="s">
        <v>7</v>
      </c>
      <c r="H1" s="2" t="s">
        <v>19</v>
      </c>
    </row>
    <row r="2" spans="1:8" ht="15.75" thickTop="1" x14ac:dyDescent="0.25">
      <c r="A2" t="str" cm="1">
        <f t="array" ref="A2:A8">'Raw Data'!A2:A8</f>
        <v>Barometric Pressure/Altitude/Temperature Sensor</v>
      </c>
      <c r="B2" s="10" t="str">
        <f>VLOOKUP(A2,'Raw Data'!A:E,2,0)</f>
        <v>adafruit 1893</v>
      </c>
      <c r="C2" s="3">
        <f>VLOOKUP(A2,'Raw Data'!A:C,3,0)</f>
        <v>9.9499999999999993</v>
      </c>
      <c r="D2" s="7">
        <f>VLOOKUP(A2,'Raw Data'!A:E,5,0)</f>
        <v>1</v>
      </c>
      <c r="E2" s="3">
        <f>C2*D2</f>
        <v>9.9499999999999993</v>
      </c>
      <c r="F2" s="7">
        <v>1</v>
      </c>
      <c r="G2" s="7">
        <f>D2-F2</f>
        <v>0</v>
      </c>
      <c r="H2" s="3">
        <f>G2*C2</f>
        <v>0</v>
      </c>
    </row>
    <row r="3" spans="1:8" x14ac:dyDescent="0.25">
      <c r="A3" t="str">
        <v>Triple-Axis Accelerometer - ±2/4/8g @ 14-bit</v>
      </c>
      <c r="B3" s="10" t="str">
        <f>VLOOKUP(A3,'Raw Data'!A:E,2,0)</f>
        <v>adafruit 2019</v>
      </c>
      <c r="C3" s="3">
        <f>VLOOKUP(A3,'Raw Data'!A:C,3,0)</f>
        <v>7.95</v>
      </c>
      <c r="D3" s="7">
        <f>VLOOKUP(A3,'Raw Data'!A:E,5,0)</f>
        <v>1</v>
      </c>
      <c r="E3" s="3">
        <f t="shared" ref="E3:E4" si="0">C3*D3</f>
        <v>7.95</v>
      </c>
      <c r="F3" s="7">
        <v>1</v>
      </c>
      <c r="G3" s="7">
        <f t="shared" ref="G3:G4" si="1">D3-F3</f>
        <v>0</v>
      </c>
      <c r="H3" s="3">
        <f t="shared" ref="H3:H4" si="2">G3*C3</f>
        <v>0</v>
      </c>
    </row>
    <row r="4" spans="1:8" x14ac:dyDescent="0.25">
      <c r="A4" t="str">
        <v>Micro-Lipo Charger for LiPo/LiIon Batt w/MicroUSB Jack</v>
      </c>
      <c r="B4" s="10" t="str">
        <f>VLOOKUP(A4,'Raw Data'!A:E,2,0)</f>
        <v>adafruit 1904</v>
      </c>
      <c r="C4" s="3">
        <f>VLOOKUP(A4,'Raw Data'!A:C,3,0)</f>
        <v>6.95</v>
      </c>
      <c r="D4" s="7">
        <f>VLOOKUP(A4,'Raw Data'!A:E,5,0)</f>
        <v>1</v>
      </c>
      <c r="E4" s="3">
        <f t="shared" si="0"/>
        <v>6.95</v>
      </c>
      <c r="F4" s="7">
        <v>1</v>
      </c>
      <c r="G4" s="7">
        <f t="shared" si="1"/>
        <v>0</v>
      </c>
      <c r="H4" s="3">
        <f t="shared" si="2"/>
        <v>0</v>
      </c>
    </row>
    <row r="5" spans="1:8" x14ac:dyDescent="0.25">
      <c r="A5" t="str">
        <v>Lithium Ion Polymer Battery - 3.7v 100mAh</v>
      </c>
      <c r="B5" s="10" t="str">
        <f>VLOOKUP(A5,'Raw Data'!A:E,2,0)</f>
        <v>adafruit 1570</v>
      </c>
      <c r="C5" s="3">
        <f>VLOOKUP(A5,'Raw Data'!A:C,3,0)</f>
        <v>5.95</v>
      </c>
      <c r="D5" s="7">
        <f>VLOOKUP(A5,'Raw Data'!A:E,5,0)</f>
        <v>1</v>
      </c>
      <c r="E5" s="3">
        <f t="shared" ref="E5" si="3">C5*D5</f>
        <v>5.95</v>
      </c>
      <c r="F5" s="7">
        <v>1</v>
      </c>
      <c r="G5" s="7">
        <f t="shared" ref="G5" si="4">D5-F5</f>
        <v>0</v>
      </c>
      <c r="H5" s="3">
        <f t="shared" ref="H5" si="5">G5*C5</f>
        <v>0</v>
      </c>
    </row>
    <row r="6" spans="1:8" x14ac:dyDescent="0.25">
      <c r="A6" t="str">
        <v>Pro Micro - 3.3V/8MHz</v>
      </c>
      <c r="B6" s="10" t="str">
        <f>VLOOKUP(A6,'Raw Data'!A:E,2,0)</f>
        <v>sparkfun 12587</v>
      </c>
      <c r="C6" s="3">
        <f>VLOOKUP(A6,'Raw Data'!A:C,3,0)</f>
        <v>17.95</v>
      </c>
      <c r="D6" s="7">
        <f>VLOOKUP(A6,'Raw Data'!A:E,5,0)</f>
        <v>1</v>
      </c>
      <c r="E6" s="3">
        <f t="shared" ref="E6" si="6">C6*D6</f>
        <v>17.95</v>
      </c>
      <c r="F6" s="7">
        <v>1</v>
      </c>
      <c r="G6" s="7">
        <f t="shared" ref="G6" si="7">D6-F6</f>
        <v>0</v>
      </c>
      <c r="H6" s="3">
        <f t="shared" ref="H6" si="8">G6*C6</f>
        <v>0</v>
      </c>
    </row>
    <row r="7" spans="1:8" x14ac:dyDescent="0.25">
      <c r="A7" t="str">
        <v>I2C Non-Volatile FRAM Breakout - 256Kbit / 32KByte</v>
      </c>
      <c r="B7" s="10" t="str">
        <f>VLOOKUP(A7,'Raw Data'!A:E,2,0)</f>
        <v>adafruit 1895</v>
      </c>
      <c r="C7" s="3">
        <f>VLOOKUP(A7,'Raw Data'!A:C,3,0)</f>
        <v>9.9499999999999993</v>
      </c>
      <c r="D7" s="7">
        <f>VLOOKUP(A7,'Raw Data'!A:E,5,0)</f>
        <v>1</v>
      </c>
      <c r="E7" s="3">
        <f t="shared" ref="E7" si="9">C7*D7</f>
        <v>9.9499999999999993</v>
      </c>
      <c r="F7" s="7">
        <v>1</v>
      </c>
      <c r="G7" s="7">
        <f t="shared" ref="G7" si="10">D7-F7</f>
        <v>0</v>
      </c>
      <c r="H7" s="3">
        <f t="shared" ref="H7" si="11">G7*C7</f>
        <v>0</v>
      </c>
    </row>
    <row r="8" spans="1:8" x14ac:dyDescent="0.25">
      <c r="A8" t="str">
        <v>Switch</v>
      </c>
      <c r="B8" s="10" t="str">
        <f>VLOOKUP(A8,'Raw Data'!A:E,2,0)</f>
        <v>N/A</v>
      </c>
      <c r="C8" s="3">
        <f>VLOOKUP(A8,'Raw Data'!A:C,3,0)</f>
        <v>0</v>
      </c>
      <c r="D8" s="7">
        <f>VLOOKUP(A8,'Raw Data'!A:E,5,0)</f>
        <v>1</v>
      </c>
      <c r="E8" s="3">
        <f t="shared" ref="E8" si="12">C8*D8</f>
        <v>0</v>
      </c>
      <c r="F8" s="7">
        <v>1</v>
      </c>
      <c r="G8" s="7">
        <f t="shared" ref="G8" si="13">D8-F8</f>
        <v>0</v>
      </c>
      <c r="H8" s="3">
        <f t="shared" ref="H8" si="14">G8*C8</f>
        <v>0</v>
      </c>
    </row>
  </sheetData>
  <conditionalFormatting sqref="G2:G1048576">
    <cfRule type="containsText" dxfId="1" priority="1" operator="containsText" text="0">
      <formula>NOT(ISERROR(SEARCH("0",G2)))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D778-10BF-417A-A0F9-1E3ADC7A2615}">
  <dimension ref="A1:E8"/>
  <sheetViews>
    <sheetView tabSelected="1" workbookViewId="0">
      <selection activeCell="M9" sqref="M9"/>
    </sheetView>
  </sheetViews>
  <sheetFormatPr defaultRowHeight="15" x14ac:dyDescent="0.25"/>
  <cols>
    <col min="1" max="1" width="50.7109375" bestFit="1" customWidth="1"/>
    <col min="2" max="2" width="14.28515625" bestFit="1" customWidth="1"/>
    <col min="4" max="4" width="9.140625" style="5" customWidth="1"/>
    <col min="5" max="5" width="13.42578125" style="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3</v>
      </c>
      <c r="D1" s="4" t="s">
        <v>9</v>
      </c>
      <c r="E1" s="4" t="s">
        <v>10</v>
      </c>
    </row>
    <row r="2" spans="1:5" ht="15.75" thickTop="1" x14ac:dyDescent="0.25">
      <c r="A2" t="str">
        <f>'Raw Data'!A2</f>
        <v>Barometric Pressure/Altitude/Temperature Sensor</v>
      </c>
      <c r="B2" s="8" t="str">
        <f>VLOOKUP(A2,'Raw Data'!A:E,2,0)</f>
        <v>adafruit 1893</v>
      </c>
      <c r="C2">
        <f>VLOOKUP(A2,'Raw Data'!A:E,5,0)</f>
        <v>1</v>
      </c>
      <c r="D2" s="5">
        <f>VLOOKUP(A2,'Raw Data'!A:E,4,0)</f>
        <v>1.2</v>
      </c>
      <c r="E2" s="5">
        <f>C2*D2</f>
        <v>1.2</v>
      </c>
    </row>
    <row r="3" spans="1:5" x14ac:dyDescent="0.25">
      <c r="A3" t="str">
        <f>'Raw Data'!A3</f>
        <v>Triple-Axis Accelerometer - ±2/4/8g @ 14-bit</v>
      </c>
      <c r="B3" s="8" t="str">
        <f>VLOOKUP(A3,'Raw Data'!A:E,2,0)</f>
        <v>adafruit 2019</v>
      </c>
      <c r="C3">
        <f>VLOOKUP(A3,'Raw Data'!A:E,5,0)</f>
        <v>1</v>
      </c>
      <c r="D3" s="5">
        <f>VLOOKUP(A3,'Raw Data'!A:E,4,0)</f>
        <v>1.3</v>
      </c>
      <c r="E3" s="5">
        <f t="shared" ref="E3:E5" si="0">C3*D3</f>
        <v>1.3</v>
      </c>
    </row>
    <row r="4" spans="1:5" x14ac:dyDescent="0.25">
      <c r="A4" t="str">
        <f>'Raw Data'!A4</f>
        <v>Micro-Lipo Charger for LiPo/LiIon Batt w/MicroUSB Jack</v>
      </c>
      <c r="B4" s="8" t="str">
        <f>VLOOKUP(A4,'Raw Data'!A:E,2,0)</f>
        <v>adafruit 1904</v>
      </c>
      <c r="C4">
        <f>VLOOKUP(A4,'Raw Data'!A:E,5,0)</f>
        <v>1</v>
      </c>
      <c r="D4" s="5">
        <f>VLOOKUP(A4,'Raw Data'!A:E,4,0)</f>
        <v>2</v>
      </c>
      <c r="E4" s="5">
        <f t="shared" si="0"/>
        <v>2</v>
      </c>
    </row>
    <row r="5" spans="1:5" x14ac:dyDescent="0.25">
      <c r="A5" t="str">
        <f>'Raw Data'!A5</f>
        <v>Lithium Ion Polymer Battery - 3.7v 100mAh</v>
      </c>
      <c r="B5" s="8" t="str">
        <f>VLOOKUP(A5,'Raw Data'!A:E,2,0)</f>
        <v>adafruit 1570</v>
      </c>
      <c r="C5">
        <f>VLOOKUP(A5,'Raw Data'!A:E,5,0)</f>
        <v>1</v>
      </c>
      <c r="D5" s="5">
        <f>VLOOKUP(A5,'Raw Data'!A:E,4,0)</f>
        <v>3</v>
      </c>
      <c r="E5" s="5">
        <f t="shared" si="0"/>
        <v>3</v>
      </c>
    </row>
    <row r="6" spans="1:5" x14ac:dyDescent="0.25">
      <c r="A6" t="str">
        <f>'Raw Data'!A6</f>
        <v>Pro Micro - 3.3V/8MHz</v>
      </c>
      <c r="B6" s="8" t="str">
        <f>VLOOKUP(A6,'Raw Data'!A:E,2,0)</f>
        <v>sparkfun 12587</v>
      </c>
      <c r="C6">
        <f>VLOOKUP(A6,'Raw Data'!A:E,5,0)</f>
        <v>1</v>
      </c>
      <c r="D6" s="5">
        <f>VLOOKUP(A6,'Raw Data'!A:E,4,0)</f>
        <v>2.5</v>
      </c>
      <c r="E6" s="5">
        <f t="shared" ref="E6" si="1">C6*D6</f>
        <v>2.5</v>
      </c>
    </row>
    <row r="7" spans="1:5" x14ac:dyDescent="0.25">
      <c r="A7" t="str">
        <f>'Raw Data'!A7</f>
        <v>I2C Non-Volatile FRAM Breakout - 256Kbit / 32KByte</v>
      </c>
      <c r="B7" s="8" t="str">
        <f>VLOOKUP(A7,'Raw Data'!A:E,2,0)</f>
        <v>adafruit 1895</v>
      </c>
      <c r="C7">
        <f>VLOOKUP(A7,'Raw Data'!A:E,5,0)</f>
        <v>1</v>
      </c>
      <c r="D7" s="5">
        <f>VLOOKUP(A7,'Raw Data'!A:E,4,0)</f>
        <v>1.2</v>
      </c>
      <c r="E7" s="5">
        <f t="shared" ref="E7" si="2">C7*D7</f>
        <v>1.2</v>
      </c>
    </row>
    <row r="8" spans="1:5" x14ac:dyDescent="0.25">
      <c r="A8" t="str">
        <f>'Raw Data'!A8</f>
        <v>Switch</v>
      </c>
      <c r="B8" s="8" t="str">
        <f>VLOOKUP(A8,'Raw Data'!A:E,2,0)</f>
        <v>N/A</v>
      </c>
      <c r="C8">
        <f>VLOOKUP(A8,'Raw Data'!A:E,5,0)</f>
        <v>1</v>
      </c>
      <c r="D8" s="5">
        <f>VLOOKUP(A8,'Raw Data'!A:E,4,0)</f>
        <v>3</v>
      </c>
      <c r="E8" s="5">
        <f t="shared" ref="E8" si="3">C8*D8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Bill of Materials</vt:lpstr>
      <vt:lpstr>Payload 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Mekha</dc:creator>
  <cp:lastModifiedBy>Matthew Mekha</cp:lastModifiedBy>
  <dcterms:created xsi:type="dcterms:W3CDTF">2015-06-05T18:17:20Z</dcterms:created>
  <dcterms:modified xsi:type="dcterms:W3CDTF">2021-03-14T19:24:56Z</dcterms:modified>
</cp:coreProperties>
</file>