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ocuments\Landivar\Vespertina\2021\Segundo Ciclo\Redes\"/>
    </mc:Choice>
  </mc:AlternateContent>
  <xr:revisionPtr revIDLastSave="0" documentId="13_ncr:1_{AF506A21-A875-46DA-A971-349FC38C3849}" xr6:coauthVersionLast="47" xr6:coauthVersionMax="47" xr10:uidLastSave="{00000000-0000-0000-0000-000000000000}"/>
  <bookViews>
    <workbookView xWindow="-23148" yWindow="-108" windowWidth="23256" windowHeight="12576" activeTab="2" xr2:uid="{8A3D02C7-9D45-461F-97B4-A4D679A46C63}"/>
  </bookViews>
  <sheets>
    <sheet name="Sheet1" sheetId="1" r:id="rId1"/>
    <sheet name="Hoja1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B22" i="3"/>
  <c r="M52" i="2"/>
  <c r="E33" i="2"/>
  <c r="E31" i="2"/>
  <c r="E36" i="2"/>
  <c r="E80" i="2"/>
  <c r="E81" i="2" s="1"/>
  <c r="E72" i="2"/>
  <c r="E71" i="2"/>
  <c r="E70" i="2"/>
  <c r="E69" i="2"/>
  <c r="E68" i="2"/>
  <c r="E61" i="2"/>
  <c r="E59" i="2"/>
  <c r="E58" i="2"/>
  <c r="E57" i="2"/>
  <c r="E56" i="2"/>
  <c r="E55" i="2"/>
  <c r="E48" i="2"/>
  <c r="E47" i="2"/>
  <c r="E46" i="2"/>
  <c r="E45" i="2"/>
  <c r="E44" i="2"/>
  <c r="E32" i="2"/>
  <c r="E37" i="2"/>
  <c r="E23" i="2"/>
  <c r="E22" i="2"/>
  <c r="E21" i="2"/>
  <c r="E84" i="2"/>
  <c r="E82" i="2"/>
  <c r="E83" i="2"/>
  <c r="E35" i="2"/>
  <c r="E34" i="2"/>
  <c r="B18" i="2"/>
  <c r="F79" i="1"/>
  <c r="G48" i="2" l="1"/>
</calcChain>
</file>

<file path=xl/sharedStrings.xml><?xml version="1.0" encoding="utf-8"?>
<sst xmlns="http://schemas.openxmlformats.org/spreadsheetml/2006/main" count="399" uniqueCount="255">
  <si>
    <t>Network</t>
  </si>
  <si>
    <t>No. Hosts</t>
  </si>
  <si>
    <t>Subnet ID</t>
  </si>
  <si>
    <t>First Host</t>
  </si>
  <si>
    <t>Last Host</t>
  </si>
  <si>
    <t>Broadcast IP</t>
  </si>
  <si>
    <t>CIDR</t>
  </si>
  <si>
    <t>Mask</t>
  </si>
  <si>
    <t>A</t>
  </si>
  <si>
    <t>B</t>
  </si>
  <si>
    <t>C</t>
  </si>
  <si>
    <t>D</t>
  </si>
  <si>
    <t>E</t>
  </si>
  <si>
    <t>F</t>
  </si>
  <si>
    <t>G</t>
  </si>
  <si>
    <t>H</t>
  </si>
  <si>
    <t>/24</t>
  </si>
  <si>
    <t>Para A necesito 14 host</t>
  </si>
  <si>
    <t>Subnet para A</t>
  </si>
  <si>
    <t xml:space="preserve">192.168.51.0 </t>
  </si>
  <si>
    <t>192.168.51.0/27</t>
  </si>
  <si>
    <t>Inicio</t>
  </si>
  <si>
    <t>192.168.51.1</t>
  </si>
  <si>
    <t>Fin</t>
  </si>
  <si>
    <t>16-2</t>
  </si>
  <si>
    <t>192.168.51.14</t>
  </si>
  <si>
    <t>Broadcast</t>
  </si>
  <si>
    <t>192.168.51.15</t>
  </si>
  <si>
    <t>/27</t>
  </si>
  <si>
    <t>255.255.255.240</t>
  </si>
  <si>
    <t>255.255.255.224</t>
  </si>
  <si>
    <t>Para B necesitamos 30 host</t>
  </si>
  <si>
    <t>Rango</t>
  </si>
  <si>
    <t>Subnet para B</t>
  </si>
  <si>
    <t>192.168.51.0/26</t>
  </si>
  <si>
    <t>32-2</t>
  </si>
  <si>
    <t>192.168.51.30</t>
  </si>
  <si>
    <t>255.255.255.192</t>
  </si>
  <si>
    <t xml:space="preserve">Broadcast </t>
  </si>
  <si>
    <t>192.168.51.31</t>
  </si>
  <si>
    <t>Para C necesito 20 host</t>
  </si>
  <si>
    <t>Subnet para C</t>
  </si>
  <si>
    <t>Para D necesito 6 host</t>
  </si>
  <si>
    <t>Subnet para D</t>
  </si>
  <si>
    <t>192.168.51.0/28</t>
  </si>
  <si>
    <t>192.168.51.6</t>
  </si>
  <si>
    <t>192.168.51.7</t>
  </si>
  <si>
    <t>/28</t>
  </si>
  <si>
    <t>EFGH</t>
  </si>
  <si>
    <t>Necesito 2 host</t>
  </si>
  <si>
    <t xml:space="preserve">Subnet </t>
  </si>
  <si>
    <t>192.168.51.0/29</t>
  </si>
  <si>
    <t>192.168.51.2</t>
  </si>
  <si>
    <t>192.168.51.3</t>
  </si>
  <si>
    <t>255.255.255.248</t>
  </si>
  <si>
    <t>/29</t>
  </si>
  <si>
    <t xml:space="preserve">200.100.100.0/25 </t>
  </si>
  <si>
    <t>Como utiliza 25</t>
  </si>
  <si>
    <t>11111111.11111111.11111111.10000000</t>
  </si>
  <si>
    <t>Subnet 1</t>
  </si>
  <si>
    <t>200.100.100.0/25</t>
  </si>
  <si>
    <t>IP inicio</t>
  </si>
  <si>
    <t>200.100.100.1</t>
  </si>
  <si>
    <t>IP Fin</t>
  </si>
  <si>
    <t>128-2</t>
  </si>
  <si>
    <t>200.100.100.126</t>
  </si>
  <si>
    <t>200.100.100.127</t>
  </si>
  <si>
    <t>Subnet 2</t>
  </si>
  <si>
    <t>IP Inicio</t>
  </si>
  <si>
    <t>200.100.100.128</t>
  </si>
  <si>
    <t>200.100.100.254</t>
  </si>
  <si>
    <t xml:space="preserve">255.255.128.0 </t>
  </si>
  <si>
    <t>11111111.11111111.10000000.00000000</t>
  </si>
  <si>
    <t>/17 debido a que tiene 17 unos</t>
  </si>
  <si>
    <t>Clasles inter domain routing: Permite agrupar bloques de direcciones en una sola entrada de la tabla de rutas. Identifica las Ips que pertenecen a una red.</t>
  </si>
  <si>
    <t>11111111.11111111.11111111.XXXXXXXX</t>
  </si>
  <si>
    <t>11111111.11111111.11111111.1111XXXX</t>
  </si>
  <si>
    <t>/30</t>
  </si>
  <si>
    <t>192.168.51.32/27</t>
  </si>
  <si>
    <t>192.168.51.33</t>
  </si>
  <si>
    <t>192.168.51.63</t>
  </si>
  <si>
    <t>192.168.51.81</t>
  </si>
  <si>
    <t>192.168.51.89</t>
  </si>
  <si>
    <t>192.168.51.90</t>
  </si>
  <si>
    <t>255.255.255.252</t>
  </si>
  <si>
    <t>192.168.51.94</t>
  </si>
  <si>
    <t>192.168.51.95</t>
  </si>
  <si>
    <t>192.168.51.96/30</t>
  </si>
  <si>
    <t>192.168.51.97</t>
  </si>
  <si>
    <t>192.168.51.99</t>
  </si>
  <si>
    <t>192.168.51.102</t>
  </si>
  <si>
    <t>192.168.51.62</t>
  </si>
  <si>
    <t>192.168.51.64/28</t>
  </si>
  <si>
    <t>192.168.51.65</t>
  </si>
  <si>
    <t>192.168.51.79</t>
  </si>
  <si>
    <t>192.168.51.91</t>
  </si>
  <si>
    <t>192.168.51.93</t>
  </si>
  <si>
    <t>192.168.51.78</t>
  </si>
  <si>
    <t>192.168.51.80/29</t>
  </si>
  <si>
    <t>192.168.51.87</t>
  </si>
  <si>
    <t>192.168.51.86</t>
  </si>
  <si>
    <t>192.168.51.88/30</t>
  </si>
  <si>
    <t>192.168.51.92/30</t>
  </si>
  <si>
    <t>192.168.51.98</t>
  </si>
  <si>
    <t>192.168.51.100/30</t>
  </si>
  <si>
    <t>192.168.51.101</t>
  </si>
  <si>
    <t>192.168.51.103</t>
  </si>
  <si>
    <t xml:space="preserve">172.16.128.0/17 </t>
  </si>
  <si>
    <t>172.16.128.0</t>
  </si>
  <si>
    <t>172.16.128.1</t>
  </si>
  <si>
    <t>172.16.128.255</t>
  </si>
  <si>
    <t>172.16.129.0</t>
  </si>
  <si>
    <t>172.16.190.0</t>
  </si>
  <si>
    <t>255.255.192.0</t>
  </si>
  <si>
    <t>172.16.190.191</t>
  </si>
  <si>
    <t>172.16.190.190</t>
  </si>
  <si>
    <t>faltan</t>
  </si>
  <si>
    <t>faltantes</t>
  </si>
  <si>
    <t>tercer octeto</t>
  </si>
  <si>
    <t>255.255.224.0</t>
  </si>
  <si>
    <t>hosts</t>
  </si>
  <si>
    <t>suma a tercer octeto</t>
  </si>
  <si>
    <t>255.255.240.0</t>
  </si>
  <si>
    <t xml:space="preserve">octeto sumado </t>
  </si>
  <si>
    <t>255.255.248.0</t>
  </si>
  <si>
    <t>1000 hosts</t>
  </si>
  <si>
    <t>172.16.250.0</t>
  </si>
  <si>
    <t>hosts usados</t>
  </si>
  <si>
    <t>host faltantes</t>
  </si>
  <si>
    <t>255.255.252.0</t>
  </si>
  <si>
    <t>usados</t>
  </si>
  <si>
    <t>255.255.254.0</t>
  </si>
  <si>
    <t>172.16.222.33</t>
  </si>
  <si>
    <t>172.16.222.32</t>
  </si>
  <si>
    <t>172.16.237.209</t>
  </si>
  <si>
    <t>172.16.237.210</t>
  </si>
  <si>
    <t>172.16.245.171</t>
  </si>
  <si>
    <t>172.16.245.172</t>
  </si>
  <si>
    <t>octeto sumado</t>
  </si>
  <si>
    <t>172.16.249.154</t>
  </si>
  <si>
    <t>172.16.249.153</t>
  </si>
  <si>
    <t>172.16.251.145</t>
  </si>
  <si>
    <t>172.16.251.146</t>
  </si>
  <si>
    <t>ID RED</t>
  </si>
  <si>
    <t>I</t>
  </si>
  <si>
    <t>172.16.192.0</t>
  </si>
  <si>
    <t>172.16.224.0</t>
  </si>
  <si>
    <t>172.16.225.0</t>
  </si>
  <si>
    <t>172.16.240.0</t>
  </si>
  <si>
    <t>172.16.241.0</t>
  </si>
  <si>
    <t>172.16.248.0</t>
  </si>
  <si>
    <t>172.16.249.0</t>
  </si>
  <si>
    <t>172.16.252.0</t>
  </si>
  <si>
    <t>172.16.253.0</t>
  </si>
  <si>
    <t>172.16.191.192</t>
  </si>
  <si>
    <t>172.16.191.254</t>
  </si>
  <si>
    <t>172.16.191.255</t>
  </si>
  <si>
    <t>172.16.223.254</t>
  </si>
  <si>
    <t>172.16.223.255</t>
  </si>
  <si>
    <t>172.16.192.1</t>
  </si>
  <si>
    <t>172.16.224.1</t>
  </si>
  <si>
    <t>172.16.239.254</t>
  </si>
  <si>
    <t>172.16.239.255</t>
  </si>
  <si>
    <t>172.16.240.1</t>
  </si>
  <si>
    <t>172.16.247.254</t>
  </si>
  <si>
    <t>172.16.247.255</t>
  </si>
  <si>
    <t>172.16.248.1</t>
  </si>
  <si>
    <t>172.16.251.254</t>
  </si>
  <si>
    <t>172.16.251.255</t>
  </si>
  <si>
    <t>172.16.252.1</t>
  </si>
  <si>
    <t>172.16.253.254</t>
  </si>
  <si>
    <t>172.16.253.255</t>
  </si>
  <si>
    <t>172.16.254.0</t>
  </si>
  <si>
    <t>172.16.254.1</t>
  </si>
  <si>
    <t>172.16.254.2</t>
  </si>
  <si>
    <t>172.16.254.3</t>
  </si>
  <si>
    <t>172.16.254.4</t>
  </si>
  <si>
    <t>172.16.254.5</t>
  </si>
  <si>
    <t>172.16.254.6</t>
  </si>
  <si>
    <t>172.16.254.7</t>
  </si>
  <si>
    <t>172.16.254.8</t>
  </si>
  <si>
    <t>172.16.254.9</t>
  </si>
  <si>
    <t>172.16.254.10</t>
  </si>
  <si>
    <t>172.16.254.11</t>
  </si>
  <si>
    <t>192.168.50.0/21</t>
  </si>
  <si>
    <t>192.168.50.0</t>
  </si>
  <si>
    <t>192.168.50.1</t>
  </si>
  <si>
    <t>192.168.53.254</t>
  </si>
  <si>
    <t>192.168.53.255</t>
  </si>
  <si>
    <t>192.168.54.0</t>
  </si>
  <si>
    <t>192.168.54.1</t>
  </si>
  <si>
    <t>192.168.55.254</t>
  </si>
  <si>
    <t>192.168.55.255</t>
  </si>
  <si>
    <t>192.168.56.0</t>
  </si>
  <si>
    <t>192.168.56.1</t>
  </si>
  <si>
    <t>192.168.56.127</t>
  </si>
  <si>
    <t>192.168.56.128</t>
  </si>
  <si>
    <t>255.255.255.128</t>
  </si>
  <si>
    <t>192.168.56.129</t>
  </si>
  <si>
    <t>192.168.56.192</t>
  </si>
  <si>
    <t>192.168.56.193</t>
  </si>
  <si>
    <t>192.168.56.126</t>
  </si>
  <si>
    <t>192.168.56.191</t>
  </si>
  <si>
    <t>192.168.56.190</t>
  </si>
  <si>
    <t>192.168.56.254</t>
  </si>
  <si>
    <t>192.168.56.255</t>
  </si>
  <si>
    <t>192.168.57.0</t>
  </si>
  <si>
    <t>192.168.57.1</t>
  </si>
  <si>
    <t>192.168.57.30</t>
  </si>
  <si>
    <t>192.168.57.31</t>
  </si>
  <si>
    <t>R1-R2</t>
  </si>
  <si>
    <t>R1-R3</t>
  </si>
  <si>
    <t>R3-R2</t>
  </si>
  <si>
    <t>R10-R9</t>
  </si>
  <si>
    <t>R10-R8</t>
  </si>
  <si>
    <t>R8-R9</t>
  </si>
  <si>
    <t>R4-R5</t>
  </si>
  <si>
    <t>R6-R7</t>
  </si>
  <si>
    <t>192.168.57.32</t>
  </si>
  <si>
    <t>192.168.57.33</t>
  </si>
  <si>
    <t>192.168.57.38</t>
  </si>
  <si>
    <t>192.168.57.39</t>
  </si>
  <si>
    <t>192.168.57.40</t>
  </si>
  <si>
    <t>192.168.57.41</t>
  </si>
  <si>
    <t>192.168.57.42</t>
  </si>
  <si>
    <t>192.168.57.43</t>
  </si>
  <si>
    <t>192.168.57.44</t>
  </si>
  <si>
    <t>192.168.57.45</t>
  </si>
  <si>
    <t>192.168.57.46</t>
  </si>
  <si>
    <t>192.168.57.47</t>
  </si>
  <si>
    <t>192.168.57.48</t>
  </si>
  <si>
    <t>192.168.57.49</t>
  </si>
  <si>
    <t>192.168.57.50</t>
  </si>
  <si>
    <t>192.168.57.51</t>
  </si>
  <si>
    <t>192.168.57.52</t>
  </si>
  <si>
    <t>192.168.57.53</t>
  </si>
  <si>
    <t>192.168.57.54</t>
  </si>
  <si>
    <t>192.168.57.55</t>
  </si>
  <si>
    <t>192.168.57.56</t>
  </si>
  <si>
    <t>192.168.57.57</t>
  </si>
  <si>
    <t>192.168.57.58</t>
  </si>
  <si>
    <t>192.168.57.59</t>
  </si>
  <si>
    <t>192.168.57.60</t>
  </si>
  <si>
    <t>192.168.57.61</t>
  </si>
  <si>
    <t>192.168.57.62</t>
  </si>
  <si>
    <t>192.168.57.63</t>
  </si>
  <si>
    <t>R2-R8-R4-R6</t>
  </si>
  <si>
    <t>192.168.57.64</t>
  </si>
  <si>
    <t>192.168.57.65</t>
  </si>
  <si>
    <t>192.168.57.66</t>
  </si>
  <si>
    <t>192.168.57.67</t>
  </si>
  <si>
    <t>192.168.57.68</t>
  </si>
  <si>
    <t>192.168.57.69</t>
  </si>
  <si>
    <t>192.168.57.70</t>
  </si>
  <si>
    <t>192.168.57.71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</si>
</sst>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2" xfId="0" applyFont="1" applyBorder="1" applyAlignment="1">
      <alignment horizontal="center" vertical="center" wrapText="1"/>
    </xf>
    <xf numFmtId="16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4" borderId="1" xfId="0" applyFill="1" applyBorder="1"/>
    <xf numFmtId="0" fontId="1" fillId="0" borderId="3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/>
    <xf numFmtId="164" fontId="0" fillId="0" borderId="0" xfId="0" applyNumberFormat="1"/>
    <xf numFmtId="0" fontId="4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Fill="1" applyBorder="1"/>
    <xf numFmtId="0" fontId="1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 applyFill="1" applyBorder="1"/>
    <xf numFmtId="11" fontId="0" fillId="0" borderId="0" xfId="0" applyNumberFormat="1" applyFill="1"/>
    <xf numFmtId="0" fontId="0" fillId="0" borderId="0" xfId="0" applyNumberFormat="1" applyFill="1" applyBorder="1"/>
    <xf numFmtId="0" fontId="0" fillId="0" borderId="0" xfId="0" applyBorder="1"/>
    <xf numFmtId="0" fontId="0" fillId="0" borderId="0" xfId="0" applyNumberFormat="1" applyFill="1" applyBorder="1" applyAlignment="1">
      <alignment horizontal="center"/>
    </xf>
    <xf numFmtId="0" fontId="4" fillId="0" borderId="0" xfId="0" applyFont="1" applyFill="1" applyBorder="1"/>
    <xf numFmtId="165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 applyFill="1"/>
    <xf numFmtId="0" fontId="6" fillId="0" borderId="0" xfId="0" applyFont="1" applyFill="1"/>
    <xf numFmtId="0" fontId="7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114300</xdr:rowOff>
    </xdr:from>
    <xdr:to>
      <xdr:col>6</xdr:col>
      <xdr:colOff>429120</xdr:colOff>
      <xdr:row>15</xdr:row>
      <xdr:rowOff>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B3F73D-7D5A-4C3B-91B4-1A8F35C8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14300"/>
          <a:ext cx="3543795" cy="2943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6</xdr:col>
      <xdr:colOff>395605</xdr:colOff>
      <xdr:row>11</xdr:row>
      <xdr:rowOff>14605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BBA2156-67E5-418D-ADEE-0805B8D3F5E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7625" y="285750"/>
          <a:ext cx="4558030" cy="2024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167640</xdr:colOff>
      <xdr:row>26</xdr:row>
      <xdr:rowOff>3810</xdr:rowOff>
    </xdr:from>
    <xdr:to>
      <xdr:col>15</xdr:col>
      <xdr:colOff>845820</xdr:colOff>
      <xdr:row>50</xdr:row>
      <xdr:rowOff>34289</xdr:rowOff>
    </xdr:to>
    <xdr:pic>
      <xdr:nvPicPr>
        <xdr:cNvPr id="3" name="Imagen 2" descr="Diagrama&#10;&#10;Descripción generada automáticamente">
          <a:extLst>
            <a:ext uri="{FF2B5EF4-FFF2-40B4-BE49-F238E27FC236}">
              <a16:creationId xmlns:a16="http://schemas.microsoft.com/office/drawing/2014/main" id="{90E56AC5-AAE2-4495-990D-A2BD7E32233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265" y="5166360"/>
          <a:ext cx="7465695" cy="45986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AECF-B98F-479C-9837-D96C01A293B6}">
  <dimension ref="B2:P84"/>
  <sheetViews>
    <sheetView topLeftCell="B1" workbookViewId="0">
      <selection activeCell="M16" sqref="M16"/>
    </sheetView>
  </sheetViews>
  <sheetFormatPr baseColWidth="10" defaultColWidth="8.85546875" defaultRowHeight="15" x14ac:dyDescent="0.25"/>
  <cols>
    <col min="11" max="11" width="15.7109375" bestFit="1" customWidth="1"/>
    <col min="12" max="12" width="12.85546875" customWidth="1"/>
    <col min="13" max="13" width="12.7109375" bestFit="1" customWidth="1"/>
    <col min="14" max="14" width="13.85546875" bestFit="1" customWidth="1"/>
    <col min="16" max="16" width="14.85546875" bestFit="1" customWidth="1"/>
  </cols>
  <sheetData>
    <row r="2" spans="2:16" ht="15.75" thickBot="1" x14ac:dyDescent="0.3"/>
    <row r="3" spans="2:16" ht="30" x14ac:dyDescent="0.25">
      <c r="I3" s="9" t="s">
        <v>0</v>
      </c>
      <c r="J3" s="4" t="s">
        <v>1</v>
      </c>
      <c r="K3" s="4" t="s">
        <v>2</v>
      </c>
      <c r="L3" s="4" t="s">
        <v>3</v>
      </c>
      <c r="M3" s="4" t="s">
        <v>4</v>
      </c>
      <c r="N3" s="4" t="s">
        <v>5</v>
      </c>
      <c r="O3" s="4" t="s">
        <v>6</v>
      </c>
      <c r="P3" s="4" t="s">
        <v>7</v>
      </c>
    </row>
    <row r="4" spans="2:16" x14ac:dyDescent="0.25">
      <c r="I4" s="10" t="s">
        <v>8</v>
      </c>
      <c r="J4" s="10">
        <v>14</v>
      </c>
      <c r="K4" s="10" t="s">
        <v>92</v>
      </c>
      <c r="L4" s="8" t="s">
        <v>93</v>
      </c>
      <c r="M4" s="8" t="s">
        <v>97</v>
      </c>
      <c r="N4" s="10" t="s">
        <v>94</v>
      </c>
      <c r="O4" s="10" t="s">
        <v>47</v>
      </c>
      <c r="P4" s="8" t="s">
        <v>29</v>
      </c>
    </row>
    <row r="5" spans="2:16" x14ac:dyDescent="0.25">
      <c r="I5" s="10" t="s">
        <v>9</v>
      </c>
      <c r="J5" s="10">
        <v>30</v>
      </c>
      <c r="K5" s="8" t="s">
        <v>20</v>
      </c>
      <c r="L5" s="8" t="s">
        <v>22</v>
      </c>
      <c r="M5" s="8" t="s">
        <v>36</v>
      </c>
      <c r="N5" s="11" t="s">
        <v>39</v>
      </c>
      <c r="O5" s="10" t="s">
        <v>28</v>
      </c>
      <c r="P5" s="8" t="s">
        <v>30</v>
      </c>
    </row>
    <row r="6" spans="2:16" x14ac:dyDescent="0.25">
      <c r="I6" s="10" t="s">
        <v>10</v>
      </c>
      <c r="J6" s="10">
        <v>20</v>
      </c>
      <c r="K6" s="8" t="s">
        <v>78</v>
      </c>
      <c r="L6" s="8" t="s">
        <v>79</v>
      </c>
      <c r="M6" s="8" t="s">
        <v>91</v>
      </c>
      <c r="N6" s="11" t="s">
        <v>80</v>
      </c>
      <c r="O6" s="10" t="s">
        <v>28</v>
      </c>
      <c r="P6" s="8" t="s">
        <v>30</v>
      </c>
    </row>
    <row r="7" spans="2:16" x14ac:dyDescent="0.25">
      <c r="I7" s="10" t="s">
        <v>11</v>
      </c>
      <c r="J7" s="10">
        <v>6</v>
      </c>
      <c r="K7" s="10" t="s">
        <v>98</v>
      </c>
      <c r="L7" s="8" t="s">
        <v>81</v>
      </c>
      <c r="M7" s="8" t="s">
        <v>100</v>
      </c>
      <c r="N7" s="8" t="s">
        <v>99</v>
      </c>
      <c r="O7" s="10" t="s">
        <v>55</v>
      </c>
      <c r="P7" s="8" t="s">
        <v>54</v>
      </c>
    </row>
    <row r="8" spans="2:16" x14ac:dyDescent="0.25">
      <c r="I8" s="10" t="s">
        <v>12</v>
      </c>
      <c r="J8" s="10">
        <v>2</v>
      </c>
      <c r="K8" s="8" t="s">
        <v>101</v>
      </c>
      <c r="L8" s="8" t="s">
        <v>82</v>
      </c>
      <c r="M8" s="8" t="s">
        <v>83</v>
      </c>
      <c r="N8" s="8" t="s">
        <v>95</v>
      </c>
      <c r="O8" s="10" t="s">
        <v>77</v>
      </c>
      <c r="P8" s="8" t="s">
        <v>84</v>
      </c>
    </row>
    <row r="9" spans="2:16" x14ac:dyDescent="0.25">
      <c r="I9" s="10" t="s">
        <v>13</v>
      </c>
      <c r="J9" s="10">
        <v>2</v>
      </c>
      <c r="K9" s="8" t="s">
        <v>102</v>
      </c>
      <c r="L9" s="8" t="s">
        <v>96</v>
      </c>
      <c r="M9" s="8" t="s">
        <v>85</v>
      </c>
      <c r="N9" s="8" t="s">
        <v>86</v>
      </c>
      <c r="O9" s="10" t="s">
        <v>77</v>
      </c>
      <c r="P9" s="8" t="s">
        <v>84</v>
      </c>
    </row>
    <row r="10" spans="2:16" x14ac:dyDescent="0.25">
      <c r="I10" s="10" t="s">
        <v>14</v>
      </c>
      <c r="J10" s="10">
        <v>2</v>
      </c>
      <c r="K10" s="8" t="s">
        <v>87</v>
      </c>
      <c r="L10" s="8" t="s">
        <v>88</v>
      </c>
      <c r="M10" s="8" t="s">
        <v>103</v>
      </c>
      <c r="N10" s="8" t="s">
        <v>89</v>
      </c>
      <c r="O10" s="10" t="s">
        <v>77</v>
      </c>
      <c r="P10" s="8" t="s">
        <v>84</v>
      </c>
    </row>
    <row r="11" spans="2:16" x14ac:dyDescent="0.25">
      <c r="I11" s="10" t="s">
        <v>15</v>
      </c>
      <c r="J11" s="10">
        <v>2</v>
      </c>
      <c r="K11" s="8" t="s">
        <v>104</v>
      </c>
      <c r="L11" s="8" t="s">
        <v>105</v>
      </c>
      <c r="M11" s="8" t="s">
        <v>90</v>
      </c>
      <c r="N11" s="8" t="s">
        <v>106</v>
      </c>
      <c r="O11" s="10" t="s">
        <v>77</v>
      </c>
      <c r="P11" s="8" t="s">
        <v>84</v>
      </c>
    </row>
    <row r="15" spans="2:16" x14ac:dyDescent="0.25">
      <c r="H15" s="1">
        <v>200000000</v>
      </c>
      <c r="I15" s="1">
        <v>20000000</v>
      </c>
      <c r="J15" s="1">
        <v>2000000</v>
      </c>
      <c r="K15" s="1">
        <v>200000</v>
      </c>
      <c r="L15" s="1">
        <v>20000</v>
      </c>
      <c r="M15" s="1">
        <v>2000</v>
      </c>
      <c r="N15" s="1">
        <v>200</v>
      </c>
      <c r="O15" s="1">
        <v>20</v>
      </c>
      <c r="P15" s="1"/>
    </row>
    <row r="16" spans="2:16" x14ac:dyDescent="0.25">
      <c r="B16" t="s">
        <v>8</v>
      </c>
      <c r="C16" t="s">
        <v>19</v>
      </c>
      <c r="H16">
        <v>256</v>
      </c>
      <c r="I16">
        <v>128</v>
      </c>
      <c r="J16">
        <v>64</v>
      </c>
      <c r="K16">
        <v>32</v>
      </c>
      <c r="L16">
        <v>16</v>
      </c>
      <c r="M16">
        <v>8</v>
      </c>
      <c r="N16">
        <v>4</v>
      </c>
      <c r="O16">
        <v>2</v>
      </c>
    </row>
    <row r="17" spans="2:16" x14ac:dyDescent="0.25">
      <c r="C17" t="s">
        <v>16</v>
      </c>
      <c r="L17">
        <v>14</v>
      </c>
    </row>
    <row r="18" spans="2:16" x14ac:dyDescent="0.25">
      <c r="C18" t="s">
        <v>75</v>
      </c>
      <c r="H18" s="3"/>
      <c r="I18" s="3"/>
      <c r="J18" s="3"/>
      <c r="K18" s="3"/>
      <c r="L18" s="2"/>
      <c r="M18" s="2"/>
      <c r="N18" s="2"/>
      <c r="O18" s="2"/>
      <c r="P18" s="7"/>
    </row>
    <row r="19" spans="2:16" x14ac:dyDescent="0.25">
      <c r="C19" t="s">
        <v>17</v>
      </c>
    </row>
    <row r="20" spans="2:16" x14ac:dyDescent="0.25">
      <c r="C20" t="s">
        <v>32</v>
      </c>
      <c r="E20" s="1">
        <v>20000</v>
      </c>
      <c r="F20">
        <v>16</v>
      </c>
    </row>
    <row r="21" spans="2:16" x14ac:dyDescent="0.25">
      <c r="C21" t="s">
        <v>18</v>
      </c>
    </row>
    <row r="22" spans="2:16" x14ac:dyDescent="0.25">
      <c r="C22" t="s">
        <v>20</v>
      </c>
      <c r="E22" t="s">
        <v>6</v>
      </c>
      <c r="F22">
        <v>27</v>
      </c>
    </row>
    <row r="23" spans="2:16" x14ac:dyDescent="0.25">
      <c r="C23" t="s">
        <v>21</v>
      </c>
      <c r="D23" t="s">
        <v>22</v>
      </c>
      <c r="H23" t="s">
        <v>24</v>
      </c>
      <c r="I23">
        <v>14</v>
      </c>
    </row>
    <row r="24" spans="2:16" x14ac:dyDescent="0.25">
      <c r="C24" t="s">
        <v>23</v>
      </c>
      <c r="D24" t="s">
        <v>25</v>
      </c>
    </row>
    <row r="25" spans="2:16" x14ac:dyDescent="0.25">
      <c r="C25" t="s">
        <v>26</v>
      </c>
      <c r="D25" t="s">
        <v>27</v>
      </c>
    </row>
    <row r="26" spans="2:16" x14ac:dyDescent="0.25">
      <c r="C26" t="s">
        <v>7</v>
      </c>
      <c r="D26" t="s">
        <v>30</v>
      </c>
    </row>
    <row r="27" spans="2:16" x14ac:dyDescent="0.25">
      <c r="L27" t="s">
        <v>76</v>
      </c>
    </row>
    <row r="28" spans="2:16" x14ac:dyDescent="0.25">
      <c r="B28" t="s">
        <v>9</v>
      </c>
      <c r="C28" t="s">
        <v>75</v>
      </c>
    </row>
    <row r="29" spans="2:16" x14ac:dyDescent="0.25">
      <c r="C29" t="s">
        <v>31</v>
      </c>
    </row>
    <row r="30" spans="2:16" x14ac:dyDescent="0.25">
      <c r="C30" t="s">
        <v>32</v>
      </c>
      <c r="E30" s="1">
        <v>200000</v>
      </c>
      <c r="F30">
        <v>32</v>
      </c>
    </row>
    <row r="31" spans="2:16" x14ac:dyDescent="0.25">
      <c r="C31" t="s">
        <v>33</v>
      </c>
    </row>
    <row r="32" spans="2:16" x14ac:dyDescent="0.25">
      <c r="C32" t="s">
        <v>20</v>
      </c>
      <c r="E32" t="s">
        <v>6</v>
      </c>
      <c r="F32">
        <v>27</v>
      </c>
    </row>
    <row r="33" spans="2:9" x14ac:dyDescent="0.25">
      <c r="C33" t="s">
        <v>21</v>
      </c>
      <c r="D33" t="s">
        <v>22</v>
      </c>
    </row>
    <row r="34" spans="2:9" x14ac:dyDescent="0.25">
      <c r="C34" t="s">
        <v>23</v>
      </c>
      <c r="D34" t="s">
        <v>36</v>
      </c>
      <c r="H34" t="s">
        <v>35</v>
      </c>
      <c r="I34">
        <v>30</v>
      </c>
    </row>
    <row r="35" spans="2:9" x14ac:dyDescent="0.25">
      <c r="C35" t="s">
        <v>38</v>
      </c>
      <c r="D35" t="s">
        <v>39</v>
      </c>
    </row>
    <row r="36" spans="2:9" x14ac:dyDescent="0.25">
      <c r="C36" t="s">
        <v>7</v>
      </c>
      <c r="D36" t="s">
        <v>30</v>
      </c>
    </row>
    <row r="38" spans="2:9" x14ac:dyDescent="0.25">
      <c r="B38" t="s">
        <v>10</v>
      </c>
      <c r="C38" t="s">
        <v>75</v>
      </c>
    </row>
    <row r="39" spans="2:9" x14ac:dyDescent="0.25">
      <c r="C39" t="s">
        <v>40</v>
      </c>
    </row>
    <row r="40" spans="2:9" x14ac:dyDescent="0.25">
      <c r="C40" t="s">
        <v>32</v>
      </c>
      <c r="E40" s="1">
        <v>200000</v>
      </c>
      <c r="F40">
        <v>32</v>
      </c>
    </row>
    <row r="41" spans="2:9" x14ac:dyDescent="0.25">
      <c r="C41" t="s">
        <v>41</v>
      </c>
    </row>
    <row r="42" spans="2:9" x14ac:dyDescent="0.25">
      <c r="C42" t="s">
        <v>34</v>
      </c>
      <c r="E42" t="s">
        <v>6</v>
      </c>
      <c r="F42">
        <v>26</v>
      </c>
    </row>
    <row r="43" spans="2:9" x14ac:dyDescent="0.25">
      <c r="C43" t="s">
        <v>21</v>
      </c>
      <c r="D43" t="s">
        <v>22</v>
      </c>
    </row>
    <row r="44" spans="2:9" x14ac:dyDescent="0.25">
      <c r="C44" t="s">
        <v>23</v>
      </c>
      <c r="D44" t="s">
        <v>36</v>
      </c>
    </row>
    <row r="45" spans="2:9" x14ac:dyDescent="0.25">
      <c r="C45" t="s">
        <v>38</v>
      </c>
      <c r="D45" t="s">
        <v>39</v>
      </c>
    </row>
    <row r="46" spans="2:9" x14ac:dyDescent="0.25">
      <c r="C46" t="s">
        <v>7</v>
      </c>
      <c r="D46" t="s">
        <v>37</v>
      </c>
    </row>
    <row r="48" spans="2:9" x14ac:dyDescent="0.25">
      <c r="B48" t="s">
        <v>11</v>
      </c>
      <c r="C48" t="s">
        <v>75</v>
      </c>
    </row>
    <row r="49" spans="2:8" x14ac:dyDescent="0.25">
      <c r="C49" t="s">
        <v>42</v>
      </c>
    </row>
    <row r="50" spans="2:8" x14ac:dyDescent="0.25">
      <c r="C50" t="s">
        <v>32</v>
      </c>
      <c r="E50" s="1">
        <v>2000</v>
      </c>
      <c r="F50">
        <v>8</v>
      </c>
    </row>
    <row r="51" spans="2:8" x14ac:dyDescent="0.25">
      <c r="C51" t="s">
        <v>43</v>
      </c>
    </row>
    <row r="52" spans="2:8" x14ac:dyDescent="0.25">
      <c r="C52" t="s">
        <v>44</v>
      </c>
      <c r="E52" t="s">
        <v>6</v>
      </c>
      <c r="F52">
        <v>28</v>
      </c>
    </row>
    <row r="53" spans="2:8" x14ac:dyDescent="0.25">
      <c r="C53" t="s">
        <v>21</v>
      </c>
      <c r="D53" t="s">
        <v>22</v>
      </c>
    </row>
    <row r="54" spans="2:8" x14ac:dyDescent="0.25">
      <c r="C54" t="s">
        <v>23</v>
      </c>
      <c r="D54" t="s">
        <v>45</v>
      </c>
    </row>
    <row r="55" spans="2:8" x14ac:dyDescent="0.25">
      <c r="C55" t="s">
        <v>38</v>
      </c>
      <c r="D55" t="s">
        <v>46</v>
      </c>
    </row>
    <row r="56" spans="2:8" x14ac:dyDescent="0.25">
      <c r="C56" t="s">
        <v>7</v>
      </c>
      <c r="D56" t="s">
        <v>29</v>
      </c>
    </row>
    <row r="58" spans="2:8" x14ac:dyDescent="0.25">
      <c r="B58" t="s">
        <v>48</v>
      </c>
      <c r="C58" t="s">
        <v>75</v>
      </c>
    </row>
    <row r="59" spans="2:8" x14ac:dyDescent="0.25">
      <c r="C59" t="s">
        <v>49</v>
      </c>
    </row>
    <row r="60" spans="2:8" x14ac:dyDescent="0.25">
      <c r="C60" t="s">
        <v>32</v>
      </c>
      <c r="E60" s="1">
        <v>200</v>
      </c>
      <c r="F60">
        <v>4</v>
      </c>
    </row>
    <row r="61" spans="2:8" x14ac:dyDescent="0.25">
      <c r="C61" t="s">
        <v>50</v>
      </c>
    </row>
    <row r="62" spans="2:8" x14ac:dyDescent="0.25">
      <c r="C62" t="s">
        <v>51</v>
      </c>
      <c r="E62" t="s">
        <v>6</v>
      </c>
      <c r="F62">
        <v>29</v>
      </c>
    </row>
    <row r="63" spans="2:8" x14ac:dyDescent="0.25">
      <c r="C63" t="s">
        <v>21</v>
      </c>
      <c r="D63" t="s">
        <v>22</v>
      </c>
    </row>
    <row r="64" spans="2:8" x14ac:dyDescent="0.25">
      <c r="C64" t="s">
        <v>23</v>
      </c>
      <c r="D64" t="s">
        <v>52</v>
      </c>
      <c r="G64" s="6"/>
      <c r="H64" s="5"/>
    </row>
    <row r="65" spans="2:7" x14ac:dyDescent="0.25">
      <c r="C65" t="s">
        <v>38</v>
      </c>
      <c r="D65" t="s">
        <v>53</v>
      </c>
    </row>
    <row r="66" spans="2:7" x14ac:dyDescent="0.25">
      <c r="C66" t="s">
        <v>7</v>
      </c>
      <c r="D66" t="s">
        <v>54</v>
      </c>
    </row>
    <row r="69" spans="2:7" x14ac:dyDescent="0.25">
      <c r="B69" t="s">
        <v>56</v>
      </c>
    </row>
    <row r="70" spans="2:7" x14ac:dyDescent="0.25">
      <c r="B70" t="s">
        <v>57</v>
      </c>
      <c r="D70" t="s">
        <v>58</v>
      </c>
    </row>
    <row r="71" spans="2:7" x14ac:dyDescent="0.25">
      <c r="B71" t="s">
        <v>59</v>
      </c>
    </row>
    <row r="72" spans="2:7" x14ac:dyDescent="0.25">
      <c r="B72" t="s">
        <v>60</v>
      </c>
    </row>
    <row r="73" spans="2:7" x14ac:dyDescent="0.25">
      <c r="B73" t="s">
        <v>61</v>
      </c>
      <c r="C73" t="s">
        <v>62</v>
      </c>
    </row>
    <row r="74" spans="2:7" x14ac:dyDescent="0.25">
      <c r="B74" t="s">
        <v>63</v>
      </c>
      <c r="C74" t="s">
        <v>65</v>
      </c>
      <c r="E74" s="1">
        <v>20000000</v>
      </c>
      <c r="F74" t="s">
        <v>64</v>
      </c>
      <c r="G74">
        <v>126</v>
      </c>
    </row>
    <row r="75" spans="2:7" x14ac:dyDescent="0.25">
      <c r="B75" t="s">
        <v>26</v>
      </c>
      <c r="C75" t="s">
        <v>66</v>
      </c>
    </row>
    <row r="77" spans="2:7" x14ac:dyDescent="0.25">
      <c r="B77" t="s">
        <v>67</v>
      </c>
    </row>
    <row r="78" spans="2:7" x14ac:dyDescent="0.25">
      <c r="B78" t="s">
        <v>68</v>
      </c>
      <c r="C78" t="s">
        <v>69</v>
      </c>
    </row>
    <row r="79" spans="2:7" x14ac:dyDescent="0.25">
      <c r="B79" t="s">
        <v>63</v>
      </c>
      <c r="C79" t="s">
        <v>70</v>
      </c>
      <c r="F79">
        <f>128+126</f>
        <v>254</v>
      </c>
    </row>
    <row r="82" spans="2:5" x14ac:dyDescent="0.25">
      <c r="B82" t="s">
        <v>71</v>
      </c>
      <c r="E82" t="s">
        <v>73</v>
      </c>
    </row>
    <row r="83" spans="2:5" x14ac:dyDescent="0.25">
      <c r="B83" t="s">
        <v>72</v>
      </c>
    </row>
    <row r="84" spans="2:5" x14ac:dyDescent="0.25">
      <c r="B84" t="s">
        <v>74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82ED-F4EC-4361-B8DB-B08CC26FAEBD}">
  <dimension ref="A2:R85"/>
  <sheetViews>
    <sheetView topLeftCell="E25" zoomScale="130" zoomScaleNormal="130" workbookViewId="0">
      <selection activeCell="L15" sqref="L15"/>
    </sheetView>
  </sheetViews>
  <sheetFormatPr baseColWidth="10" defaultColWidth="8.85546875" defaultRowHeight="15" x14ac:dyDescent="0.25"/>
  <cols>
    <col min="2" max="2" width="12.140625" customWidth="1"/>
    <col min="3" max="3" width="15.5703125" customWidth="1"/>
    <col min="11" max="11" width="15.7109375" bestFit="1" customWidth="1"/>
    <col min="12" max="12" width="17" customWidth="1"/>
    <col min="13" max="13" width="15.7109375" customWidth="1"/>
    <col min="14" max="14" width="17.85546875" customWidth="1"/>
    <col min="16" max="16" width="14.85546875" bestFit="1" customWidth="1"/>
  </cols>
  <sheetData>
    <row r="2" spans="2:16" ht="15.75" thickBot="1" x14ac:dyDescent="0.3"/>
    <row r="3" spans="2:16" ht="30" x14ac:dyDescent="0.25">
      <c r="I3" s="9" t="s">
        <v>0</v>
      </c>
      <c r="J3" s="4" t="s">
        <v>1</v>
      </c>
      <c r="K3" s="4" t="s">
        <v>2</v>
      </c>
      <c r="L3" s="4" t="s">
        <v>3</v>
      </c>
      <c r="M3" s="4" t="s">
        <v>4</v>
      </c>
      <c r="N3" s="4" t="s">
        <v>5</v>
      </c>
      <c r="O3" s="4" t="s">
        <v>6</v>
      </c>
      <c r="P3" s="4" t="s">
        <v>7</v>
      </c>
    </row>
    <row r="4" spans="2:16" x14ac:dyDescent="0.25">
      <c r="I4" s="10" t="s">
        <v>8</v>
      </c>
      <c r="J4" s="10">
        <v>16000</v>
      </c>
      <c r="K4" s="10" t="s">
        <v>108</v>
      </c>
      <c r="L4" s="10" t="s">
        <v>109</v>
      </c>
      <c r="M4" s="10" t="s">
        <v>155</v>
      </c>
      <c r="N4" s="10" t="s">
        <v>156</v>
      </c>
      <c r="O4" s="10">
        <v>18</v>
      </c>
      <c r="P4" s="19" t="s">
        <v>113</v>
      </c>
    </row>
    <row r="5" spans="2:16" x14ac:dyDescent="0.25">
      <c r="I5" s="10" t="s">
        <v>9</v>
      </c>
      <c r="J5" s="10">
        <v>8000</v>
      </c>
      <c r="K5" s="10" t="s">
        <v>145</v>
      </c>
      <c r="L5" s="10" t="s">
        <v>159</v>
      </c>
      <c r="M5" s="10" t="s">
        <v>157</v>
      </c>
      <c r="N5" s="10" t="s">
        <v>158</v>
      </c>
      <c r="O5" s="10">
        <v>19</v>
      </c>
      <c r="P5" s="19" t="s">
        <v>119</v>
      </c>
    </row>
    <row r="6" spans="2:16" x14ac:dyDescent="0.25">
      <c r="I6" s="10" t="s">
        <v>10</v>
      </c>
      <c r="J6" s="10">
        <v>4000</v>
      </c>
      <c r="K6" s="19" t="s">
        <v>146</v>
      </c>
      <c r="L6" s="19" t="s">
        <v>160</v>
      </c>
      <c r="M6" s="19" t="s">
        <v>161</v>
      </c>
      <c r="N6" s="19" t="s">
        <v>162</v>
      </c>
      <c r="O6" s="10">
        <v>20</v>
      </c>
      <c r="P6" s="19" t="s">
        <v>122</v>
      </c>
    </row>
    <row r="7" spans="2:16" x14ac:dyDescent="0.25">
      <c r="I7" s="10" t="s">
        <v>11</v>
      </c>
      <c r="J7" s="10">
        <v>2000</v>
      </c>
      <c r="K7" s="19" t="s">
        <v>148</v>
      </c>
      <c r="L7" s="19" t="s">
        <v>163</v>
      </c>
      <c r="M7" s="19" t="s">
        <v>164</v>
      </c>
      <c r="N7" s="19" t="s">
        <v>165</v>
      </c>
      <c r="O7" s="10">
        <v>21</v>
      </c>
      <c r="P7" s="19" t="s">
        <v>124</v>
      </c>
    </row>
    <row r="8" spans="2:16" x14ac:dyDescent="0.25">
      <c r="I8" s="10" t="s">
        <v>12</v>
      </c>
      <c r="J8" s="10">
        <v>1000</v>
      </c>
      <c r="K8" s="19" t="s">
        <v>150</v>
      </c>
      <c r="L8" s="19" t="s">
        <v>166</v>
      </c>
      <c r="M8" s="19" t="s">
        <v>167</v>
      </c>
      <c r="N8" s="19" t="s">
        <v>168</v>
      </c>
      <c r="O8" s="10">
        <v>22</v>
      </c>
      <c r="P8" s="19" t="s">
        <v>129</v>
      </c>
    </row>
    <row r="9" spans="2:16" x14ac:dyDescent="0.25">
      <c r="I9" s="21" t="s">
        <v>13</v>
      </c>
      <c r="J9" s="21">
        <v>500</v>
      </c>
      <c r="K9" s="19" t="s">
        <v>152</v>
      </c>
      <c r="L9" s="19" t="s">
        <v>169</v>
      </c>
      <c r="M9" s="19" t="s">
        <v>170</v>
      </c>
      <c r="N9" s="19" t="s">
        <v>171</v>
      </c>
      <c r="O9" s="21">
        <v>23</v>
      </c>
      <c r="P9" s="19" t="s">
        <v>131</v>
      </c>
    </row>
    <row r="10" spans="2:16" x14ac:dyDescent="0.25">
      <c r="I10" s="10" t="s">
        <v>14</v>
      </c>
      <c r="J10" s="10">
        <v>2</v>
      </c>
      <c r="K10" s="19" t="s">
        <v>172</v>
      </c>
      <c r="L10" s="19" t="s">
        <v>173</v>
      </c>
      <c r="M10" s="19" t="s">
        <v>174</v>
      </c>
      <c r="N10" s="19" t="s">
        <v>175</v>
      </c>
      <c r="O10" s="10">
        <v>30</v>
      </c>
      <c r="P10" s="19" t="s">
        <v>124</v>
      </c>
    </row>
    <row r="11" spans="2:16" x14ac:dyDescent="0.25">
      <c r="I11" s="10" t="s">
        <v>15</v>
      </c>
      <c r="J11" s="10">
        <v>2</v>
      </c>
      <c r="K11" s="19" t="s">
        <v>176</v>
      </c>
      <c r="L11" s="19" t="s">
        <v>177</v>
      </c>
      <c r="M11" s="19" t="s">
        <v>178</v>
      </c>
      <c r="N11" s="19" t="s">
        <v>179</v>
      </c>
      <c r="O11" s="10">
        <v>30</v>
      </c>
      <c r="P11" s="19" t="s">
        <v>129</v>
      </c>
    </row>
    <row r="12" spans="2:16" x14ac:dyDescent="0.25">
      <c r="I12" s="10" t="s">
        <v>144</v>
      </c>
      <c r="J12" s="10">
        <v>2</v>
      </c>
      <c r="K12" s="19" t="s">
        <v>180</v>
      </c>
      <c r="L12" s="19" t="s">
        <v>181</v>
      </c>
      <c r="M12" s="19" t="s">
        <v>182</v>
      </c>
      <c r="N12" s="19" t="s">
        <v>183</v>
      </c>
      <c r="O12" s="10">
        <v>30</v>
      </c>
      <c r="P12" s="19" t="s">
        <v>131</v>
      </c>
    </row>
    <row r="13" spans="2:16" x14ac:dyDescent="0.25">
      <c r="B13" s="12" t="s">
        <v>107</v>
      </c>
      <c r="H13" s="7"/>
      <c r="I13" s="7"/>
      <c r="J13" s="7"/>
      <c r="K13" s="7"/>
      <c r="L13" s="7"/>
      <c r="M13" s="7"/>
      <c r="N13" s="36"/>
      <c r="O13" s="7"/>
    </row>
    <row r="14" spans="2:16" x14ac:dyDescent="0.25">
      <c r="H14" s="7"/>
      <c r="I14" s="7"/>
      <c r="J14" s="7"/>
      <c r="K14" s="25"/>
      <c r="L14" s="25"/>
      <c r="M14" s="25"/>
      <c r="N14" s="25"/>
      <c r="O14" s="25"/>
      <c r="P14" s="25"/>
    </row>
    <row r="15" spans="2:16" x14ac:dyDescent="0.25">
      <c r="H15" s="27"/>
      <c r="I15" s="27"/>
      <c r="J15" s="27"/>
      <c r="K15" s="28"/>
      <c r="L15" s="15"/>
      <c r="M15" s="28"/>
      <c r="N15" s="32"/>
      <c r="O15" s="28"/>
      <c r="P15" s="28"/>
    </row>
    <row r="16" spans="2:16" x14ac:dyDescent="0.25">
      <c r="B16" t="s">
        <v>8</v>
      </c>
      <c r="H16" s="7"/>
      <c r="I16" s="7"/>
      <c r="J16" s="7"/>
      <c r="K16" s="25"/>
      <c r="L16" s="38"/>
      <c r="M16" s="28"/>
      <c r="N16" s="30"/>
      <c r="O16" s="28"/>
      <c r="P16" s="25"/>
    </row>
    <row r="17" spans="1:18" x14ac:dyDescent="0.25">
      <c r="H17" s="7"/>
      <c r="I17" s="7"/>
      <c r="J17" s="7"/>
      <c r="K17" s="25"/>
      <c r="L17" s="25"/>
      <c r="M17" s="28"/>
      <c r="N17" s="25"/>
      <c r="O17" s="25"/>
      <c r="P17" s="25"/>
    </row>
    <row r="18" spans="1:18" x14ac:dyDescent="0.25">
      <c r="B18">
        <f>1+((190-128)*256)+127</f>
        <v>16000</v>
      </c>
      <c r="C18" t="s">
        <v>120</v>
      </c>
      <c r="H18" s="7"/>
      <c r="I18" s="7"/>
      <c r="J18" s="7"/>
      <c r="K18" s="25"/>
      <c r="L18" s="34"/>
      <c r="M18" s="25"/>
      <c r="N18" s="25"/>
      <c r="O18" s="7"/>
      <c r="P18" s="7"/>
    </row>
    <row r="19" spans="1:18" x14ac:dyDescent="0.25">
      <c r="K19" s="25"/>
      <c r="L19" s="34"/>
      <c r="M19" s="33"/>
      <c r="N19" s="25"/>
      <c r="O19" s="35"/>
    </row>
    <row r="20" spans="1:18" x14ac:dyDescent="0.25">
      <c r="A20" t="s">
        <v>143</v>
      </c>
      <c r="B20" t="s">
        <v>108</v>
      </c>
      <c r="K20" s="25"/>
      <c r="L20" s="15"/>
      <c r="M20" s="25"/>
      <c r="N20" s="25"/>
      <c r="O20" s="25"/>
      <c r="P20" s="25"/>
      <c r="Q20" s="25"/>
      <c r="R20" s="25"/>
    </row>
    <row r="21" spans="1:18" x14ac:dyDescent="0.25">
      <c r="B21" t="s">
        <v>110</v>
      </c>
      <c r="E21">
        <f>16000-255</f>
        <v>15745</v>
      </c>
      <c r="K21" s="25"/>
      <c r="L21" s="15"/>
      <c r="M21" s="28"/>
      <c r="N21" s="28"/>
      <c r="O21" s="26"/>
      <c r="P21" s="26"/>
      <c r="Q21" s="26"/>
      <c r="R21" s="26"/>
    </row>
    <row r="22" spans="1:18" x14ac:dyDescent="0.25">
      <c r="B22" t="s">
        <v>111</v>
      </c>
      <c r="E22" s="13">
        <f>E21/255</f>
        <v>61.745098039215684</v>
      </c>
      <c r="K22" s="25"/>
      <c r="L22" s="15"/>
      <c r="M22" s="25"/>
      <c r="N22" s="25"/>
      <c r="O22" s="25"/>
      <c r="P22" s="25"/>
      <c r="Q22" s="25"/>
      <c r="R22" s="25"/>
    </row>
    <row r="23" spans="1:18" x14ac:dyDescent="0.25">
      <c r="B23" t="s">
        <v>112</v>
      </c>
      <c r="E23">
        <f>129+62</f>
        <v>191</v>
      </c>
      <c r="F23" t="s">
        <v>116</v>
      </c>
      <c r="K23" s="25"/>
      <c r="L23" s="15"/>
      <c r="M23" s="25"/>
      <c r="N23" s="25"/>
      <c r="O23" s="25"/>
      <c r="P23" s="25"/>
      <c r="Q23" s="25"/>
      <c r="R23" s="25"/>
    </row>
    <row r="24" spans="1:18" x14ac:dyDescent="0.25">
      <c r="K24" s="25"/>
      <c r="L24" s="15"/>
      <c r="M24" s="25"/>
      <c r="N24" s="25"/>
      <c r="O24" s="25"/>
      <c r="P24" s="25"/>
      <c r="Q24" s="25"/>
      <c r="R24" s="25"/>
    </row>
    <row r="25" spans="1:18" x14ac:dyDescent="0.25">
      <c r="B25" s="15" t="s">
        <v>3</v>
      </c>
      <c r="C25" s="16" t="s">
        <v>109</v>
      </c>
      <c r="K25" s="25"/>
      <c r="L25" s="25"/>
      <c r="M25" s="25"/>
      <c r="N25" s="31"/>
    </row>
    <row r="26" spans="1:18" x14ac:dyDescent="0.25">
      <c r="B26" s="15" t="s">
        <v>4</v>
      </c>
      <c r="C26" s="16" t="s">
        <v>115</v>
      </c>
      <c r="L26" s="29"/>
      <c r="N26" s="14"/>
    </row>
    <row r="27" spans="1:18" x14ac:dyDescent="0.25">
      <c r="B27" s="15" t="s">
        <v>5</v>
      </c>
      <c r="C27" s="16" t="s">
        <v>114</v>
      </c>
      <c r="L27" s="29"/>
    </row>
    <row r="28" spans="1:18" x14ac:dyDescent="0.25">
      <c r="H28" s="17">
        <v>8000</v>
      </c>
      <c r="I28" t="s">
        <v>120</v>
      </c>
      <c r="L28" s="29"/>
    </row>
    <row r="29" spans="1:18" x14ac:dyDescent="0.25">
      <c r="B29" t="s">
        <v>9</v>
      </c>
    </row>
    <row r="30" spans="1:18" x14ac:dyDescent="0.25">
      <c r="C30" s="17" t="s">
        <v>154</v>
      </c>
    </row>
    <row r="31" spans="1:18" x14ac:dyDescent="0.25">
      <c r="C31" s="17" t="s">
        <v>145</v>
      </c>
      <c r="E31" s="16">
        <f>255-192</f>
        <v>63</v>
      </c>
    </row>
    <row r="32" spans="1:18" x14ac:dyDescent="0.25">
      <c r="C32" s="16"/>
      <c r="E32">
        <f>8000-63</f>
        <v>7937</v>
      </c>
      <c r="F32" t="s">
        <v>117</v>
      </c>
      <c r="H32" s="13"/>
    </row>
    <row r="33" spans="2:8" x14ac:dyDescent="0.25">
      <c r="E33">
        <f>E32/255</f>
        <v>31.125490196078431</v>
      </c>
    </row>
    <row r="34" spans="2:8" x14ac:dyDescent="0.25">
      <c r="E34">
        <f>191+31</f>
        <v>222</v>
      </c>
      <c r="F34" t="s">
        <v>118</v>
      </c>
    </row>
    <row r="35" spans="2:8" x14ac:dyDescent="0.25">
      <c r="E35">
        <f>31*255</f>
        <v>7905</v>
      </c>
    </row>
    <row r="36" spans="2:8" x14ac:dyDescent="0.25">
      <c r="E36">
        <f>E32-E35</f>
        <v>32</v>
      </c>
    </row>
    <row r="37" spans="2:8" x14ac:dyDescent="0.25">
      <c r="E37">
        <f>E36+191</f>
        <v>223</v>
      </c>
    </row>
    <row r="38" spans="2:8" x14ac:dyDescent="0.25">
      <c r="B38" s="15"/>
      <c r="C38" s="23"/>
    </row>
    <row r="39" spans="2:8" x14ac:dyDescent="0.25">
      <c r="B39" s="15" t="s">
        <v>4</v>
      </c>
      <c r="C39" s="17" t="s">
        <v>133</v>
      </c>
    </row>
    <row r="40" spans="2:8" x14ac:dyDescent="0.25">
      <c r="B40" s="15" t="s">
        <v>5</v>
      </c>
      <c r="C40" s="17" t="s">
        <v>132</v>
      </c>
    </row>
    <row r="43" spans="2:8" x14ac:dyDescent="0.25">
      <c r="B43" t="s">
        <v>10</v>
      </c>
      <c r="G43">
        <v>4000</v>
      </c>
      <c r="H43" t="s">
        <v>120</v>
      </c>
    </row>
    <row r="44" spans="2:8" x14ac:dyDescent="0.25">
      <c r="C44" s="20" t="s">
        <v>146</v>
      </c>
      <c r="E44">
        <f>255</f>
        <v>255</v>
      </c>
    </row>
    <row r="45" spans="2:8" x14ac:dyDescent="0.25">
      <c r="C45" s="18" t="s">
        <v>147</v>
      </c>
      <c r="E45" s="6">
        <f>4000-E44</f>
        <v>3745</v>
      </c>
      <c r="F45" t="s">
        <v>117</v>
      </c>
    </row>
    <row r="46" spans="2:8" x14ac:dyDescent="0.25">
      <c r="E46" s="13">
        <f>E45/255</f>
        <v>14.686274509803921</v>
      </c>
      <c r="F46" t="s">
        <v>121</v>
      </c>
    </row>
    <row r="47" spans="2:8" x14ac:dyDescent="0.25">
      <c r="E47">
        <f>225+14</f>
        <v>239</v>
      </c>
    </row>
    <row r="48" spans="2:8" x14ac:dyDescent="0.25">
      <c r="B48" s="15"/>
      <c r="C48" s="24"/>
      <c r="E48">
        <f>14*255</f>
        <v>3570</v>
      </c>
      <c r="G48">
        <f>E45-E48</f>
        <v>175</v>
      </c>
      <c r="H48" t="s">
        <v>117</v>
      </c>
    </row>
    <row r="49" spans="2:13" x14ac:dyDescent="0.25">
      <c r="B49" s="15" t="s">
        <v>4</v>
      </c>
      <c r="C49" s="22" t="s">
        <v>134</v>
      </c>
    </row>
    <row r="50" spans="2:13" x14ac:dyDescent="0.25">
      <c r="B50" s="15" t="s">
        <v>5</v>
      </c>
      <c r="C50" s="18" t="s">
        <v>135</v>
      </c>
    </row>
    <row r="52" spans="2:13" x14ac:dyDescent="0.25">
      <c r="M52">
        <f>16000-15810</f>
        <v>190</v>
      </c>
    </row>
    <row r="53" spans="2:13" x14ac:dyDescent="0.25">
      <c r="B53" t="s">
        <v>11</v>
      </c>
    </row>
    <row r="54" spans="2:13" x14ac:dyDescent="0.25">
      <c r="C54" s="20" t="s">
        <v>148</v>
      </c>
      <c r="F54">
        <v>2000</v>
      </c>
      <c r="G54" t="s">
        <v>120</v>
      </c>
    </row>
    <row r="55" spans="2:13" x14ac:dyDescent="0.25">
      <c r="C55" s="20" t="s">
        <v>149</v>
      </c>
      <c r="E55" s="6">
        <f>255</f>
        <v>255</v>
      </c>
    </row>
    <row r="56" spans="2:13" x14ac:dyDescent="0.25">
      <c r="E56">
        <f>2000-E55</f>
        <v>1745</v>
      </c>
      <c r="F56" t="s">
        <v>117</v>
      </c>
    </row>
    <row r="57" spans="2:13" x14ac:dyDescent="0.25">
      <c r="E57">
        <f>E56/255</f>
        <v>6.8431372549019605</v>
      </c>
    </row>
    <row r="58" spans="2:13" x14ac:dyDescent="0.25">
      <c r="E58">
        <f>241+6</f>
        <v>247</v>
      </c>
      <c r="F58" t="s">
        <v>123</v>
      </c>
    </row>
    <row r="59" spans="2:13" x14ac:dyDescent="0.25">
      <c r="B59" s="15"/>
      <c r="C59" s="20"/>
      <c r="E59">
        <f>6*255</f>
        <v>1530</v>
      </c>
    </row>
    <row r="60" spans="2:13" x14ac:dyDescent="0.25">
      <c r="B60" s="15" t="s">
        <v>4</v>
      </c>
      <c r="C60" s="18" t="s">
        <v>136</v>
      </c>
    </row>
    <row r="61" spans="2:13" x14ac:dyDescent="0.25">
      <c r="B61" s="15" t="s">
        <v>5</v>
      </c>
      <c r="C61" s="18" t="s">
        <v>137</v>
      </c>
      <c r="E61">
        <f>1745-1530</f>
        <v>215</v>
      </c>
      <c r="F61" t="s">
        <v>117</v>
      </c>
    </row>
    <row r="65" spans="2:8" x14ac:dyDescent="0.25">
      <c r="B65" t="s">
        <v>12</v>
      </c>
      <c r="E65" s="1"/>
      <c r="F65" t="s">
        <v>125</v>
      </c>
    </row>
    <row r="66" spans="2:8" x14ac:dyDescent="0.25">
      <c r="C66" s="20" t="s">
        <v>150</v>
      </c>
    </row>
    <row r="67" spans="2:8" x14ac:dyDescent="0.25">
      <c r="C67" s="20"/>
      <c r="E67">
        <v>255</v>
      </c>
    </row>
    <row r="68" spans="2:8" x14ac:dyDescent="0.25">
      <c r="C68" s="20" t="s">
        <v>151</v>
      </c>
      <c r="E68">
        <f>1000-255</f>
        <v>745</v>
      </c>
      <c r="F68" t="s">
        <v>117</v>
      </c>
    </row>
    <row r="69" spans="2:8" x14ac:dyDescent="0.25">
      <c r="E69">
        <f>E68/255</f>
        <v>2.9215686274509802</v>
      </c>
      <c r="G69" s="6"/>
      <c r="H69" s="5"/>
    </row>
    <row r="70" spans="2:8" x14ac:dyDescent="0.25">
      <c r="C70" s="20" t="s">
        <v>126</v>
      </c>
      <c r="E70">
        <f>249+2</f>
        <v>251</v>
      </c>
      <c r="F70" t="s">
        <v>138</v>
      </c>
    </row>
    <row r="71" spans="2:8" x14ac:dyDescent="0.25">
      <c r="E71">
        <f>2*255</f>
        <v>510</v>
      </c>
      <c r="F71" t="s">
        <v>127</v>
      </c>
    </row>
    <row r="72" spans="2:8" x14ac:dyDescent="0.25">
      <c r="B72" s="15" t="s">
        <v>4</v>
      </c>
      <c r="C72" s="20" t="s">
        <v>140</v>
      </c>
      <c r="E72">
        <f>745-E71</f>
        <v>235</v>
      </c>
      <c r="F72" t="s">
        <v>128</v>
      </c>
    </row>
    <row r="73" spans="2:8" x14ac:dyDescent="0.25">
      <c r="B73" s="15" t="s">
        <v>5</v>
      </c>
      <c r="C73" s="18" t="s">
        <v>139</v>
      </c>
    </row>
    <row r="76" spans="2:8" x14ac:dyDescent="0.25">
      <c r="B76" t="s">
        <v>13</v>
      </c>
      <c r="F76">
        <v>500</v>
      </c>
      <c r="G76" t="s">
        <v>120</v>
      </c>
    </row>
    <row r="78" spans="2:8" x14ac:dyDescent="0.25">
      <c r="C78" s="20" t="s">
        <v>152</v>
      </c>
    </row>
    <row r="79" spans="2:8" x14ac:dyDescent="0.25">
      <c r="C79" s="20"/>
      <c r="E79">
        <v>255</v>
      </c>
      <c r="F79" t="s">
        <v>130</v>
      </c>
    </row>
    <row r="80" spans="2:8" x14ac:dyDescent="0.25">
      <c r="C80" s="20" t="s">
        <v>153</v>
      </c>
      <c r="E80" s="6">
        <f>500-255</f>
        <v>245</v>
      </c>
      <c r="F80" t="s">
        <v>117</v>
      </c>
    </row>
    <row r="81" spans="2:6" x14ac:dyDescent="0.25">
      <c r="C81" s="20"/>
      <c r="E81">
        <f>E80/255</f>
        <v>0.96078431372549022</v>
      </c>
    </row>
    <row r="82" spans="2:6" x14ac:dyDescent="0.25">
      <c r="E82">
        <f>250+1</f>
        <v>251</v>
      </c>
      <c r="F82" t="s">
        <v>138</v>
      </c>
    </row>
    <row r="83" spans="2:6" x14ac:dyDescent="0.25">
      <c r="E83">
        <f>255*1</f>
        <v>255</v>
      </c>
      <c r="F83" t="s">
        <v>130</v>
      </c>
    </row>
    <row r="84" spans="2:6" x14ac:dyDescent="0.25">
      <c r="B84" s="15" t="s">
        <v>4</v>
      </c>
      <c r="C84" s="20" t="s">
        <v>141</v>
      </c>
      <c r="E84">
        <f>400-255</f>
        <v>145</v>
      </c>
      <c r="F84" t="s">
        <v>117</v>
      </c>
    </row>
    <row r="85" spans="2:6" x14ac:dyDescent="0.25">
      <c r="B85" s="15" t="s">
        <v>5</v>
      </c>
      <c r="C85" s="18" t="s">
        <v>142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071C-93C7-45D4-97F6-ADF676241844}">
  <dimension ref="B2:R88"/>
  <sheetViews>
    <sheetView tabSelected="1" zoomScaleNormal="100" workbookViewId="0">
      <selection activeCell="D23" sqref="D23"/>
    </sheetView>
  </sheetViews>
  <sheetFormatPr baseColWidth="10" defaultColWidth="8.85546875" defaultRowHeight="15" x14ac:dyDescent="0.25"/>
  <cols>
    <col min="2" max="2" width="12.140625" customWidth="1"/>
    <col min="3" max="3" width="15.5703125" customWidth="1"/>
    <col min="6" max="6" width="11.85546875" bestFit="1" customWidth="1"/>
    <col min="11" max="11" width="15.7109375" bestFit="1" customWidth="1"/>
    <col min="12" max="12" width="17" customWidth="1"/>
    <col min="13" max="13" width="15.7109375" customWidth="1"/>
    <col min="14" max="14" width="17.85546875" customWidth="1"/>
    <col min="16" max="16" width="17.7109375" customWidth="1"/>
  </cols>
  <sheetData>
    <row r="2" spans="2:16" ht="15.75" thickBot="1" x14ac:dyDescent="0.3"/>
    <row r="3" spans="2:16" ht="30" x14ac:dyDescent="0.25">
      <c r="I3" s="9" t="s">
        <v>0</v>
      </c>
      <c r="J3" s="4" t="s">
        <v>1</v>
      </c>
      <c r="K3" s="4" t="s">
        <v>2</v>
      </c>
      <c r="L3" s="4" t="s">
        <v>3</v>
      </c>
      <c r="M3" s="4" t="s">
        <v>4</v>
      </c>
      <c r="N3" s="4" t="s">
        <v>5</v>
      </c>
      <c r="O3" s="4" t="s">
        <v>6</v>
      </c>
      <c r="P3" s="4" t="s">
        <v>7</v>
      </c>
    </row>
    <row r="4" spans="2:16" x14ac:dyDescent="0.25">
      <c r="I4" s="10" t="s">
        <v>8</v>
      </c>
      <c r="J4" s="10">
        <v>120</v>
      </c>
      <c r="K4" s="19" t="s">
        <v>193</v>
      </c>
      <c r="L4" s="19" t="s">
        <v>194</v>
      </c>
      <c r="M4" s="19" t="s">
        <v>201</v>
      </c>
      <c r="N4" s="19" t="s">
        <v>195</v>
      </c>
      <c r="O4" s="10">
        <v>25</v>
      </c>
      <c r="P4" s="19" t="s">
        <v>197</v>
      </c>
    </row>
    <row r="5" spans="2:16" x14ac:dyDescent="0.25">
      <c r="I5" s="10" t="s">
        <v>9</v>
      </c>
      <c r="J5" s="10">
        <v>15</v>
      </c>
      <c r="K5" s="19" t="s">
        <v>206</v>
      </c>
      <c r="L5" s="19" t="s">
        <v>207</v>
      </c>
      <c r="M5" s="19" t="s">
        <v>208</v>
      </c>
      <c r="N5" s="19" t="s">
        <v>209</v>
      </c>
      <c r="O5" s="10">
        <v>27</v>
      </c>
      <c r="P5" s="19" t="s">
        <v>30</v>
      </c>
    </row>
    <row r="6" spans="2:16" x14ac:dyDescent="0.25">
      <c r="I6" s="10" t="s">
        <v>10</v>
      </c>
      <c r="J6" s="10">
        <v>255</v>
      </c>
      <c r="K6" s="19" t="s">
        <v>189</v>
      </c>
      <c r="L6" s="19" t="s">
        <v>190</v>
      </c>
      <c r="M6" s="19" t="s">
        <v>191</v>
      </c>
      <c r="N6" s="19" t="s">
        <v>192</v>
      </c>
      <c r="O6" s="10">
        <v>23</v>
      </c>
      <c r="P6" s="19" t="s">
        <v>131</v>
      </c>
    </row>
    <row r="7" spans="2:16" x14ac:dyDescent="0.25">
      <c r="I7" s="10" t="s">
        <v>11</v>
      </c>
      <c r="J7" s="10">
        <v>62</v>
      </c>
      <c r="K7" s="19" t="s">
        <v>196</v>
      </c>
      <c r="L7" s="19" t="s">
        <v>198</v>
      </c>
      <c r="M7" s="19" t="s">
        <v>203</v>
      </c>
      <c r="N7" s="19" t="s">
        <v>202</v>
      </c>
      <c r="O7" s="10">
        <v>26</v>
      </c>
      <c r="P7" s="19" t="s">
        <v>37</v>
      </c>
    </row>
    <row r="8" spans="2:16" x14ac:dyDescent="0.25">
      <c r="I8" s="10" t="s">
        <v>12</v>
      </c>
      <c r="J8" s="10">
        <v>767</v>
      </c>
      <c r="K8" s="19" t="s">
        <v>185</v>
      </c>
      <c r="L8" s="19" t="s">
        <v>186</v>
      </c>
      <c r="M8" s="19" t="s">
        <v>187</v>
      </c>
      <c r="N8" s="19" t="s">
        <v>188</v>
      </c>
      <c r="O8" s="10">
        <v>22</v>
      </c>
      <c r="P8" s="19" t="s">
        <v>129</v>
      </c>
    </row>
    <row r="9" spans="2:16" x14ac:dyDescent="0.25">
      <c r="I9" s="10" t="s">
        <v>13</v>
      </c>
      <c r="J9" s="10">
        <v>31</v>
      </c>
      <c r="K9" s="19" t="s">
        <v>199</v>
      </c>
      <c r="L9" s="19" t="s">
        <v>200</v>
      </c>
      <c r="M9" s="19" t="s">
        <v>204</v>
      </c>
      <c r="N9" s="19" t="s">
        <v>205</v>
      </c>
      <c r="O9" s="10">
        <v>26</v>
      </c>
      <c r="P9" s="19" t="s">
        <v>37</v>
      </c>
    </row>
    <row r="10" spans="2:16" ht="30" x14ac:dyDescent="0.25">
      <c r="I10" s="40" t="s">
        <v>246</v>
      </c>
      <c r="J10" s="10">
        <v>4</v>
      </c>
      <c r="K10" s="19" t="s">
        <v>218</v>
      </c>
      <c r="L10" s="19" t="s">
        <v>219</v>
      </c>
      <c r="M10" s="19" t="s">
        <v>220</v>
      </c>
      <c r="N10" s="19" t="s">
        <v>221</v>
      </c>
      <c r="O10" s="40">
        <v>29</v>
      </c>
      <c r="P10" s="10" t="s">
        <v>54</v>
      </c>
    </row>
    <row r="11" spans="2:16" x14ac:dyDescent="0.25">
      <c r="I11" s="10" t="s">
        <v>210</v>
      </c>
      <c r="J11" s="10">
        <v>2</v>
      </c>
      <c r="K11" s="19" t="s">
        <v>222</v>
      </c>
      <c r="L11" s="19" t="s">
        <v>223</v>
      </c>
      <c r="M11" s="19" t="s">
        <v>224</v>
      </c>
      <c r="N11" s="19" t="s">
        <v>225</v>
      </c>
      <c r="O11" s="10">
        <v>30</v>
      </c>
      <c r="P11" s="10" t="s">
        <v>84</v>
      </c>
    </row>
    <row r="12" spans="2:16" x14ac:dyDescent="0.25">
      <c r="I12" s="10" t="s">
        <v>211</v>
      </c>
      <c r="J12" s="10">
        <v>2</v>
      </c>
      <c r="K12" s="19" t="s">
        <v>226</v>
      </c>
      <c r="L12" s="19" t="s">
        <v>227</v>
      </c>
      <c r="M12" s="19" t="s">
        <v>228</v>
      </c>
      <c r="N12" s="19" t="s">
        <v>229</v>
      </c>
      <c r="O12" s="10">
        <v>30</v>
      </c>
      <c r="P12" s="10" t="s">
        <v>84</v>
      </c>
    </row>
    <row r="13" spans="2:16" x14ac:dyDescent="0.25">
      <c r="B13" s="12"/>
      <c r="H13" s="7"/>
      <c r="I13" s="10" t="s">
        <v>212</v>
      </c>
      <c r="J13" s="10">
        <v>2</v>
      </c>
      <c r="K13" s="19" t="s">
        <v>230</v>
      </c>
      <c r="L13" s="19" t="s">
        <v>231</v>
      </c>
      <c r="M13" s="19" t="s">
        <v>232</v>
      </c>
      <c r="N13" s="19" t="s">
        <v>233</v>
      </c>
      <c r="O13" s="10">
        <v>30</v>
      </c>
      <c r="P13" s="10" t="s">
        <v>84</v>
      </c>
    </row>
    <row r="14" spans="2:16" x14ac:dyDescent="0.25">
      <c r="H14" s="7"/>
      <c r="I14" s="10" t="s">
        <v>213</v>
      </c>
      <c r="J14" s="10">
        <v>2</v>
      </c>
      <c r="K14" s="19" t="s">
        <v>234</v>
      </c>
      <c r="L14" s="19" t="s">
        <v>235</v>
      </c>
      <c r="M14" s="19" t="s">
        <v>236</v>
      </c>
      <c r="N14" s="19" t="s">
        <v>237</v>
      </c>
      <c r="O14" s="10">
        <v>30</v>
      </c>
      <c r="P14" s="10" t="s">
        <v>84</v>
      </c>
    </row>
    <row r="15" spans="2:16" x14ac:dyDescent="0.25">
      <c r="H15" s="27"/>
      <c r="I15" s="10" t="s">
        <v>214</v>
      </c>
      <c r="J15" s="10">
        <v>2</v>
      </c>
      <c r="K15" s="19" t="s">
        <v>238</v>
      </c>
      <c r="L15" s="19" t="s">
        <v>239</v>
      </c>
      <c r="M15" s="19" t="s">
        <v>240</v>
      </c>
      <c r="N15" s="19" t="s">
        <v>241</v>
      </c>
      <c r="O15" s="10">
        <v>30</v>
      </c>
      <c r="P15" s="10" t="s">
        <v>84</v>
      </c>
    </row>
    <row r="16" spans="2:16" ht="15.75" x14ac:dyDescent="0.25">
      <c r="B16" s="37" t="s">
        <v>184</v>
      </c>
      <c r="H16" s="7"/>
      <c r="I16" s="10" t="s">
        <v>215</v>
      </c>
      <c r="J16" s="10">
        <v>2</v>
      </c>
      <c r="K16" s="19" t="s">
        <v>242</v>
      </c>
      <c r="L16" s="19" t="s">
        <v>243</v>
      </c>
      <c r="M16" s="19" t="s">
        <v>244</v>
      </c>
      <c r="N16" s="19" t="s">
        <v>245</v>
      </c>
      <c r="O16" s="10">
        <v>30</v>
      </c>
      <c r="P16" s="10" t="s">
        <v>84</v>
      </c>
    </row>
    <row r="17" spans="2:18" x14ac:dyDescent="0.25">
      <c r="H17" s="7"/>
      <c r="I17" s="10" t="s">
        <v>216</v>
      </c>
      <c r="J17" s="10">
        <v>2</v>
      </c>
      <c r="K17" s="19" t="s">
        <v>247</v>
      </c>
      <c r="L17" s="19" t="s">
        <v>248</v>
      </c>
      <c r="M17" s="19" t="s">
        <v>249</v>
      </c>
      <c r="N17" s="19" t="s">
        <v>250</v>
      </c>
      <c r="O17" s="10">
        <v>30</v>
      </c>
      <c r="P17" s="10" t="s">
        <v>84</v>
      </c>
    </row>
    <row r="18" spans="2:18" x14ac:dyDescent="0.25">
      <c r="H18" s="7"/>
      <c r="I18" s="10" t="s">
        <v>217</v>
      </c>
      <c r="J18" s="10">
        <v>2</v>
      </c>
      <c r="K18" s="19" t="s">
        <v>251</v>
      </c>
      <c r="L18" s="19" t="s">
        <v>252</v>
      </c>
      <c r="M18" s="19" t="s">
        <v>253</v>
      </c>
      <c r="N18" s="19" t="s">
        <v>254</v>
      </c>
      <c r="O18" s="10">
        <v>30</v>
      </c>
      <c r="P18" s="10" t="s">
        <v>84</v>
      </c>
    </row>
    <row r="19" spans="2:18" x14ac:dyDescent="0.25">
      <c r="I19" s="39"/>
      <c r="K19" s="25"/>
      <c r="L19" s="34"/>
      <c r="M19" s="33"/>
      <c r="N19" s="25"/>
      <c r="O19" s="35"/>
      <c r="P19" s="7"/>
    </row>
    <row r="20" spans="2:18" x14ac:dyDescent="0.25">
      <c r="K20" s="25"/>
      <c r="L20" s="15"/>
      <c r="M20" s="25"/>
      <c r="N20" s="25"/>
      <c r="O20" s="25"/>
      <c r="P20" s="25"/>
      <c r="Q20" s="25"/>
      <c r="R20" s="25"/>
    </row>
    <row r="21" spans="2:18" x14ac:dyDescent="0.25">
      <c r="K21" s="25"/>
      <c r="L21" s="15"/>
      <c r="M21" s="28"/>
      <c r="N21" s="28"/>
      <c r="O21" s="26"/>
      <c r="P21" s="26"/>
      <c r="Q21" s="26"/>
      <c r="R21" s="26"/>
    </row>
    <row r="22" spans="2:18" x14ac:dyDescent="0.25">
      <c r="B22" t="str">
        <f>DEC2BIN(50)</f>
        <v>110010</v>
      </c>
      <c r="D22">
        <f>BIN2DEC(110000)</f>
        <v>48</v>
      </c>
      <c r="E22" s="13"/>
      <c r="K22" s="25"/>
      <c r="L22" s="15"/>
      <c r="M22" s="25"/>
      <c r="N22" s="25"/>
      <c r="O22" s="25"/>
      <c r="P22" s="25"/>
      <c r="Q22" s="25"/>
      <c r="R22" s="25"/>
    </row>
    <row r="23" spans="2:18" x14ac:dyDescent="0.25">
      <c r="K23" s="25"/>
      <c r="L23" s="15"/>
      <c r="M23" s="25"/>
      <c r="N23" s="25"/>
      <c r="O23" s="25"/>
      <c r="P23" s="25"/>
      <c r="Q23" s="25"/>
      <c r="R23" s="25"/>
    </row>
    <row r="24" spans="2:18" x14ac:dyDescent="0.25">
      <c r="H24" s="29"/>
      <c r="I24" s="29"/>
      <c r="K24" s="25"/>
      <c r="L24" s="15"/>
      <c r="M24" s="25"/>
      <c r="N24" s="25"/>
      <c r="O24" s="25"/>
      <c r="P24" s="25"/>
      <c r="Q24" s="25"/>
      <c r="R24" s="25"/>
    </row>
    <row r="25" spans="2:18" x14ac:dyDescent="0.25">
      <c r="B25" s="15"/>
      <c r="C25" s="16"/>
      <c r="H25" s="29"/>
      <c r="I25" s="29"/>
      <c r="K25" s="25"/>
      <c r="L25" s="25"/>
      <c r="M25" s="25"/>
      <c r="N25" s="31"/>
    </row>
    <row r="26" spans="2:18" x14ac:dyDescent="0.25">
      <c r="B26" s="15"/>
      <c r="C26" s="16"/>
      <c r="H26" s="29"/>
      <c r="I26" s="29"/>
      <c r="L26" s="29"/>
      <c r="N26" s="14"/>
    </row>
    <row r="27" spans="2:18" x14ac:dyDescent="0.25">
      <c r="B27" s="15"/>
      <c r="C27" s="16"/>
      <c r="H27" s="29"/>
      <c r="I27" s="29"/>
      <c r="L27" s="29"/>
    </row>
    <row r="28" spans="2:18" x14ac:dyDescent="0.25">
      <c r="C28" s="29"/>
      <c r="H28" s="15"/>
      <c r="I28" s="29"/>
      <c r="L28" s="29"/>
    </row>
    <row r="29" spans="2:18" x14ac:dyDescent="0.25">
      <c r="C29" s="29"/>
      <c r="H29" s="29"/>
      <c r="I29" s="29"/>
    </row>
    <row r="30" spans="2:18" x14ac:dyDescent="0.25">
      <c r="C30" s="15"/>
      <c r="H30" s="29"/>
      <c r="I30" s="29"/>
    </row>
    <row r="31" spans="2:18" x14ac:dyDescent="0.25">
      <c r="C31" s="15"/>
      <c r="E31" s="16"/>
      <c r="H31" s="29"/>
      <c r="I31" s="29"/>
    </row>
    <row r="32" spans="2:18" x14ac:dyDescent="0.25">
      <c r="C32" s="16"/>
      <c r="H32" s="13"/>
    </row>
    <row r="33" spans="2:5" x14ac:dyDescent="0.25">
      <c r="C33" s="29"/>
    </row>
    <row r="34" spans="2:5" x14ac:dyDescent="0.25">
      <c r="C34" s="29"/>
    </row>
    <row r="35" spans="2:5" x14ac:dyDescent="0.25">
      <c r="C35" s="29"/>
    </row>
    <row r="36" spans="2:5" x14ac:dyDescent="0.25">
      <c r="C36" s="29"/>
    </row>
    <row r="37" spans="2:5" x14ac:dyDescent="0.25">
      <c r="C37" s="29"/>
    </row>
    <row r="38" spans="2:5" x14ac:dyDescent="0.25">
      <c r="B38" s="15"/>
      <c r="C38" s="15"/>
    </row>
    <row r="39" spans="2:5" x14ac:dyDescent="0.25">
      <c r="B39" s="15"/>
      <c r="C39" s="15"/>
    </row>
    <row r="40" spans="2:5" x14ac:dyDescent="0.25">
      <c r="B40" s="15"/>
      <c r="C40" s="15"/>
    </row>
    <row r="41" spans="2:5" x14ac:dyDescent="0.25">
      <c r="C41" s="29"/>
    </row>
    <row r="42" spans="2:5" x14ac:dyDescent="0.25">
      <c r="C42" s="29"/>
    </row>
    <row r="43" spans="2:5" x14ac:dyDescent="0.25">
      <c r="C43" s="29"/>
    </row>
    <row r="44" spans="2:5" x14ac:dyDescent="0.25">
      <c r="C44" s="34"/>
    </row>
    <row r="45" spans="2:5" x14ac:dyDescent="0.25">
      <c r="C45" s="25"/>
      <c r="E45" s="6"/>
    </row>
    <row r="46" spans="2:5" x14ac:dyDescent="0.25">
      <c r="C46" s="29"/>
      <c r="E46" s="13"/>
    </row>
    <row r="47" spans="2:5" x14ac:dyDescent="0.25">
      <c r="C47" s="29"/>
    </row>
    <row r="48" spans="2:5" x14ac:dyDescent="0.25">
      <c r="B48" s="15"/>
      <c r="C48" s="34"/>
    </row>
    <row r="49" spans="2:5" x14ac:dyDescent="0.25">
      <c r="B49" s="15"/>
      <c r="C49" s="25"/>
    </row>
    <row r="50" spans="2:5" x14ac:dyDescent="0.25">
      <c r="B50" s="15"/>
      <c r="C50" s="25"/>
    </row>
    <row r="51" spans="2:5" x14ac:dyDescent="0.25">
      <c r="C51" s="29"/>
    </row>
    <row r="52" spans="2:5" x14ac:dyDescent="0.25">
      <c r="C52" s="29"/>
    </row>
    <row r="53" spans="2:5" x14ac:dyDescent="0.25">
      <c r="C53" s="29"/>
    </row>
    <row r="54" spans="2:5" x14ac:dyDescent="0.25">
      <c r="C54" s="34"/>
    </row>
    <row r="55" spans="2:5" x14ac:dyDescent="0.25">
      <c r="C55" s="34"/>
      <c r="E55" s="6"/>
    </row>
    <row r="56" spans="2:5" x14ac:dyDescent="0.25">
      <c r="C56" s="29"/>
    </row>
    <row r="57" spans="2:5" x14ac:dyDescent="0.25">
      <c r="C57" s="29"/>
    </row>
    <row r="58" spans="2:5" x14ac:dyDescent="0.25">
      <c r="C58" s="29"/>
    </row>
    <row r="59" spans="2:5" x14ac:dyDescent="0.25">
      <c r="B59" s="15"/>
      <c r="C59" s="34"/>
    </row>
    <row r="60" spans="2:5" x14ac:dyDescent="0.25">
      <c r="B60" s="15"/>
      <c r="C60" s="25"/>
    </row>
    <row r="61" spans="2:5" x14ac:dyDescent="0.25">
      <c r="B61" s="15"/>
      <c r="C61" s="25"/>
    </row>
    <row r="62" spans="2:5" x14ac:dyDescent="0.25">
      <c r="C62" s="29"/>
    </row>
    <row r="63" spans="2:5" x14ac:dyDescent="0.25">
      <c r="C63" s="29"/>
    </row>
    <row r="64" spans="2:5" x14ac:dyDescent="0.25">
      <c r="C64" s="29"/>
    </row>
    <row r="65" spans="2:8" x14ac:dyDescent="0.25">
      <c r="C65" s="29"/>
      <c r="E65" s="1"/>
    </row>
    <row r="66" spans="2:8" x14ac:dyDescent="0.25">
      <c r="C66" s="34"/>
    </row>
    <row r="67" spans="2:8" x14ac:dyDescent="0.25">
      <c r="C67" s="34"/>
    </row>
    <row r="68" spans="2:8" x14ac:dyDescent="0.25">
      <c r="C68" s="34"/>
    </row>
    <row r="69" spans="2:8" x14ac:dyDescent="0.25">
      <c r="C69" s="29"/>
      <c r="G69" s="6"/>
      <c r="H69" s="5"/>
    </row>
    <row r="70" spans="2:8" x14ac:dyDescent="0.25">
      <c r="C70" s="34"/>
    </row>
    <row r="71" spans="2:8" x14ac:dyDescent="0.25">
      <c r="C71" s="29"/>
    </row>
    <row r="72" spans="2:8" x14ac:dyDescent="0.25">
      <c r="B72" s="15"/>
      <c r="C72" s="34"/>
    </row>
    <row r="73" spans="2:8" x14ac:dyDescent="0.25">
      <c r="B73" s="15"/>
      <c r="C73" s="25"/>
    </row>
    <row r="74" spans="2:8" x14ac:dyDescent="0.25">
      <c r="C74" s="29"/>
    </row>
    <row r="75" spans="2:8" x14ac:dyDescent="0.25">
      <c r="C75" s="29"/>
    </row>
    <row r="76" spans="2:8" x14ac:dyDescent="0.25">
      <c r="C76" s="29"/>
    </row>
    <row r="77" spans="2:8" x14ac:dyDescent="0.25">
      <c r="C77" s="29"/>
    </row>
    <row r="78" spans="2:8" x14ac:dyDescent="0.25">
      <c r="C78" s="34"/>
    </row>
    <row r="79" spans="2:8" x14ac:dyDescent="0.25">
      <c r="C79" s="34"/>
    </row>
    <row r="80" spans="2:8" x14ac:dyDescent="0.25">
      <c r="C80" s="34"/>
      <c r="E80" s="6"/>
    </row>
    <row r="81" spans="2:3" x14ac:dyDescent="0.25">
      <c r="C81" s="34"/>
    </row>
    <row r="82" spans="2:3" x14ac:dyDescent="0.25">
      <c r="C82" s="29"/>
    </row>
    <row r="83" spans="2:3" x14ac:dyDescent="0.25">
      <c r="C83" s="29"/>
    </row>
    <row r="84" spans="2:3" x14ac:dyDescent="0.25">
      <c r="B84" s="15"/>
      <c r="C84" s="34"/>
    </row>
    <row r="85" spans="2:3" x14ac:dyDescent="0.25">
      <c r="B85" s="15"/>
      <c r="C85" s="25"/>
    </row>
    <row r="86" spans="2:3" x14ac:dyDescent="0.25">
      <c r="C86" s="29"/>
    </row>
    <row r="87" spans="2:3" x14ac:dyDescent="0.25">
      <c r="C87" s="29"/>
    </row>
    <row r="88" spans="2:3" x14ac:dyDescent="0.25">
      <c r="C88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orellana</dc:creator>
  <cp:lastModifiedBy>Alexander Villatoro</cp:lastModifiedBy>
  <dcterms:created xsi:type="dcterms:W3CDTF">2021-09-19T02:36:16Z</dcterms:created>
  <dcterms:modified xsi:type="dcterms:W3CDTF">2021-10-06T17:57:05Z</dcterms:modified>
</cp:coreProperties>
</file>