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Tex\Лабы\"/>
    </mc:Choice>
  </mc:AlternateContent>
  <xr:revisionPtr revIDLastSave="0" documentId="13_ncr:1_{382A4B46-3075-4313-BFFE-9332788C487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2" i="1" l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X22" i="1"/>
  <c r="X23" i="1"/>
  <c r="X21" i="1"/>
  <c r="X24" i="1"/>
  <c r="X25" i="1"/>
  <c r="X17" i="1"/>
  <c r="X18" i="1"/>
  <c r="X19" i="1"/>
  <c r="X20" i="1"/>
  <c r="X16" i="1"/>
  <c r="X12" i="1"/>
  <c r="X13" i="1"/>
  <c r="X14" i="1"/>
  <c r="X15" i="1"/>
  <c r="X11" i="1"/>
  <c r="X6" i="1"/>
  <c r="X7" i="1"/>
  <c r="X8" i="1"/>
  <c r="X9" i="1"/>
  <c r="X10" i="1"/>
  <c r="X5" i="1"/>
  <c r="W32" i="1"/>
  <c r="W34" i="1"/>
  <c r="W22" i="1"/>
  <c r="W23" i="1"/>
  <c r="W24" i="1"/>
  <c r="W25" i="1"/>
  <c r="W21" i="1"/>
  <c r="W17" i="1"/>
  <c r="W18" i="1"/>
  <c r="W19" i="1"/>
  <c r="W20" i="1"/>
  <c r="W16" i="1"/>
  <c r="W12" i="1"/>
  <c r="W13" i="1"/>
  <c r="W14" i="1"/>
  <c r="W15" i="1"/>
  <c r="W11" i="1"/>
  <c r="W6" i="1"/>
  <c r="W7" i="1"/>
  <c r="W8" i="1"/>
  <c r="W9" i="1"/>
  <c r="W10" i="1"/>
  <c r="W5" i="1"/>
  <c r="D2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5" i="1"/>
  <c r="W26" i="1"/>
  <c r="W27" i="1"/>
  <c r="W28" i="1"/>
  <c r="W29" i="1"/>
  <c r="V29" i="1"/>
  <c r="T28" i="1"/>
  <c r="V28" i="1"/>
  <c r="V27" i="1"/>
  <c r="T27" i="1"/>
  <c r="V26" i="1"/>
  <c r="T26" i="1"/>
  <c r="V5" i="1"/>
  <c r="C27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5" i="1"/>
  <c r="T17" i="1"/>
  <c r="T18" i="1"/>
  <c r="T19" i="1"/>
  <c r="T20" i="1"/>
  <c r="T21" i="1"/>
  <c r="T22" i="1"/>
  <c r="T23" i="1"/>
  <c r="T24" i="1"/>
  <c r="T25" i="1"/>
  <c r="V17" i="1"/>
  <c r="V18" i="1"/>
  <c r="V19" i="1"/>
  <c r="V20" i="1"/>
  <c r="V21" i="1"/>
  <c r="V22" i="1"/>
  <c r="V23" i="1"/>
  <c r="V24" i="1"/>
  <c r="V25" i="1"/>
  <c r="V7" i="1"/>
  <c r="V8" i="1"/>
  <c r="V9" i="1"/>
  <c r="V10" i="1"/>
  <c r="V11" i="1"/>
  <c r="V12" i="1"/>
  <c r="V13" i="1"/>
  <c r="V14" i="1"/>
  <c r="V15" i="1"/>
  <c r="V16" i="1"/>
  <c r="T7" i="1"/>
  <c r="T8" i="1"/>
  <c r="T9" i="1"/>
  <c r="T10" i="1"/>
  <c r="T11" i="1"/>
  <c r="T12" i="1"/>
  <c r="T13" i="1"/>
  <c r="T14" i="1"/>
  <c r="T15" i="1"/>
  <c r="T16" i="1"/>
  <c r="V6" i="1"/>
  <c r="T6" i="1"/>
  <c r="T5" i="1"/>
  <c r="V34" i="1" l="1"/>
</calcChain>
</file>

<file path=xl/sharedStrings.xml><?xml version="1.0" encoding="utf-8"?>
<sst xmlns="http://schemas.openxmlformats.org/spreadsheetml/2006/main" count="19" uniqueCount="19">
  <si>
    <t>U, мкВ</t>
  </si>
  <si>
    <t>I, мкА</t>
  </si>
  <si>
    <t>Часть 2</t>
  </si>
  <si>
    <t>Предел - 100 мкВ</t>
  </si>
  <si>
    <t>Предел - 1 мкВ</t>
  </si>
  <si>
    <t xml:space="preserve">Q </t>
  </si>
  <si>
    <t>e</t>
  </si>
  <si>
    <t>Ia, мА</t>
  </si>
  <si>
    <t>Iд, мкА</t>
  </si>
  <si>
    <t>Uг, мкВ</t>
  </si>
  <si>
    <t>I1, мкА</t>
  </si>
  <si>
    <t>I2, мкА</t>
  </si>
  <si>
    <t>U1, мкВ</t>
  </si>
  <si>
    <t>dI, мкА</t>
  </si>
  <si>
    <t>U2, мкВ</t>
  </si>
  <si>
    <t>C, пФ</t>
  </si>
  <si>
    <t>f, кГц</t>
  </si>
  <si>
    <t>Предел - 100/300 мкВ</t>
  </si>
  <si>
    <t>Погрешность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</si>
</sst>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698483479430944E-2"/>
          <c:y val="4.6296296296296294E-2"/>
          <c:w val="0.86737681448537263"/>
          <c:h val="0.822206911636045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1000"/>
            <c:dispRSqr val="0"/>
            <c:dispEq val="1"/>
            <c:trendlineLbl>
              <c:layout>
                <c:manualLayout>
                  <c:x val="-0.1369982906384094"/>
                  <c:y val="-3.29447360746573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x"/>
            <c:errBarType val="both"/>
            <c:errValType val="cust"/>
            <c:noEndCap val="0"/>
            <c:plus>
              <c:numRef>
                <c:f>Sheet1!$D$5:$D$27</c:f>
                <c:numCache>
                  <c:formatCode>General</c:formatCode>
                  <c:ptCount val="23"/>
                  <c:pt idx="0">
                    <c:v>120</c:v>
                  </c:pt>
                  <c:pt idx="1">
                    <c:v>136</c:v>
                  </c:pt>
                  <c:pt idx="2">
                    <c:v>160</c:v>
                  </c:pt>
                  <c:pt idx="3">
                    <c:v>176</c:v>
                  </c:pt>
                  <c:pt idx="4">
                    <c:v>192</c:v>
                  </c:pt>
                  <c:pt idx="5">
                    <c:v>208</c:v>
                  </c:pt>
                  <c:pt idx="6">
                    <c:v>224</c:v>
                  </c:pt>
                  <c:pt idx="7">
                    <c:v>240</c:v>
                  </c:pt>
                  <c:pt idx="8">
                    <c:v>248</c:v>
                  </c:pt>
                  <c:pt idx="9">
                    <c:v>264</c:v>
                  </c:pt>
                  <c:pt idx="10">
                    <c:v>272</c:v>
                  </c:pt>
                  <c:pt idx="11">
                    <c:v>280</c:v>
                  </c:pt>
                  <c:pt idx="12">
                    <c:v>296</c:v>
                  </c:pt>
                  <c:pt idx="13">
                    <c:v>304</c:v>
                  </c:pt>
                  <c:pt idx="14">
                    <c:v>312</c:v>
                  </c:pt>
                  <c:pt idx="15">
                    <c:v>320</c:v>
                  </c:pt>
                  <c:pt idx="16">
                    <c:v>328</c:v>
                  </c:pt>
                  <c:pt idx="17">
                    <c:v>336</c:v>
                  </c:pt>
                  <c:pt idx="18">
                    <c:v>344</c:v>
                  </c:pt>
                  <c:pt idx="19">
                    <c:v>352</c:v>
                  </c:pt>
                  <c:pt idx="20">
                    <c:v>360</c:v>
                  </c:pt>
                  <c:pt idx="21">
                    <c:v>368</c:v>
                  </c:pt>
                  <c:pt idx="22">
                    <c:v>384</c:v>
                  </c:pt>
                </c:numCache>
              </c:numRef>
            </c:plus>
            <c:minus>
              <c:numRef>
                <c:f>Sheet1!$D$5:$D$27</c:f>
                <c:numCache>
                  <c:formatCode>General</c:formatCode>
                  <c:ptCount val="23"/>
                  <c:pt idx="0">
                    <c:v>120</c:v>
                  </c:pt>
                  <c:pt idx="1">
                    <c:v>136</c:v>
                  </c:pt>
                  <c:pt idx="2">
                    <c:v>160</c:v>
                  </c:pt>
                  <c:pt idx="3">
                    <c:v>176</c:v>
                  </c:pt>
                  <c:pt idx="4">
                    <c:v>192</c:v>
                  </c:pt>
                  <c:pt idx="5">
                    <c:v>208</c:v>
                  </c:pt>
                  <c:pt idx="6">
                    <c:v>224</c:v>
                  </c:pt>
                  <c:pt idx="7">
                    <c:v>240</c:v>
                  </c:pt>
                  <c:pt idx="8">
                    <c:v>248</c:v>
                  </c:pt>
                  <c:pt idx="9">
                    <c:v>264</c:v>
                  </c:pt>
                  <c:pt idx="10">
                    <c:v>272</c:v>
                  </c:pt>
                  <c:pt idx="11">
                    <c:v>280</c:v>
                  </c:pt>
                  <c:pt idx="12">
                    <c:v>296</c:v>
                  </c:pt>
                  <c:pt idx="13">
                    <c:v>304</c:v>
                  </c:pt>
                  <c:pt idx="14">
                    <c:v>312</c:v>
                  </c:pt>
                  <c:pt idx="15">
                    <c:v>320</c:v>
                  </c:pt>
                  <c:pt idx="16">
                    <c:v>328</c:v>
                  </c:pt>
                  <c:pt idx="17">
                    <c:v>336</c:v>
                  </c:pt>
                  <c:pt idx="18">
                    <c:v>344</c:v>
                  </c:pt>
                  <c:pt idx="19">
                    <c:v>352</c:v>
                  </c:pt>
                  <c:pt idx="20">
                    <c:v>360</c:v>
                  </c:pt>
                  <c:pt idx="21">
                    <c:v>368</c:v>
                  </c:pt>
                  <c:pt idx="22">
                    <c:v>384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Sheet1!$C$5:$C$27</c:f>
              <c:numCache>
                <c:formatCode>General</c:formatCode>
                <c:ptCount val="23"/>
                <c:pt idx="0">
                  <c:v>900</c:v>
                </c:pt>
                <c:pt idx="1">
                  <c:v>1156</c:v>
                </c:pt>
                <c:pt idx="2">
                  <c:v>1600</c:v>
                </c:pt>
                <c:pt idx="3">
                  <c:v>1936</c:v>
                </c:pt>
                <c:pt idx="4">
                  <c:v>2304</c:v>
                </c:pt>
                <c:pt idx="5">
                  <c:v>2704</c:v>
                </c:pt>
                <c:pt idx="6">
                  <c:v>3136</c:v>
                </c:pt>
                <c:pt idx="7">
                  <c:v>3600</c:v>
                </c:pt>
                <c:pt idx="8">
                  <c:v>3844</c:v>
                </c:pt>
                <c:pt idx="9">
                  <c:v>4356</c:v>
                </c:pt>
                <c:pt idx="10">
                  <c:v>4624</c:v>
                </c:pt>
                <c:pt idx="11">
                  <c:v>4900</c:v>
                </c:pt>
                <c:pt idx="12">
                  <c:v>5476</c:v>
                </c:pt>
                <c:pt idx="13">
                  <c:v>5776</c:v>
                </c:pt>
                <c:pt idx="14">
                  <c:v>6084</c:v>
                </c:pt>
                <c:pt idx="15">
                  <c:v>6400</c:v>
                </c:pt>
                <c:pt idx="16">
                  <c:v>6724</c:v>
                </c:pt>
                <c:pt idx="17">
                  <c:v>7056</c:v>
                </c:pt>
                <c:pt idx="18">
                  <c:v>7396</c:v>
                </c:pt>
                <c:pt idx="19">
                  <c:v>7744</c:v>
                </c:pt>
                <c:pt idx="20">
                  <c:v>8100</c:v>
                </c:pt>
                <c:pt idx="21">
                  <c:v>8464</c:v>
                </c:pt>
                <c:pt idx="22">
                  <c:v>9216</c:v>
                </c:pt>
              </c:numCache>
            </c:numRef>
          </c:xVal>
          <c:yVal>
            <c:numRef>
              <c:f>Sheet1!$B$5:$B$27</c:f>
              <c:numCache>
                <c:formatCode>General</c:formatCode>
                <c:ptCount val="23"/>
                <c:pt idx="0">
                  <c:v>10</c:v>
                </c:pt>
                <c:pt idx="1">
                  <c:v>14</c:v>
                </c:pt>
                <c:pt idx="2">
                  <c:v>18</c:v>
                </c:pt>
                <c:pt idx="3">
                  <c:v>22</c:v>
                </c:pt>
                <c:pt idx="4">
                  <c:v>26</c:v>
                </c:pt>
                <c:pt idx="5">
                  <c:v>30</c:v>
                </c:pt>
                <c:pt idx="6">
                  <c:v>34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50</c:v>
                </c:pt>
                <c:pt idx="11">
                  <c:v>54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  <c:pt idx="16">
                  <c:v>74</c:v>
                </c:pt>
                <c:pt idx="17">
                  <c:v>78</c:v>
                </c:pt>
                <c:pt idx="18">
                  <c:v>82</c:v>
                </c:pt>
                <c:pt idx="19">
                  <c:v>86</c:v>
                </c:pt>
                <c:pt idx="20">
                  <c:v>90</c:v>
                </c:pt>
                <c:pt idx="21">
                  <c:v>94</c:v>
                </c:pt>
                <c:pt idx="22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97-484C-985B-BE522D42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468719"/>
        <c:axId val="305460815"/>
      </c:scatterChart>
      <c:valAx>
        <c:axId val="305468719"/>
        <c:scaling>
          <c:orientation val="minMax"/>
          <c:max val="9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  <a:r>
                  <a:rPr lang="en-US" sz="1000"/>
                  <a:t>^2,</a:t>
                </a:r>
                <a:r>
                  <a:rPr lang="en-US" sz="1000" baseline="0"/>
                  <a:t> </a:t>
                </a:r>
                <a:r>
                  <a:rPr lang="ru-RU" sz="1000" baseline="0"/>
                  <a:t>мкВ</a:t>
                </a:r>
                <a:r>
                  <a:rPr lang="en-US" sz="1000" baseline="0"/>
                  <a:t>^2 * 10^3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78910722039029779"/>
              <c:y val="0.804606299212598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460815"/>
        <c:crosses val="autoZero"/>
        <c:crossBetween val="midCat"/>
      </c:valAx>
      <c:valAx>
        <c:axId val="30546081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I,</a:t>
                </a:r>
                <a:r>
                  <a:rPr lang="en-US" baseline="0"/>
                  <a:t> </a:t>
                </a:r>
                <a:r>
                  <a:rPr lang="ru-RU" baseline="0"/>
                  <a:t>мкА</a:t>
                </a:r>
              </a:p>
            </c:rich>
          </c:tx>
          <c:layout>
            <c:manualLayout>
              <c:xMode val="edge"/>
              <c:yMode val="edge"/>
              <c:x val="7.9483358171882762E-2"/>
              <c:y val="3.099919801691454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5468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7</xdr:row>
      <xdr:rowOff>163830</xdr:rowOff>
    </xdr:from>
    <xdr:to>
      <xdr:col>12</xdr:col>
      <xdr:colOff>243840</xdr:colOff>
      <xdr:row>22</xdr:row>
      <xdr:rowOff>163830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378EBEF-A344-6932-3C19-1876F2470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"/>
  <sheetViews>
    <sheetView tabSelected="1" topLeftCell="E13" workbookViewId="0">
      <selection activeCell="X33" sqref="X33"/>
    </sheetView>
  </sheetViews>
  <sheetFormatPr defaultRowHeight="14.4" x14ac:dyDescent="0.3"/>
  <cols>
    <col min="16" max="16" width="4.109375" customWidth="1"/>
    <col min="23" max="26" width="12" bestFit="1" customWidth="1"/>
  </cols>
  <sheetData>
    <row r="1" spans="1:25" x14ac:dyDescent="0.3">
      <c r="A1" t="s">
        <v>15</v>
      </c>
      <c r="B1">
        <v>1600</v>
      </c>
    </row>
    <row r="2" spans="1:25" x14ac:dyDescent="0.3">
      <c r="A2" t="s">
        <v>16</v>
      </c>
      <c r="B2">
        <v>125</v>
      </c>
    </row>
    <row r="3" spans="1:25" x14ac:dyDescent="0.3">
      <c r="A3" t="s">
        <v>3</v>
      </c>
      <c r="M3" t="s">
        <v>2</v>
      </c>
      <c r="N3" t="s">
        <v>4</v>
      </c>
      <c r="T3" t="s">
        <v>17</v>
      </c>
    </row>
    <row r="4" spans="1:25" x14ac:dyDescent="0.3">
      <c r="A4" t="s">
        <v>0</v>
      </c>
      <c r="B4" t="s">
        <v>1</v>
      </c>
      <c r="M4" t="s">
        <v>7</v>
      </c>
      <c r="N4" t="s">
        <v>8</v>
      </c>
      <c r="O4" t="s">
        <v>9</v>
      </c>
      <c r="Q4" t="s">
        <v>10</v>
      </c>
      <c r="R4" t="s">
        <v>11</v>
      </c>
      <c r="S4" t="s">
        <v>12</v>
      </c>
      <c r="T4" t="s">
        <v>13</v>
      </c>
      <c r="U4" t="s">
        <v>14</v>
      </c>
      <c r="V4" t="s">
        <v>5</v>
      </c>
      <c r="W4" t="s">
        <v>6</v>
      </c>
      <c r="X4" t="s">
        <v>18</v>
      </c>
    </row>
    <row r="5" spans="1:25" x14ac:dyDescent="0.3">
      <c r="A5">
        <v>30</v>
      </c>
      <c r="B5">
        <v>10</v>
      </c>
      <c r="C5">
        <f>A5*A5</f>
        <v>900</v>
      </c>
      <c r="D5">
        <f>2*C5*2/A5</f>
        <v>120</v>
      </c>
      <c r="E5">
        <f>SQRT((D5/C5)^2+(2/B5)^2)</f>
        <v>0.24037008503093266</v>
      </c>
      <c r="M5">
        <v>1</v>
      </c>
      <c r="N5">
        <v>50</v>
      </c>
      <c r="O5">
        <v>74</v>
      </c>
      <c r="Q5">
        <v>72</v>
      </c>
      <c r="R5">
        <v>100</v>
      </c>
      <c r="S5">
        <v>0.26</v>
      </c>
      <c r="T5">
        <f>R5-Q5</f>
        <v>28</v>
      </c>
      <c r="U5">
        <v>56</v>
      </c>
      <c r="V5">
        <f>U5/S5</f>
        <v>215.38461538461539</v>
      </c>
      <c r="W5">
        <f>4*$B$2*PI()*$B$1*$B$1*O5*O5/($M$5*V5)*10^(-30)</f>
        <v>1.0223711900514295E-19</v>
      </c>
      <c r="X5">
        <f>SQRT(2*(1/O5)^2+(0.05/M$5)^2+(0.01/S5)^2+(1/V5)^2)</f>
        <v>6.6076290439439828E-2</v>
      </c>
      <c r="Y5">
        <f>W5*X5</f>
        <v>6.7554495690753988E-21</v>
      </c>
    </row>
    <row r="6" spans="1:25" x14ac:dyDescent="0.3">
      <c r="A6">
        <v>34</v>
      </c>
      <c r="B6">
        <v>14</v>
      </c>
      <c r="C6">
        <f t="shared" ref="C6:C26" si="0">A6*A6</f>
        <v>1156</v>
      </c>
      <c r="D6">
        <f t="shared" ref="D6:D27" si="1">2*C6*2/A6</f>
        <v>136</v>
      </c>
      <c r="E6">
        <f t="shared" ref="E6:E27" si="2">SQRT((D6/C6)^2+(2/B6)^2)</f>
        <v>0.18506483651718689</v>
      </c>
      <c r="N6">
        <v>40</v>
      </c>
      <c r="O6">
        <v>72</v>
      </c>
      <c r="Q6">
        <v>60</v>
      </c>
      <c r="R6">
        <v>90</v>
      </c>
      <c r="S6">
        <v>0.32</v>
      </c>
      <c r="T6">
        <f>R6-Q6</f>
        <v>30</v>
      </c>
      <c r="U6">
        <v>62</v>
      </c>
      <c r="V6">
        <f>U6/S6</f>
        <v>193.75</v>
      </c>
      <c r="W6">
        <f t="shared" ref="W6:W10" si="3">4*$B$2*PI()*$B$1*$B$1*O6*O6/($M$5*V6)*10^(-30)</f>
        <v>1.0759277875999041E-19</v>
      </c>
      <c r="X6">
        <f t="shared" ref="X6:X10" si="4">SQRT(2*(1/O6)^2+(0.05/M$5)^2+(0.01/S6)^2+(1/V6)^2)</f>
        <v>6.2361878474992777E-2</v>
      </c>
      <c r="Y6">
        <f t="shared" ref="Y6:Y25" si="5">W6*X6</f>
        <v>6.7096877938173064E-21</v>
      </c>
    </row>
    <row r="7" spans="1:25" x14ac:dyDescent="0.3">
      <c r="A7">
        <v>40</v>
      </c>
      <c r="B7">
        <v>18</v>
      </c>
      <c r="C7">
        <f t="shared" si="0"/>
        <v>1600</v>
      </c>
      <c r="D7">
        <f t="shared" si="1"/>
        <v>160</v>
      </c>
      <c r="E7">
        <f t="shared" si="2"/>
        <v>0.14948471163415233</v>
      </c>
      <c r="N7">
        <v>58</v>
      </c>
      <c r="O7">
        <v>74</v>
      </c>
      <c r="Q7">
        <v>30</v>
      </c>
      <c r="R7">
        <v>62</v>
      </c>
      <c r="S7">
        <v>0.5</v>
      </c>
      <c r="T7">
        <f t="shared" ref="T7:T25" si="6">R7-Q7</f>
        <v>32</v>
      </c>
      <c r="U7">
        <v>88</v>
      </c>
      <c r="V7">
        <f t="shared" ref="V7:V15" si="7">U7/S7</f>
        <v>176</v>
      </c>
      <c r="W7">
        <f t="shared" si="3"/>
        <v>1.2511535542587425E-19</v>
      </c>
      <c r="X7">
        <f t="shared" si="4"/>
        <v>5.7423977159467676E-2</v>
      </c>
      <c r="Y7">
        <f t="shared" si="5"/>
        <v>7.1846213122740833E-21</v>
      </c>
    </row>
    <row r="8" spans="1:25" x14ac:dyDescent="0.3">
      <c r="A8">
        <v>44</v>
      </c>
      <c r="B8">
        <v>22</v>
      </c>
      <c r="C8">
        <f t="shared" si="0"/>
        <v>1936</v>
      </c>
      <c r="D8">
        <f t="shared" si="1"/>
        <v>176</v>
      </c>
      <c r="E8">
        <f t="shared" si="2"/>
        <v>0.12856486930664501</v>
      </c>
      <c r="N8">
        <v>44</v>
      </c>
      <c r="O8">
        <v>72</v>
      </c>
      <c r="Q8">
        <v>20</v>
      </c>
      <c r="R8">
        <v>48</v>
      </c>
      <c r="S8">
        <v>0.7</v>
      </c>
      <c r="T8">
        <f t="shared" si="6"/>
        <v>28</v>
      </c>
      <c r="U8">
        <v>100</v>
      </c>
      <c r="V8">
        <f t="shared" si="7"/>
        <v>142.85714285714286</v>
      </c>
      <c r="W8">
        <f t="shared" si="3"/>
        <v>1.4592270619323698E-19</v>
      </c>
      <c r="X8">
        <f t="shared" si="4"/>
        <v>5.6025744990931305E-2</v>
      </c>
      <c r="Y8">
        <f t="shared" si="5"/>
        <v>8.1754283255688867E-21</v>
      </c>
    </row>
    <row r="9" spans="1:25" x14ac:dyDescent="0.3">
      <c r="A9">
        <v>48</v>
      </c>
      <c r="B9">
        <v>26</v>
      </c>
      <c r="C9">
        <f t="shared" si="0"/>
        <v>2304</v>
      </c>
      <c r="D9">
        <f t="shared" si="1"/>
        <v>192</v>
      </c>
      <c r="E9">
        <f t="shared" si="2"/>
        <v>0.11340901290355214</v>
      </c>
      <c r="N9">
        <v>36</v>
      </c>
      <c r="O9">
        <v>72</v>
      </c>
      <c r="Q9">
        <v>40</v>
      </c>
      <c r="R9">
        <v>80</v>
      </c>
      <c r="S9">
        <v>0.54</v>
      </c>
      <c r="T9">
        <f t="shared" si="6"/>
        <v>40</v>
      </c>
      <c r="U9">
        <v>86</v>
      </c>
      <c r="V9">
        <f t="shared" si="7"/>
        <v>159.25925925925924</v>
      </c>
      <c r="W9">
        <f t="shared" si="3"/>
        <v>1.308941218344651E-19</v>
      </c>
      <c r="X9">
        <f t="shared" si="4"/>
        <v>5.7167864350532796E-2</v>
      </c>
      <c r="Y9">
        <f t="shared" si="5"/>
        <v>7.4829374013148133E-21</v>
      </c>
    </row>
    <row r="10" spans="1:25" x14ac:dyDescent="0.3">
      <c r="A10">
        <v>52</v>
      </c>
      <c r="B10">
        <v>30</v>
      </c>
      <c r="C10">
        <f t="shared" si="0"/>
        <v>2704</v>
      </c>
      <c r="D10">
        <f t="shared" si="1"/>
        <v>208</v>
      </c>
      <c r="E10">
        <f t="shared" si="2"/>
        <v>0.10179196533989338</v>
      </c>
      <c r="N10">
        <v>54</v>
      </c>
      <c r="O10">
        <v>74</v>
      </c>
      <c r="Q10">
        <v>50</v>
      </c>
      <c r="R10">
        <v>94</v>
      </c>
      <c r="S10">
        <v>0.5</v>
      </c>
      <c r="T10">
        <f t="shared" si="6"/>
        <v>44</v>
      </c>
      <c r="U10">
        <v>85</v>
      </c>
      <c r="V10">
        <f t="shared" si="7"/>
        <v>170</v>
      </c>
      <c r="W10">
        <f t="shared" si="3"/>
        <v>1.2953119149972863E-19</v>
      </c>
      <c r="X10">
        <f t="shared" si="4"/>
        <v>5.7444165683595692E-2</v>
      </c>
      <c r="Y10">
        <f t="shared" si="5"/>
        <v>7.4408112257039735E-21</v>
      </c>
    </row>
    <row r="11" spans="1:25" x14ac:dyDescent="0.3">
      <c r="A11">
        <v>56</v>
      </c>
      <c r="B11">
        <v>34</v>
      </c>
      <c r="C11">
        <f t="shared" si="0"/>
        <v>3136</v>
      </c>
      <c r="D11">
        <f t="shared" si="1"/>
        <v>224</v>
      </c>
      <c r="E11">
        <f t="shared" si="2"/>
        <v>9.2532418258593443E-2</v>
      </c>
      <c r="M11">
        <v>2</v>
      </c>
      <c r="N11">
        <v>40</v>
      </c>
      <c r="O11">
        <v>100</v>
      </c>
      <c r="Q11">
        <v>20</v>
      </c>
      <c r="R11">
        <v>32</v>
      </c>
      <c r="S11">
        <v>0.66</v>
      </c>
      <c r="T11">
        <f t="shared" si="6"/>
        <v>12</v>
      </c>
      <c r="U11">
        <v>79</v>
      </c>
      <c r="V11">
        <f t="shared" si="7"/>
        <v>119.69696969696969</v>
      </c>
      <c r="W11">
        <f>4*$B$2*PI()*$B$1*$B$1*O11*O11/($M$11*V11)*10^(-30)</f>
        <v>1.6797578947801626E-19</v>
      </c>
      <c r="X11">
        <f>SQRT(2*(1/O11)^2+(0.05/M$11)^2+(0.01/S11)^2+(1/V11)^2)</f>
        <v>3.353155108784308E-2</v>
      </c>
      <c r="Y11">
        <f t="shared" si="5"/>
        <v>5.632488766402876E-21</v>
      </c>
    </row>
    <row r="12" spans="1:25" x14ac:dyDescent="0.3">
      <c r="A12">
        <v>60</v>
      </c>
      <c r="B12">
        <v>38</v>
      </c>
      <c r="C12">
        <f t="shared" si="0"/>
        <v>3600</v>
      </c>
      <c r="D12">
        <f t="shared" si="1"/>
        <v>240</v>
      </c>
      <c r="E12">
        <f t="shared" si="2"/>
        <v>8.4938374995861085E-2</v>
      </c>
      <c r="N12">
        <v>50</v>
      </c>
      <c r="O12">
        <v>100</v>
      </c>
      <c r="Q12">
        <v>30</v>
      </c>
      <c r="R12">
        <v>54</v>
      </c>
      <c r="S12">
        <v>0.72</v>
      </c>
      <c r="T12">
        <f t="shared" si="6"/>
        <v>24</v>
      </c>
      <c r="U12">
        <v>140</v>
      </c>
      <c r="V12">
        <f t="shared" si="7"/>
        <v>194.44444444444446</v>
      </c>
      <c r="W12">
        <f t="shared" ref="W12:W15" si="8">4*$B$2*PI()*$B$1*$B$1*O12*O12/($M$11*V12)*10^(-30)</f>
        <v>1.0340327819815543E-19</v>
      </c>
      <c r="X12">
        <f t="shared" ref="X12:X15" si="9">SQRT(2*(1/O12)^2+(0.05/M$11)^2+(0.01/S12)^2+(1/V12)^2)</f>
        <v>3.2316407816459711E-2</v>
      </c>
      <c r="Y12">
        <f t="shared" si="5"/>
        <v>3.3416225078104279E-21</v>
      </c>
    </row>
    <row r="13" spans="1:25" x14ac:dyDescent="0.3">
      <c r="A13">
        <v>62</v>
      </c>
      <c r="B13">
        <v>42</v>
      </c>
      <c r="C13">
        <f t="shared" si="0"/>
        <v>3844</v>
      </c>
      <c r="D13">
        <f t="shared" si="1"/>
        <v>248</v>
      </c>
      <c r="E13">
        <f t="shared" si="2"/>
        <v>8.0186685936332949E-2</v>
      </c>
      <c r="N13">
        <v>60</v>
      </c>
      <c r="O13">
        <v>100</v>
      </c>
      <c r="Q13">
        <v>40</v>
      </c>
      <c r="R13">
        <v>70</v>
      </c>
      <c r="S13">
        <v>0.7</v>
      </c>
      <c r="T13">
        <f t="shared" si="6"/>
        <v>30</v>
      </c>
      <c r="U13">
        <v>140</v>
      </c>
      <c r="V13">
        <f t="shared" si="7"/>
        <v>200</v>
      </c>
      <c r="W13">
        <f t="shared" si="8"/>
        <v>1.0053096491487334E-19</v>
      </c>
      <c r="X13">
        <f t="shared" si="9"/>
        <v>3.2466623363895747E-2</v>
      </c>
      <c r="Y13">
        <f t="shared" si="5"/>
        <v>3.2639009743002105E-21</v>
      </c>
    </row>
    <row r="14" spans="1:25" x14ac:dyDescent="0.3">
      <c r="A14">
        <v>66</v>
      </c>
      <c r="B14">
        <v>46</v>
      </c>
      <c r="C14">
        <f t="shared" si="0"/>
        <v>4356</v>
      </c>
      <c r="D14">
        <f t="shared" si="1"/>
        <v>264</v>
      </c>
      <c r="E14">
        <f t="shared" si="2"/>
        <v>7.4588563134219563E-2</v>
      </c>
      <c r="N14">
        <v>70</v>
      </c>
      <c r="O14">
        <v>100</v>
      </c>
      <c r="Q14">
        <v>50</v>
      </c>
      <c r="R14">
        <v>90</v>
      </c>
      <c r="S14">
        <v>0.7</v>
      </c>
      <c r="T14">
        <f t="shared" si="6"/>
        <v>40</v>
      </c>
      <c r="U14">
        <v>98</v>
      </c>
      <c r="V14">
        <f t="shared" si="7"/>
        <v>140</v>
      </c>
      <c r="W14">
        <f t="shared" si="8"/>
        <v>1.4361566416410479E-19</v>
      </c>
      <c r="X14">
        <f t="shared" si="9"/>
        <v>3.2864905915220975E-2</v>
      </c>
      <c r="Y14">
        <f t="shared" si="5"/>
        <v>4.7199152907052763E-21</v>
      </c>
    </row>
    <row r="15" spans="1:25" x14ac:dyDescent="0.3">
      <c r="A15">
        <v>68</v>
      </c>
      <c r="B15">
        <v>50</v>
      </c>
      <c r="C15">
        <f t="shared" si="0"/>
        <v>4624</v>
      </c>
      <c r="D15">
        <f t="shared" si="1"/>
        <v>272</v>
      </c>
      <c r="E15">
        <f t="shared" si="2"/>
        <v>7.1135136272145766E-2</v>
      </c>
      <c r="N15">
        <v>80</v>
      </c>
      <c r="O15">
        <v>105</v>
      </c>
      <c r="Q15">
        <v>60</v>
      </c>
      <c r="R15">
        <v>90</v>
      </c>
      <c r="S15">
        <v>0.5</v>
      </c>
      <c r="T15">
        <f t="shared" si="6"/>
        <v>30</v>
      </c>
      <c r="U15">
        <v>77</v>
      </c>
      <c r="V15">
        <f t="shared" si="7"/>
        <v>154</v>
      </c>
      <c r="W15">
        <f t="shared" si="8"/>
        <v>1.4394206340084142E-19</v>
      </c>
      <c r="X15">
        <f t="shared" si="9"/>
        <v>3.5335131558730908E-2</v>
      </c>
      <c r="Y15">
        <f t="shared" si="5"/>
        <v>5.086211747103917E-21</v>
      </c>
    </row>
    <row r="16" spans="1:25" x14ac:dyDescent="0.3">
      <c r="A16">
        <v>70</v>
      </c>
      <c r="B16">
        <v>54</v>
      </c>
      <c r="C16">
        <f t="shared" si="0"/>
        <v>4900</v>
      </c>
      <c r="D16">
        <f t="shared" si="1"/>
        <v>280</v>
      </c>
      <c r="E16">
        <f t="shared" si="2"/>
        <v>6.8095875315116058E-2</v>
      </c>
      <c r="M16">
        <v>3</v>
      </c>
      <c r="N16">
        <v>40</v>
      </c>
      <c r="O16">
        <v>120</v>
      </c>
      <c r="Q16">
        <v>20</v>
      </c>
      <c r="R16">
        <v>30</v>
      </c>
      <c r="S16">
        <v>0.76</v>
      </c>
      <c r="T16">
        <f t="shared" si="6"/>
        <v>10</v>
      </c>
      <c r="U16">
        <v>82</v>
      </c>
      <c r="V16">
        <f>U16/S16</f>
        <v>107.89473684210526</v>
      </c>
      <c r="W16">
        <f>4*$B$2*PI()*$B$1*$B$1*O16*O16/($M$16*V16)*10^(-30)</f>
        <v>1.7889607805339417E-19</v>
      </c>
      <c r="X16">
        <f>SQRT(2*(1/O16)^2+(0.05/M$16)^2+(0.01/S16)^2+(1/V16)^2)</f>
        <v>2.5994193771472867E-2</v>
      </c>
      <c r="Y16">
        <f t="shared" si="5"/>
        <v>4.6502593178764623E-21</v>
      </c>
    </row>
    <row r="17" spans="1:25" x14ac:dyDescent="0.3">
      <c r="A17">
        <v>74</v>
      </c>
      <c r="B17">
        <v>58</v>
      </c>
      <c r="C17">
        <f t="shared" si="0"/>
        <v>5476</v>
      </c>
      <c r="D17">
        <f t="shared" si="1"/>
        <v>296</v>
      </c>
      <c r="E17">
        <f t="shared" si="2"/>
        <v>6.4116311510966889E-2</v>
      </c>
      <c r="N17">
        <v>50</v>
      </c>
      <c r="O17">
        <v>120</v>
      </c>
      <c r="Q17">
        <v>30</v>
      </c>
      <c r="R17">
        <v>50</v>
      </c>
      <c r="S17">
        <v>0.86</v>
      </c>
      <c r="T17">
        <f t="shared" si="6"/>
        <v>20</v>
      </c>
      <c r="U17">
        <v>97</v>
      </c>
      <c r="V17">
        <f t="shared" ref="V17:V25" si="10">U17/S17</f>
        <v>112.79069767441861</v>
      </c>
      <c r="W17">
        <f t="shared" ref="W17:W20" si="11">4*$B$2*PI()*$B$1*$B$1*O17*O17/($M$16*V17)*10^(-30)</f>
        <v>1.7113064872931844E-19</v>
      </c>
      <c r="X17">
        <f t="shared" ref="X17:X20" si="12">SQRT(2*(1/O17)^2+(0.05/M$16)^2+(0.01/S17)^2+(1/V17)^2)</f>
        <v>2.5109370317048185E-2</v>
      </c>
      <c r="Y17">
        <f t="shared" si="5"/>
        <v>4.296982831541148E-21</v>
      </c>
    </row>
    <row r="18" spans="1:25" x14ac:dyDescent="0.3">
      <c r="A18">
        <v>76</v>
      </c>
      <c r="B18">
        <v>62</v>
      </c>
      <c r="C18">
        <f t="shared" si="0"/>
        <v>5776</v>
      </c>
      <c r="D18">
        <f t="shared" si="1"/>
        <v>304</v>
      </c>
      <c r="E18">
        <f t="shared" si="2"/>
        <v>6.1730590705255828E-2</v>
      </c>
      <c r="N18">
        <v>60</v>
      </c>
      <c r="O18">
        <v>120</v>
      </c>
      <c r="Q18">
        <v>40</v>
      </c>
      <c r="R18">
        <v>70</v>
      </c>
      <c r="S18">
        <v>0.9</v>
      </c>
      <c r="T18">
        <f t="shared" si="6"/>
        <v>30</v>
      </c>
      <c r="U18">
        <v>105</v>
      </c>
      <c r="V18">
        <f t="shared" si="10"/>
        <v>116.66666666666666</v>
      </c>
      <c r="W18">
        <f t="shared" si="11"/>
        <v>1.6544524511704872E-19</v>
      </c>
      <c r="X18">
        <f t="shared" si="12"/>
        <v>2.477080629582383E-2</v>
      </c>
      <c r="Y18">
        <f t="shared" si="5"/>
        <v>4.0982121193595071E-21</v>
      </c>
    </row>
    <row r="19" spans="1:25" x14ac:dyDescent="0.3">
      <c r="A19">
        <v>78</v>
      </c>
      <c r="B19">
        <v>66</v>
      </c>
      <c r="C19">
        <f t="shared" si="0"/>
        <v>6084</v>
      </c>
      <c r="D19">
        <f t="shared" si="1"/>
        <v>312</v>
      </c>
      <c r="E19">
        <f t="shared" si="2"/>
        <v>5.9566118131378264E-2</v>
      </c>
      <c r="N19">
        <v>70</v>
      </c>
      <c r="O19">
        <v>120</v>
      </c>
      <c r="Q19">
        <v>50</v>
      </c>
      <c r="R19">
        <v>90</v>
      </c>
      <c r="S19">
        <v>0.96</v>
      </c>
      <c r="T19">
        <f t="shared" si="6"/>
        <v>40</v>
      </c>
      <c r="U19">
        <v>110</v>
      </c>
      <c r="V19">
        <f t="shared" si="10"/>
        <v>114.58333333333334</v>
      </c>
      <c r="W19">
        <f t="shared" si="11"/>
        <v>1.6845334048281324E-19</v>
      </c>
      <c r="X19">
        <f t="shared" si="12"/>
        <v>2.4522212387288987E-2</v>
      </c>
      <c r="Y19">
        <f t="shared" si="5"/>
        <v>4.1308485926678518E-21</v>
      </c>
    </row>
    <row r="20" spans="1:25" x14ac:dyDescent="0.3">
      <c r="A20">
        <v>80</v>
      </c>
      <c r="B20">
        <v>70</v>
      </c>
      <c r="C20">
        <f t="shared" si="0"/>
        <v>6400</v>
      </c>
      <c r="D20">
        <f t="shared" si="1"/>
        <v>320</v>
      </c>
      <c r="E20">
        <f t="shared" si="2"/>
        <v>5.758755534498964E-2</v>
      </c>
      <c r="N20">
        <v>80</v>
      </c>
      <c r="O20">
        <v>120</v>
      </c>
      <c r="Q20">
        <v>60</v>
      </c>
      <c r="R20">
        <v>90</v>
      </c>
      <c r="S20">
        <v>0.64</v>
      </c>
      <c r="T20">
        <f t="shared" si="6"/>
        <v>30</v>
      </c>
      <c r="U20">
        <v>88</v>
      </c>
      <c r="V20">
        <f t="shared" si="10"/>
        <v>137.5</v>
      </c>
      <c r="W20">
        <f t="shared" si="11"/>
        <v>1.4037778373567773E-19</v>
      </c>
      <c r="X20">
        <f t="shared" si="12"/>
        <v>2.6715161493993212E-2</v>
      </c>
      <c r="Y20">
        <f t="shared" si="5"/>
        <v>3.750215162667484E-21</v>
      </c>
    </row>
    <row r="21" spans="1:25" x14ac:dyDescent="0.3">
      <c r="A21">
        <v>82</v>
      </c>
      <c r="B21">
        <v>74</v>
      </c>
      <c r="C21">
        <f t="shared" si="0"/>
        <v>6724</v>
      </c>
      <c r="D21">
        <f t="shared" si="1"/>
        <v>328</v>
      </c>
      <c r="E21">
        <f t="shared" si="2"/>
        <v>5.5767339728567879E-2</v>
      </c>
      <c r="M21">
        <v>4</v>
      </c>
      <c r="N21">
        <v>40</v>
      </c>
      <c r="O21">
        <v>130</v>
      </c>
      <c r="Q21">
        <v>20</v>
      </c>
      <c r="R21">
        <v>80</v>
      </c>
      <c r="S21">
        <v>2.7</v>
      </c>
      <c r="T21">
        <f t="shared" si="6"/>
        <v>60</v>
      </c>
      <c r="U21">
        <v>235</v>
      </c>
      <c r="V21">
        <f t="shared" si="10"/>
        <v>87.037037037037038</v>
      </c>
      <c r="W21">
        <f>4*$B$2*PI()*$B$1*$B$1*O21*O21/($M$16*V21)*10^(-30)</f>
        <v>2.6026825129450622E-19</v>
      </c>
      <c r="X21">
        <f>SQRT(2*(1/O21)^2+(0.05/M$21)^2+(0.05/S21)^2+(1/V21)^2)</f>
        <v>2.7377621439951708E-2</v>
      </c>
      <c r="Y21">
        <f t="shared" si="5"/>
        <v>7.1255256567792133E-21</v>
      </c>
    </row>
    <row r="22" spans="1:25" x14ac:dyDescent="0.3">
      <c r="A22">
        <v>84</v>
      </c>
      <c r="B22">
        <v>78</v>
      </c>
      <c r="C22">
        <f t="shared" si="0"/>
        <v>7056</v>
      </c>
      <c r="D22">
        <f t="shared" si="1"/>
        <v>336</v>
      </c>
      <c r="E22">
        <f t="shared" si="2"/>
        <v>5.4083600953235896E-2</v>
      </c>
      <c r="N22">
        <v>50</v>
      </c>
      <c r="O22">
        <v>130</v>
      </c>
      <c r="Q22">
        <v>30</v>
      </c>
      <c r="R22">
        <v>90</v>
      </c>
      <c r="S22">
        <v>2.1</v>
      </c>
      <c r="T22">
        <f t="shared" si="6"/>
        <v>60</v>
      </c>
      <c r="U22">
        <v>190</v>
      </c>
      <c r="V22">
        <f t="shared" si="10"/>
        <v>90.476190476190467</v>
      </c>
      <c r="W22">
        <f t="shared" ref="W22:W25" si="13">4*$B$2*PI()*$B$1*$B$1*O22*O22/($M$16*V22)*10^(-30)</f>
        <v>2.5037501367220042E-19</v>
      </c>
      <c r="X22">
        <f t="shared" ref="X22:X23" si="14">SQRT(2*(1/O22)^2+(0.05/M$21)^2+(0.05/S22)^2+(1/V22)^2)</f>
        <v>3.1042668766111232E-2</v>
      </c>
      <c r="Y22">
        <f t="shared" si="5"/>
        <v>7.7723086167366883E-21</v>
      </c>
    </row>
    <row r="23" spans="1:25" x14ac:dyDescent="0.3">
      <c r="A23">
        <v>86</v>
      </c>
      <c r="B23">
        <v>82</v>
      </c>
      <c r="C23">
        <f t="shared" si="0"/>
        <v>7396</v>
      </c>
      <c r="D23">
        <f t="shared" si="1"/>
        <v>344</v>
      </c>
      <c r="E23">
        <f t="shared" si="2"/>
        <v>5.2518715979901126E-2</v>
      </c>
      <c r="N23">
        <v>60</v>
      </c>
      <c r="O23">
        <v>130</v>
      </c>
      <c r="Q23">
        <v>40</v>
      </c>
      <c r="R23">
        <v>80</v>
      </c>
      <c r="S23">
        <v>1.3</v>
      </c>
      <c r="T23">
        <f t="shared" si="6"/>
        <v>40</v>
      </c>
      <c r="U23">
        <v>140</v>
      </c>
      <c r="V23">
        <f t="shared" si="10"/>
        <v>107.69230769230769</v>
      </c>
      <c r="W23">
        <f t="shared" si="13"/>
        <v>2.1034907611235881E-19</v>
      </c>
      <c r="X23">
        <f t="shared" si="14"/>
        <v>4.2896475681465873E-2</v>
      </c>
      <c r="Y23">
        <f t="shared" si="5"/>
        <v>9.023234028072614E-21</v>
      </c>
    </row>
    <row r="24" spans="1:25" x14ac:dyDescent="0.3">
      <c r="A24">
        <v>88</v>
      </c>
      <c r="B24">
        <v>86</v>
      </c>
      <c r="C24">
        <f t="shared" si="0"/>
        <v>7744</v>
      </c>
      <c r="D24">
        <f t="shared" si="1"/>
        <v>352</v>
      </c>
      <c r="E24">
        <f t="shared" si="2"/>
        <v>5.1058286155320598E-2</v>
      </c>
      <c r="N24">
        <v>70</v>
      </c>
      <c r="O24">
        <v>135</v>
      </c>
      <c r="Q24">
        <v>50</v>
      </c>
      <c r="R24">
        <v>80</v>
      </c>
      <c r="S24">
        <v>0.84</v>
      </c>
      <c r="T24">
        <f t="shared" si="6"/>
        <v>30</v>
      </c>
      <c r="U24">
        <v>105</v>
      </c>
      <c r="V24">
        <f t="shared" si="10"/>
        <v>125</v>
      </c>
      <c r="W24">
        <f t="shared" si="13"/>
        <v>1.954321957945138E-19</v>
      </c>
      <c r="X24">
        <f t="shared" ref="X22:X25" si="15">SQRT(2*(1/O24)^2+(0.05/M$21)^2+(0.01/S24)^2+(1/V24)^2)</f>
        <v>2.1718948524449767E-2</v>
      </c>
      <c r="Y24">
        <f t="shared" si="5"/>
        <v>4.2445818004812337E-21</v>
      </c>
    </row>
    <row r="25" spans="1:25" x14ac:dyDescent="0.3">
      <c r="A25">
        <v>90</v>
      </c>
      <c r="B25">
        <v>90</v>
      </c>
      <c r="C25">
        <f t="shared" si="0"/>
        <v>8100</v>
      </c>
      <c r="D25">
        <f t="shared" si="1"/>
        <v>360</v>
      </c>
      <c r="E25">
        <f t="shared" si="2"/>
        <v>4.9690399499995326E-2</v>
      </c>
      <c r="N25">
        <v>80</v>
      </c>
      <c r="O25">
        <v>140</v>
      </c>
      <c r="Q25">
        <v>60</v>
      </c>
      <c r="R25">
        <v>90</v>
      </c>
      <c r="S25">
        <v>0.9</v>
      </c>
      <c r="T25">
        <f t="shared" si="6"/>
        <v>30</v>
      </c>
      <c r="U25">
        <v>96</v>
      </c>
      <c r="V25">
        <f t="shared" si="10"/>
        <v>106.66666666666666</v>
      </c>
      <c r="W25">
        <f t="shared" si="13"/>
        <v>2.4630086404143974E-19</v>
      </c>
      <c r="X25">
        <f t="shared" si="15"/>
        <v>2.1671138213070106E-2</v>
      </c>
      <c r="Y25">
        <f t="shared" si="5"/>
        <v>5.3376200666406295E-21</v>
      </c>
    </row>
    <row r="26" spans="1:25" x14ac:dyDescent="0.3">
      <c r="A26">
        <v>92</v>
      </c>
      <c r="B26">
        <v>94</v>
      </c>
      <c r="C26">
        <f t="shared" si="0"/>
        <v>8464</v>
      </c>
      <c r="D26">
        <f t="shared" si="1"/>
        <v>368</v>
      </c>
      <c r="E26">
        <f t="shared" si="2"/>
        <v>4.8405089553935722E-2</v>
      </c>
      <c r="M26">
        <v>1</v>
      </c>
      <c r="N26">
        <v>50</v>
      </c>
      <c r="O26">
        <v>74</v>
      </c>
      <c r="Q26">
        <v>30</v>
      </c>
      <c r="R26">
        <v>78</v>
      </c>
      <c r="S26">
        <v>0.7</v>
      </c>
      <c r="T26">
        <f>R26-Q26</f>
        <v>48</v>
      </c>
      <c r="U26">
        <v>120</v>
      </c>
      <c r="V26">
        <f>U26/S26</f>
        <v>171.42857142857144</v>
      </c>
      <c r="W26">
        <f>4*$B$2*PI()*$B$1*$B$1*O26*O26/($M$26*V26)*10^(-30)</f>
        <v>1.2845176490389753E-19</v>
      </c>
    </row>
    <row r="27" spans="1:25" x14ac:dyDescent="0.3">
      <c r="A27">
        <v>96</v>
      </c>
      <c r="B27">
        <v>100</v>
      </c>
      <c r="C27">
        <f>A27*A27</f>
        <v>9216</v>
      </c>
      <c r="D27">
        <f t="shared" si="1"/>
        <v>384</v>
      </c>
      <c r="E27">
        <f t="shared" si="2"/>
        <v>4.621808207954016E-2</v>
      </c>
      <c r="N27">
        <v>50</v>
      </c>
      <c r="O27">
        <v>74</v>
      </c>
      <c r="Q27">
        <v>20</v>
      </c>
      <c r="R27">
        <v>40</v>
      </c>
      <c r="S27">
        <v>0.62</v>
      </c>
      <c r="T27">
        <f>R27-Q27</f>
        <v>20</v>
      </c>
      <c r="U27">
        <v>90</v>
      </c>
      <c r="V27">
        <f>U27/S27</f>
        <v>145.16129032258064</v>
      </c>
      <c r="W27">
        <f>4*$B$2*PI()*$B$1*$B$1*O27*O27/($M$26*V27)*10^(-30)</f>
        <v>1.5169541760079328E-19</v>
      </c>
    </row>
    <row r="28" spans="1:25" x14ac:dyDescent="0.3">
      <c r="M28">
        <v>4</v>
      </c>
      <c r="N28">
        <v>60</v>
      </c>
      <c r="O28">
        <v>130</v>
      </c>
      <c r="Q28">
        <v>40</v>
      </c>
      <c r="R28">
        <v>66</v>
      </c>
      <c r="S28">
        <v>0.9</v>
      </c>
      <c r="T28">
        <f t="shared" ref="T28" si="16">R28-Q28</f>
        <v>26</v>
      </c>
      <c r="U28">
        <v>105</v>
      </c>
      <c r="V28">
        <f t="shared" ref="V28" si="17">U28/S28</f>
        <v>116.66666666666666</v>
      </c>
      <c r="W28">
        <f>4*$B$2*PI()*$B$1*$B$1*O28*O28/($M$28*V28)*10^(-30)</f>
        <v>1.4562628346240227E-19</v>
      </c>
    </row>
    <row r="29" spans="1:25" x14ac:dyDescent="0.3">
      <c r="D29">
        <f>AVERAGE(E5:E27)</f>
        <v>8.6561070621205133E-2</v>
      </c>
      <c r="M29">
        <v>2</v>
      </c>
      <c r="N29">
        <v>50</v>
      </c>
      <c r="O29">
        <v>100</v>
      </c>
      <c r="Q29">
        <v>40</v>
      </c>
      <c r="R29">
        <v>70</v>
      </c>
      <c r="S29">
        <v>0.68</v>
      </c>
      <c r="T29">
        <v>30</v>
      </c>
      <c r="U29">
        <v>94</v>
      </c>
      <c r="V29">
        <f t="shared" ref="V29" si="18">U29/S29</f>
        <v>138.23529411764704</v>
      </c>
      <c r="W29">
        <f>4*$B$2*PI()*$B$1*$B$1*O29*O29/($M$29*V29)*10^(-30)</f>
        <v>1.454490556215189E-19</v>
      </c>
    </row>
    <row r="32" spans="1:25" x14ac:dyDescent="0.3">
      <c r="W32" s="1">
        <f>(W34-W33)/W33*100</f>
        <v>0.69490727669042662</v>
      </c>
      <c r="X32">
        <f>AVERAGE(Y5:Y25)</f>
        <v>5.7248982431857128E-21</v>
      </c>
    </row>
    <row r="33" spans="22:23" x14ac:dyDescent="0.3">
      <c r="W33" s="1">
        <v>1.6021E-19</v>
      </c>
    </row>
    <row r="34" spans="22:23" x14ac:dyDescent="0.3">
      <c r="V34">
        <f>AVERAGE(W5:W25)</f>
        <v>1.6132331094798574E-19</v>
      </c>
      <c r="W34">
        <f>V34</f>
        <v>1.6132331094798574E-19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Глотов</dc:creator>
  <cp:lastModifiedBy>Пользователь Windows</cp:lastModifiedBy>
  <dcterms:created xsi:type="dcterms:W3CDTF">2015-06-05T18:17:20Z</dcterms:created>
  <dcterms:modified xsi:type="dcterms:W3CDTF">2022-12-28T15:27:00Z</dcterms:modified>
</cp:coreProperties>
</file>