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liza_000\Desktop\fFINAL\CECyTE\PLANEACIÓN DEL TRABAJO\ADMINISTRACIÓN DE  RIESGOS\"/>
    </mc:Choice>
  </mc:AlternateContent>
  <bookViews>
    <workbookView xWindow="1620" yWindow="2865" windowWidth="14760" windowHeight="924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Riesgo'!$I$1:$I$777</definedName>
    <definedName name="_xlnm._FilterDatabase" localSheetId="3" hidden="1">Resumen!$A$11:$J$41</definedName>
    <definedName name="_xlnm.Print_Area" localSheetId="2">'Detalle del Riesgo'!$B$3:$F$777</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40" i="2" l="1"/>
  <c r="A40" i="2"/>
  <c r="A41" i="2"/>
  <c r="D680" i="8" l="1"/>
  <c r="D677" i="8"/>
  <c r="I42" i="5" s="1"/>
  <c r="D654" i="8"/>
  <c r="D651" i="8"/>
  <c r="D628" i="8"/>
  <c r="D625" i="8"/>
  <c r="I40" i="5" s="1"/>
  <c r="D602" i="8"/>
  <c r="D599" i="8"/>
  <c r="D577" i="8"/>
  <c r="D574" i="8"/>
  <c r="I38" i="5" s="1"/>
  <c r="D551" i="8"/>
  <c r="D548" i="8"/>
  <c r="D525" i="8"/>
  <c r="D522" i="8"/>
  <c r="I36" i="5" s="1"/>
  <c r="D499" i="8"/>
  <c r="D496" i="8"/>
  <c r="D473" i="8"/>
  <c r="D470" i="8"/>
  <c r="I34" i="5" s="1"/>
  <c r="D447" i="8"/>
  <c r="D444" i="8"/>
  <c r="D421" i="8"/>
  <c r="D418" i="8"/>
  <c r="I32" i="5" s="1"/>
  <c r="D395" i="8"/>
  <c r="D392" i="8"/>
  <c r="I31" i="5" s="1"/>
  <c r="D369" i="8"/>
  <c r="D366" i="8"/>
  <c r="D343" i="8"/>
  <c r="D340" i="8"/>
  <c r="I29" i="5" s="1"/>
  <c r="D317" i="8"/>
  <c r="D314" i="8"/>
  <c r="D291" i="8"/>
  <c r="D288" i="8"/>
  <c r="I27" i="5" s="1"/>
  <c r="D265" i="8"/>
  <c r="D262" i="8"/>
  <c r="D239" i="8"/>
  <c r="D236" i="8"/>
  <c r="I25" i="5" s="1"/>
  <c r="D214" i="8"/>
  <c r="D211" i="8"/>
  <c r="D188" i="8"/>
  <c r="D185" i="8"/>
  <c r="I23" i="5" s="1"/>
  <c r="D163" i="8"/>
  <c r="D160" i="8"/>
  <c r="I22" i="5" s="1"/>
  <c r="D138" i="8"/>
  <c r="D135" i="8"/>
  <c r="D112" i="8"/>
  <c r="D109" i="8"/>
  <c r="I20" i="5" s="1"/>
  <c r="D87" i="8"/>
  <c r="D84" i="8"/>
  <c r="D61" i="8"/>
  <c r="D58" i="8"/>
  <c r="I18" i="5" s="1"/>
  <c r="D35" i="8"/>
  <c r="D32" i="8"/>
  <c r="I17" i="5" s="1"/>
  <c r="D8" i="8"/>
  <c r="D5" i="8"/>
  <c r="I16" i="5" s="1"/>
  <c r="H1002" i="10"/>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I41" i="2"/>
  <c r="C40" i="2"/>
  <c r="B39" i="2"/>
  <c r="A38" i="2"/>
  <c r="D38" i="2" s="1"/>
  <c r="A37" i="2"/>
  <c r="E37" i="2" s="1"/>
  <c r="A36" i="2"/>
  <c r="C36" i="2" s="1"/>
  <c r="A35" i="2"/>
  <c r="B39" i="5" s="1"/>
  <c r="A34" i="2"/>
  <c r="B34" i="2" s="1"/>
  <c r="A33" i="2"/>
  <c r="B33" i="2" s="1"/>
  <c r="A32" i="2"/>
  <c r="E32" i="2" s="1"/>
  <c r="A31" i="2"/>
  <c r="B35" i="5" s="1"/>
  <c r="A30" i="2"/>
  <c r="D30" i="2" s="1"/>
  <c r="A29" i="2"/>
  <c r="B33" i="5" s="1"/>
  <c r="A28" i="2"/>
  <c r="B28" i="2" s="1"/>
  <c r="A27" i="2"/>
  <c r="B31" i="5" s="1"/>
  <c r="A26" i="2"/>
  <c r="B26" i="2" s="1"/>
  <c r="A25" i="2"/>
  <c r="B25" i="2" s="1"/>
  <c r="A24" i="2"/>
  <c r="D24" i="2" s="1"/>
  <c r="A23" i="2"/>
  <c r="B27" i="5" s="1"/>
  <c r="A22" i="2"/>
  <c r="E22" i="2" s="1"/>
  <c r="A21" i="2"/>
  <c r="E21" i="2" s="1"/>
  <c r="A20" i="2"/>
  <c r="D20" i="2" s="1"/>
  <c r="A19" i="2"/>
  <c r="B23" i="5" s="1"/>
  <c r="A18" i="2"/>
  <c r="D18" i="2" s="1"/>
  <c r="A17" i="2"/>
  <c r="B17" i="2" s="1"/>
  <c r="A16" i="2"/>
  <c r="B16" i="2" s="1"/>
  <c r="A15" i="2"/>
  <c r="B19" i="5" s="1"/>
  <c r="A14" i="2"/>
  <c r="E14" i="2" s="1"/>
  <c r="A13" i="2"/>
  <c r="E13" i="2" s="1"/>
  <c r="A12" i="2"/>
  <c r="G12" i="2" s="1"/>
  <c r="B43" i="5"/>
  <c r="D758" i="8"/>
  <c r="D755" i="8"/>
  <c r="I45" i="5" s="1"/>
  <c r="D732" i="8"/>
  <c r="D729" i="8"/>
  <c r="I44" i="5" s="1"/>
  <c r="D706" i="8"/>
  <c r="D703" i="8"/>
  <c r="I24" i="5"/>
  <c r="K16" i="5"/>
  <c r="C1" i="2"/>
  <c r="J1" i="2"/>
  <c r="C18" i="2"/>
  <c r="C14" i="2"/>
  <c r="D14" i="2"/>
  <c r="I14" i="2"/>
  <c r="J14" i="2"/>
  <c r="C16" i="2"/>
  <c r="D16" i="2"/>
  <c r="I16" i="2"/>
  <c r="J16" i="2"/>
  <c r="B18" i="2"/>
  <c r="G18" i="2"/>
  <c r="I18" i="2"/>
  <c r="B20" i="2"/>
  <c r="E20" i="2"/>
  <c r="G20" i="2"/>
  <c r="B22" i="2"/>
  <c r="D22" i="2"/>
  <c r="B24" i="2"/>
  <c r="E24" i="2"/>
  <c r="G24" i="2"/>
  <c r="C26" i="2"/>
  <c r="D26" i="2"/>
  <c r="E26" i="2"/>
  <c r="I26" i="2"/>
  <c r="J26" i="2"/>
  <c r="C28" i="2"/>
  <c r="D28" i="2"/>
  <c r="I28" i="2"/>
  <c r="J28" i="2"/>
  <c r="B30" i="2"/>
  <c r="C30" i="2"/>
  <c r="E30" i="2"/>
  <c r="G30" i="2"/>
  <c r="I30" i="2"/>
  <c r="B32" i="2"/>
  <c r="C32" i="2"/>
  <c r="G32" i="2"/>
  <c r="I32" i="2"/>
  <c r="C33" i="2"/>
  <c r="E34" i="2"/>
  <c r="D36" i="2"/>
  <c r="E36" i="2"/>
  <c r="I36" i="2"/>
  <c r="J36" i="2"/>
  <c r="C37" i="2"/>
  <c r="B38" i="2"/>
  <c r="C38" i="2"/>
  <c r="G38" i="2"/>
  <c r="I38" i="2"/>
  <c r="E39" i="2"/>
  <c r="C41" i="2"/>
  <c r="K22" i="5"/>
  <c r="L22" i="5"/>
  <c r="H15" i="5"/>
  <c r="L16" i="5"/>
  <c r="K17" i="5"/>
  <c r="L17" i="5"/>
  <c r="K18" i="5"/>
  <c r="L18" i="5"/>
  <c r="I19" i="5"/>
  <c r="K19" i="5"/>
  <c r="L19" i="5"/>
  <c r="K20" i="5"/>
  <c r="L20" i="5"/>
  <c r="I21" i="5"/>
  <c r="K21" i="5"/>
  <c r="L21" i="5"/>
  <c r="K23" i="5"/>
  <c r="L23" i="5"/>
  <c r="K24" i="5"/>
  <c r="L24" i="5"/>
  <c r="K25" i="5"/>
  <c r="L25" i="5"/>
  <c r="I26" i="5"/>
  <c r="K26" i="5"/>
  <c r="L26" i="5"/>
  <c r="K27" i="5"/>
  <c r="L27" i="5"/>
  <c r="I28" i="5"/>
  <c r="K28" i="5"/>
  <c r="L28" i="5"/>
  <c r="K29" i="5"/>
  <c r="L29" i="5"/>
  <c r="I30" i="5"/>
  <c r="K30" i="5"/>
  <c r="L30" i="5"/>
  <c r="K31" i="5"/>
  <c r="L31" i="5"/>
  <c r="K32" i="5"/>
  <c r="L32" i="5"/>
  <c r="I33" i="5"/>
  <c r="K33" i="5"/>
  <c r="L33" i="5"/>
  <c r="K34" i="5"/>
  <c r="L34" i="5"/>
  <c r="I35" i="5"/>
  <c r="K35" i="5"/>
  <c r="L35" i="5"/>
  <c r="K36" i="5"/>
  <c r="L36" i="5"/>
  <c r="I37" i="5"/>
  <c r="K37" i="5"/>
  <c r="L37" i="5"/>
  <c r="K38" i="5"/>
  <c r="L38" i="5"/>
  <c r="I39" i="5"/>
  <c r="K39" i="5"/>
  <c r="L39" i="5"/>
  <c r="K40" i="5"/>
  <c r="L40" i="5"/>
  <c r="I41" i="5"/>
  <c r="K41" i="5"/>
  <c r="L41" i="5"/>
  <c r="K42" i="5"/>
  <c r="L42" i="5"/>
  <c r="I43" i="5"/>
  <c r="K43" i="5"/>
  <c r="L43" i="5"/>
  <c r="K44" i="5"/>
  <c r="L44" i="5"/>
  <c r="K45" i="5"/>
  <c r="L45" i="5"/>
  <c r="D43" i="5" l="1"/>
  <c r="I39" i="2"/>
  <c r="C39" i="2"/>
  <c r="J39" i="2"/>
  <c r="D39" i="2"/>
  <c r="C25" i="2"/>
  <c r="B13" i="2"/>
  <c r="G39" i="2"/>
  <c r="G40" i="2"/>
  <c r="B40" i="2"/>
  <c r="J40" i="2"/>
  <c r="E40" i="2"/>
  <c r="I40" i="2"/>
  <c r="E38" i="2"/>
  <c r="J38" i="2"/>
  <c r="I37" i="2"/>
  <c r="G36" i="2"/>
  <c r="B36" i="2"/>
  <c r="D35" i="2"/>
  <c r="G35" i="2"/>
  <c r="B35" i="2"/>
  <c r="E35" i="2"/>
  <c r="J35" i="2"/>
  <c r="I35" i="2"/>
  <c r="C35" i="2"/>
  <c r="I34" i="2"/>
  <c r="C34" i="2"/>
  <c r="J34" i="2"/>
  <c r="D34" i="2"/>
  <c r="G34" i="2"/>
  <c r="I33" i="2"/>
  <c r="J32" i="2"/>
  <c r="D32" i="2"/>
  <c r="I31" i="2"/>
  <c r="G31" i="2"/>
  <c r="J31" i="2"/>
  <c r="D31" i="2"/>
  <c r="C31" i="2"/>
  <c r="B31" i="2"/>
  <c r="E31" i="2"/>
  <c r="J30" i="2"/>
  <c r="I29" i="2"/>
  <c r="C29" i="2"/>
  <c r="C33" i="5" s="1"/>
  <c r="E28" i="2"/>
  <c r="G28" i="2"/>
  <c r="G27" i="2"/>
  <c r="B27" i="2"/>
  <c r="D27" i="2"/>
  <c r="E27" i="2"/>
  <c r="J27" i="2"/>
  <c r="I27" i="2"/>
  <c r="C27" i="2"/>
  <c r="G26" i="2"/>
  <c r="I25" i="2"/>
  <c r="I24" i="2"/>
  <c r="C24" i="2"/>
  <c r="J24" i="2"/>
  <c r="I23" i="2"/>
  <c r="C23" i="2"/>
  <c r="E23" i="2"/>
  <c r="G23" i="2"/>
  <c r="B23" i="2"/>
  <c r="J23" i="2"/>
  <c r="D23" i="2"/>
  <c r="I22" i="2"/>
  <c r="G22" i="2"/>
  <c r="J22" i="2"/>
  <c r="C22" i="2"/>
  <c r="C21" i="2"/>
  <c r="I21" i="2"/>
  <c r="G17" i="2"/>
  <c r="I20" i="2"/>
  <c r="C20" i="2"/>
  <c r="J20" i="2"/>
  <c r="G19" i="2"/>
  <c r="J19" i="2"/>
  <c r="D19" i="2"/>
  <c r="I19" i="2"/>
  <c r="C19" i="2"/>
  <c r="B19" i="2"/>
  <c r="E19" i="2"/>
  <c r="E18" i="2"/>
  <c r="J18" i="2"/>
  <c r="B25" i="5"/>
  <c r="B41" i="5"/>
  <c r="B17" i="5"/>
  <c r="E16" i="2"/>
  <c r="G16" i="2"/>
  <c r="G15" i="2"/>
  <c r="B15" i="2"/>
  <c r="J15" i="2"/>
  <c r="D15" i="2"/>
  <c r="E15" i="2"/>
  <c r="I15" i="2"/>
  <c r="C15" i="2"/>
  <c r="C19" i="5" s="1"/>
  <c r="G14" i="2"/>
  <c r="B14" i="2"/>
  <c r="G13" i="2"/>
  <c r="E12" i="2"/>
  <c r="I12" i="2"/>
  <c r="J12" i="2"/>
  <c r="D12" i="2"/>
  <c r="B12" i="2"/>
  <c r="C12" i="2"/>
  <c r="H17" i="2"/>
  <c r="G21" i="5" s="1"/>
  <c r="H29" i="2"/>
  <c r="G33" i="5" s="1"/>
  <c r="F33" i="5" s="1"/>
  <c r="H41" i="2"/>
  <c r="G45" i="5" s="1"/>
  <c r="G41" i="2"/>
  <c r="B41" i="2"/>
  <c r="G37" i="2"/>
  <c r="B37" i="2"/>
  <c r="G33" i="2"/>
  <c r="G29" i="2"/>
  <c r="B29" i="2"/>
  <c r="G25" i="2"/>
  <c r="G21" i="2"/>
  <c r="B21" i="2"/>
  <c r="E17" i="2"/>
  <c r="C27" i="5"/>
  <c r="C35" i="5"/>
  <c r="C43" i="5"/>
  <c r="H14" i="2"/>
  <c r="G18" i="5" s="1"/>
  <c r="B18" i="5"/>
  <c r="H18" i="2"/>
  <c r="G22" i="5" s="1"/>
  <c r="B22" i="5"/>
  <c r="H22" i="2"/>
  <c r="G26" i="5" s="1"/>
  <c r="B26" i="5"/>
  <c r="H26" i="2"/>
  <c r="G30" i="5" s="1"/>
  <c r="B30" i="5"/>
  <c r="H30" i="2"/>
  <c r="G34" i="5" s="1"/>
  <c r="B34" i="5"/>
  <c r="H34" i="2"/>
  <c r="G38" i="5" s="1"/>
  <c r="B38" i="5"/>
  <c r="H38" i="2"/>
  <c r="G42" i="5" s="1"/>
  <c r="B42" i="5"/>
  <c r="C25" i="5"/>
  <c r="H13" i="2"/>
  <c r="G17" i="5" s="1"/>
  <c r="F17" i="5" s="1"/>
  <c r="H25" i="2"/>
  <c r="G29" i="5" s="1"/>
  <c r="H33" i="2"/>
  <c r="G37" i="5" s="1"/>
  <c r="E33" i="2"/>
  <c r="E29" i="2"/>
  <c r="E25" i="2"/>
  <c r="J17" i="2"/>
  <c r="D17" i="2"/>
  <c r="J13" i="2"/>
  <c r="D13" i="2"/>
  <c r="B21" i="5"/>
  <c r="B29" i="5"/>
  <c r="B37" i="5"/>
  <c r="B45" i="5"/>
  <c r="H15" i="2"/>
  <c r="E19" i="5" s="1"/>
  <c r="F15" i="2"/>
  <c r="H17" i="10" s="1"/>
  <c r="H19" i="2"/>
  <c r="F19" i="2" s="1"/>
  <c r="H21" i="10" s="1"/>
  <c r="H23" i="2"/>
  <c r="F23" i="2" s="1"/>
  <c r="H25" i="10" s="1"/>
  <c r="H27" i="2"/>
  <c r="F27" i="2" s="1"/>
  <c r="H29" i="10" s="1"/>
  <c r="H31" i="2"/>
  <c r="F31" i="2" s="1"/>
  <c r="H33" i="10" s="1"/>
  <c r="H35" i="2"/>
  <c r="F35" i="2" s="1"/>
  <c r="H37" i="10" s="1"/>
  <c r="H39" i="2"/>
  <c r="F39" i="2" s="1"/>
  <c r="H41" i="10" s="1"/>
  <c r="C41" i="5"/>
  <c r="H21" i="2"/>
  <c r="G25" i="5" s="1"/>
  <c r="F25" i="5" s="1"/>
  <c r="H37" i="2"/>
  <c r="G41" i="5" s="1"/>
  <c r="E41" i="2"/>
  <c r="J41" i="2"/>
  <c r="D41" i="2"/>
  <c r="J37" i="2"/>
  <c r="D37" i="2"/>
  <c r="J33" i="2"/>
  <c r="D33" i="2"/>
  <c r="J29" i="2"/>
  <c r="D29" i="2"/>
  <c r="J25" i="2"/>
  <c r="D25" i="2"/>
  <c r="J21" i="2"/>
  <c r="D21" i="2"/>
  <c r="I17" i="2"/>
  <c r="C17" i="2"/>
  <c r="I13" i="2"/>
  <c r="C13" i="2"/>
  <c r="C17" i="5" s="1"/>
  <c r="M33" i="5"/>
  <c r="C23" i="5"/>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43" i="5" l="1"/>
  <c r="E35" i="5"/>
  <c r="E41" i="5"/>
  <c r="F41" i="5"/>
  <c r="E33" i="5"/>
  <c r="E27" i="5"/>
  <c r="E25" i="5"/>
  <c r="E23" i="5"/>
  <c r="M17" i="5"/>
  <c r="F26" i="2"/>
  <c r="H28" i="10" s="1"/>
  <c r="F36" i="2"/>
  <c r="H38" i="10" s="1"/>
  <c r="F30" i="2"/>
  <c r="H32" i="10" s="1"/>
  <c r="F18" i="2"/>
  <c r="H20" i="10" s="1"/>
  <c r="F25" i="2"/>
  <c r="H27" i="10" s="1"/>
  <c r="F14" i="2"/>
  <c r="H16" i="10" s="1"/>
  <c r="E17" i="5"/>
  <c r="F12" i="2"/>
  <c r="H14" i="10" s="1"/>
  <c r="F28" i="2"/>
  <c r="H30" i="10" s="1"/>
  <c r="F33" i="2"/>
  <c r="H35" i="10" s="1"/>
  <c r="F13" i="2"/>
  <c r="H15" i="10" s="1"/>
  <c r="F20" i="2"/>
  <c r="H22" i="10" s="1"/>
  <c r="F34" i="2"/>
  <c r="H36" i="10" s="1"/>
  <c r="F29" i="2"/>
  <c r="H31" i="10" s="1"/>
  <c r="C44" i="5"/>
  <c r="E44" i="5"/>
  <c r="M44" i="5"/>
  <c r="F44" i="5"/>
  <c r="M34" i="5"/>
  <c r="F34" i="5"/>
  <c r="E34" i="5"/>
  <c r="C34" i="5"/>
  <c r="F40" i="2"/>
  <c r="H42" i="10" s="1"/>
  <c r="C32" i="5"/>
  <c r="E32" i="5"/>
  <c r="F32" i="5"/>
  <c r="M32" i="5"/>
  <c r="F24" i="2"/>
  <c r="H26" i="10" s="1"/>
  <c r="C16" i="5"/>
  <c r="E16" i="5"/>
  <c r="H17" i="5"/>
  <c r="D17" i="5" s="1"/>
  <c r="H19" i="5"/>
  <c r="D19" i="5" s="1"/>
  <c r="H21" i="5"/>
  <c r="D21" i="5" s="1"/>
  <c r="H24" i="5"/>
  <c r="H26" i="5"/>
  <c r="H28" i="5"/>
  <c r="H29" i="5"/>
  <c r="D29" i="5" s="1"/>
  <c r="H31" i="5"/>
  <c r="D31" i="5" s="1"/>
  <c r="H33" i="5"/>
  <c r="D33" i="5" s="1"/>
  <c r="H35" i="5"/>
  <c r="D35" i="5" s="1"/>
  <c r="H37" i="5"/>
  <c r="D37" i="5" s="1"/>
  <c r="H38" i="5"/>
  <c r="H40" i="5"/>
  <c r="H42" i="5"/>
  <c r="H45" i="5"/>
  <c r="M16" i="5"/>
  <c r="F16" i="5"/>
  <c r="H18" i="5"/>
  <c r="H20" i="5"/>
  <c r="H23" i="5"/>
  <c r="D23" i="5" s="1"/>
  <c r="H25" i="5"/>
  <c r="D25" i="5" s="1"/>
  <c r="H27" i="5"/>
  <c r="D27" i="5" s="1"/>
  <c r="H30" i="5"/>
  <c r="H32" i="5"/>
  <c r="D32" i="5" s="1"/>
  <c r="H34" i="5"/>
  <c r="D34" i="5" s="1"/>
  <c r="H36" i="5"/>
  <c r="H39" i="5"/>
  <c r="D39" i="5" s="1"/>
  <c r="H41" i="5"/>
  <c r="D41" i="5" s="1"/>
  <c r="H43" i="5"/>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D28" i="5"/>
  <c r="E29" i="5"/>
  <c r="C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F31" i="5" s="1"/>
  <c r="M31" i="5"/>
  <c r="M23" i="5"/>
  <c r="G23" i="5"/>
  <c r="F23" i="5" s="1"/>
  <c r="E37" i="5"/>
  <c r="C37" i="5"/>
  <c r="F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<sst xmlns="http://schemas.openxmlformats.org/spreadsheetml/2006/main" count="2613" uniqueCount="494">
  <si>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</si>
  <si>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</si>
  <si>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</si>
  <si>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</si>
  <si>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</si>
  <si>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</si>
  <si>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</si>
  <si>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</si>
  <si>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</si>
  <si>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</si>
  <si>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</si>
  <si>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</si>
  <si>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</si>
  <si>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</si>
  <si>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</si>
  <si>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</si>
  <si>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</si>
  <si>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</si>
  <si>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</si>
  <si>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</si>
  <si>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</si>
  <si>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</si>
  <si>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</si>
  <si>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</si>
  <si>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</si>
  <si>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</si>
  <si>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</si>
  <si>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</si>
  <si>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</si>
  <si>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</si>
  <si>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</si>
  <si>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</si>
  <si>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</si>
  <si>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</si>
  <si>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</si>
  <si>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</si>
  <si>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</si>
  <si>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</si>
  <si>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</si>
  <si>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</si>
  <si>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</si>
  <si>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</si>
  <si>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</si>
  <si>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</si>
  <si>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</si>
  <si>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</si>
  <si>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</si>
  <si>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</si>
  <si>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</si>
  <si>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</si>
  <si>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</si>
  <si>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</si>
  <si>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</si>
  <si>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</si>
  <si>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</si>
  <si>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</si>
  <si>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</si>
  <si>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</si>
  <si>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</si>
  <si>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</si>
  <si>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</si>
  <si>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</si>
  <si>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</si>
  <si>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</si>
  <si>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</si>
  <si>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</si>
  <si>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</si>
  <si>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</si>
  <si>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</si>
  <si>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</si>
  <si>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</si>
  <si>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</si>
  <si>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</si>
  <si>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</si>
  <si>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</si>
  <si>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</si>
  <si>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</si>
  <si>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</si>
  <si>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</si>
  <si>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</si>
  <si>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</si>
  <si>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</si>
  <si>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</si>
  <si>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</si>
  <si>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</si>
  <si>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</si>
  <si>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</si>
  <si>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</si>
  <si>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</si>
  <si>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</si>
  <si>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</si>
  <si>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</si>
  <si>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</si>
  <si>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</si>
  <si>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</si>
  <si>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</si>
  <si>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</si>
  <si>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</si>
  <si>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</si>
  <si>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</si>
  <si>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</si>
  <si>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</si>
  <si>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</si>
  <si>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</si>
  <si>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</si>
  <si>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</si>
  <si>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</si>
  <si>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</si>
  <si>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</si>
  <si>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</si>
  <si>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</si>
  <si>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</si>
  <si>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</si>
  <si>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</si>
  <si>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</si>
  <si>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</si>
  <si>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</si>
  <si>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</si>
  <si>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</si>
  <si>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</si>
  <si>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</si>
  <si>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</si>
  <si>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</si>
  <si>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</si>
  <si>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</si>
  <si>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</si>
  <si>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</si>
  <si>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</si>
  <si>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</si>
  <si>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</si>
  <si>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</si>
  <si>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</si>
  <si>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</si>
  <si>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</si>
  <si>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</si>
  <si>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</si>
  <si>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</si>
  <si>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</si>
  <si>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</si>
  <si>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</si>
  <si>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</si>
  <si>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</si>
  <si>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</si>
  <si>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</si>
  <si>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</si>
  <si>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</si>
  <si>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</si>
  <si>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</si>
  <si>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</si>
  <si>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</si>
  <si>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</si>
  <si>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</si>
  <si>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</si>
  <si>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</si>
  <si>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</si>
  <si>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</si>
  <si>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</si>
  <si>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</si>
  <si>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</si>
  <si>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</si>
  <si>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</si>
  <si>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</si>
  <si>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</si>
  <si>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</si>
  <si>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</si>
  <si>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</si>
  <si>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</si>
  <si>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</si>
  <si>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</si>
  <si>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</si>
  <si>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</si>
  <si>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</si>
  <si>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</si>
  <si>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</si>
  <si>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</si>
  <si>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</si>
  <si>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</si>
  <si>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</si>
  <si>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</si>
  <si>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</si>
  <si>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</si>
  <si>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</si>
  <si>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</si>
  <si>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</si>
  <si>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</si>
  <si>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</si>
  <si>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</si>
  <si>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</si>
  <si>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</si>
  <si>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</si>
  <si>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</si>
  <si>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</si>
  <si>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</si>
  <si>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</si>
  <si>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</si>
  <si>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</si>
  <si>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</si>
  <si>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</si>
  <si>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</si>
  <si>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</si>
  <si>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</si>
  <si>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</si>
  <si>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</si>
  <si>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</si>
  <si>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</si>
  <si>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</si>
  <si>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</si>
  <si>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</si>
  <si>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</si>
  <si>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</si>
  <si>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</si>
  <si>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</si>
  <si>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</si>
  <si>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</si>
  <si>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</si>
  <si>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</si>
  <si>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Proyecto:  &lt;Nombre del Proyecto&gt;</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</si>
  <si>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</si>
  <si>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</si>
  <si>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</si>
  <si>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</si>
  <si>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</si>
  <si>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</si>
  <si>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</si>
  <si>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</si>
  <si>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</si>
  <si>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</si>
  <si>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</si>
  <si>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</si>
  <si>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</si>
  <si>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</si>
  <si>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</si>
  <si>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</si>
  <si>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</si>
  <si>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</si>
  <si>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</si>
  <si>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</si>
  <si>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</si>
  <si>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</si>
  <si>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</si>
  <si>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</si>
  <si>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</si>
  <si>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Media</t>
  </si>
  <si>
    <t>06/19/2015</t>
  </si>
  <si>
    <t>Excesiva presión de calendario</t>
  </si>
  <si>
    <t>SHR</t>
  </si>
  <si>
    <t>Alta</t>
  </si>
  <si>
    <t xml:space="preserve">Debido a la excesiva cantidad de tareas y la poca experiencia.              </t>
  </si>
  <si>
    <t>El equipo no podría entregar los diferentes hitos y esto provocaría el fracaso del proyecto.</t>
  </si>
  <si>
    <t xml:space="preserve">No se identificaron correctamente todas las tareas para el desarrolló del proyecto en curso.                                                                                                                                                                    </t>
  </si>
  <si>
    <t>Junio 2015. Identificar las tareas que no son necesarias en el proyecto en curso.</t>
  </si>
  <si>
    <t>administrador (AEGG)</t>
  </si>
  <si>
    <t>Seleccionar cada una de las tareas más importantes y dejar las menos importantes.</t>
  </si>
  <si>
    <t xml:space="preserve">Verificar el tiempo en que se realizará cada tarea  </t>
  </si>
  <si>
    <t>06/14/15</t>
  </si>
  <si>
    <t>Construir un wbs genérico</t>
  </si>
  <si>
    <t xml:space="preserve">verificar cada una de las tareas </t>
  </si>
  <si>
    <t>Eliminar tareas que no son indispensables.</t>
  </si>
  <si>
    <t>Una demora en una tarea causa retrasos en cascada de tareas dependientes</t>
  </si>
  <si>
    <t xml:space="preserve">Debido al exceso de trabajo que se tiene un inesperado retraso </t>
  </si>
  <si>
    <t>El equipo no tendrá a tiempo el proyecto</t>
  </si>
  <si>
    <t>No se predijo el tiempo adecuado para cada tarea</t>
  </si>
  <si>
    <t xml:space="preserve">junio 2015 Identificación de tareas restantes en la fase de planeación del proyecto en curso </t>
  </si>
  <si>
    <t>Analista(SHR)</t>
  </si>
  <si>
    <t xml:space="preserve">Analizar el tiempo que se tiene para cada tarea </t>
  </si>
  <si>
    <t>Respetar el tiempo que se tiene asignado para cada tarea</t>
  </si>
  <si>
    <t xml:space="preserve">No dejar que dos tareas o mas se realicen a la vez. </t>
  </si>
  <si>
    <t>Terminar cada tarea en el tiempo indicado.</t>
  </si>
  <si>
    <t>Los desarrolladores no están familiarizados con las herramientas de desarrollo</t>
  </si>
  <si>
    <t>AEGG</t>
  </si>
  <si>
    <t xml:space="preserve">Debido a la inexperiencia  de los desarrolladores no conocen la nueva herramienta de trabajo. </t>
  </si>
  <si>
    <t xml:space="preserve">El equipo tomara la sección de despedir al desarrollador  </t>
  </si>
  <si>
    <t>No se predijo que el desarrollador no conocería las herramientas</t>
  </si>
  <si>
    <t>Junio 2015. Conocer si cada uno de los desarrolladores conocen cada una de las herramientas a utilizar.</t>
  </si>
  <si>
    <t>Administrador (AEGG)</t>
  </si>
  <si>
    <t>Conocer el personal con el que se esta trabajando</t>
  </si>
  <si>
    <t>Realizar pruebas de conocimiento</t>
  </si>
  <si>
    <t>Capacitación a todo el personal</t>
  </si>
  <si>
    <t xml:space="preserve">Actualizaciones a cada cambio de la tecnología </t>
  </si>
  <si>
    <t>El usuario introduce nuevos requerimientos después de que se acordó que la especificación de requerimientos estaba completa</t>
  </si>
  <si>
    <t>Req</t>
  </si>
  <si>
    <t>Externa</t>
  </si>
  <si>
    <t xml:space="preserve">Debido al no apto conocimiento del usuario </t>
  </si>
  <si>
    <t>El equipo tendrá un repentino atraso y no podrá entregar el proyecto a tiempo</t>
  </si>
  <si>
    <t>No se tenia en cuenta el cambio inesperado de requerimientos por el usuario del proyecto en curso.</t>
  </si>
  <si>
    <t>Junio 2015. verificar cada uno de los requerimientos con el usuario para no habilitar cambios futuros.</t>
  </si>
  <si>
    <t>Analizar cada uno de los requerimientos con el usuario</t>
  </si>
  <si>
    <t>Modificar  un requerimiento si es necesario al inicio del proyecto</t>
  </si>
  <si>
    <t>Describir al usuario como funciona cada requerimiento y este que especifica.</t>
  </si>
  <si>
    <t>El usuario encuentra al producto no satisfactorio</t>
  </si>
  <si>
    <t>06/14/2015</t>
  </si>
  <si>
    <t>Debido a los requerimientos no establecidos no se lograra lo deseado dentro del proyecto</t>
  </si>
  <si>
    <t xml:space="preserve">El equipo fracasa en la entrega y no se tendrán mas oportunidades  para generar otros proyectos. </t>
  </si>
  <si>
    <t xml:space="preserve">junio 2015. Conocer e identificar lo que desea y necesita el usuario para el proyecto en curso.. </t>
  </si>
  <si>
    <t>Mostrar al usuario un prototipo del producto</t>
  </si>
  <si>
    <t>Conocer lo que el usuario desea</t>
  </si>
  <si>
    <t>Mostrar al usuario cada cambio realizado.</t>
  </si>
  <si>
    <t>La participación del usuario no se solicitó con éxito</t>
  </si>
  <si>
    <t>Proc</t>
  </si>
  <si>
    <t>19/14/2015</t>
  </si>
  <si>
    <t>Debido a la incapacidad por parte de los desarrolladores no conocen lo que requiere.</t>
  </si>
  <si>
    <t xml:space="preserve">El equipo, entregará un proyecto no conocido por el usuario. </t>
  </si>
  <si>
    <t xml:space="preserve">No se realizaron las intervenciones necesarias con el usuario </t>
  </si>
  <si>
    <t xml:space="preserve">Junio 2015. Identificar los requerimientos necesarios con el usuario para obtener lo que se requiere dentro den proyecto en curso. </t>
  </si>
  <si>
    <t>Mostrar cada modificación del proyecto al usuario</t>
  </si>
  <si>
    <t>Tener una relación mas cercana con el usuario</t>
  </si>
  <si>
    <t>Los ciclos de vida de las revisiones/decisiones del usuario de los planes, prototipos, y las especificaciones son más lentos de lo previsto</t>
  </si>
  <si>
    <t xml:space="preserve">    Estado:</t>
  </si>
  <si>
    <t>Prevenir</t>
  </si>
  <si>
    <t>EBR</t>
  </si>
  <si>
    <t>Debido a las múltiples tareas no definidas y  en tiempos no planeados.</t>
  </si>
  <si>
    <t>El equipo no podría hacer entrega del proyecto en la fecha establecida.</t>
  </si>
  <si>
    <t>No realizar cada tarea en el tiempo establecido en el ciclo de vida</t>
  </si>
  <si>
    <t>Junio 2015.Indentificar el tiempo de cada tarea a realizar para poder definir bien el termino de cada una de esta y el proyecto se entregue en tiempo y forma.</t>
  </si>
  <si>
    <t xml:space="preserve">Describir un plan alternativo </t>
  </si>
  <si>
    <t>Precisar el tiempo de cada tarea</t>
  </si>
  <si>
    <t>Monitorear que cada tarea se realice en la fecha establecida.</t>
  </si>
  <si>
    <t>El usuario no participa en los ciclos de revisión de los planes, prototipos, y especificaciones o es incapaz de hacerlo</t>
  </si>
  <si>
    <t>Debido al poco tiempo que se tiene se ignorara la participación del usuario.</t>
  </si>
  <si>
    <t xml:space="preserve">El equipo no podría tener el suficiente presupuesto ya que el usuario podría negarse a entregar mas presupuesto, hasta ver los avances del proyecto. </t>
  </si>
  <si>
    <t xml:space="preserve">Realizar pequeñas reuniones con el usuario,  para dar a conocer el avance que se tiene. </t>
  </si>
  <si>
    <t xml:space="preserve">Junio 2015 Identificar si en cada reunión se encuentra el usuario. </t>
  </si>
  <si>
    <t>Acordar un tiempo estimado para una selección de preguntas.</t>
  </si>
  <si>
    <t>Manejar preguntas claras y concisas</t>
  </si>
  <si>
    <t>Controlar el tiempo para cada pregunta</t>
  </si>
  <si>
    <t>Realizar una segunda entrevista</t>
  </si>
  <si>
    <t>Aclarar dudas</t>
  </si>
  <si>
    <t>Tiempo de comunicación con el usuario (por ejemplo, el tiempo para responder a las preguntas de aclaración de requerimientos) es más lento de lo previsto</t>
  </si>
  <si>
    <t>Debido al no tener la mayoría de datos recolectados no se tienen establecidos los requerimientos</t>
  </si>
  <si>
    <t>El equipo tendrá un inesperado retraso por no tener completos cada uno de los diferentes requerimientos.</t>
  </si>
  <si>
    <t>El tiempo que se tiene será insuficiente para la realización del proyecto.</t>
  </si>
  <si>
    <t>Junio 2015 Identificar de una manera rápida los diferentes requerimientos a manera que el usuario aclare la comunicación.</t>
  </si>
  <si>
    <t xml:space="preserve">realizar entrevistas </t>
  </si>
  <si>
    <t>Verificar y validar la información</t>
  </si>
  <si>
    <t>Identificar cada requerimiento.</t>
  </si>
  <si>
    <t>Requerimientos adicionales son agregados</t>
  </si>
  <si>
    <t>Debido a inesperados cambios las tareas no podrían realizarse y habría un desequilibrio en el tiempo y costo.</t>
  </si>
  <si>
    <t xml:space="preserve">El equipo tiene el riesgo de no tener terminado el proyecto en curso en el tiempo acordado. </t>
  </si>
  <si>
    <t xml:space="preserve">Tener en cuenta cada requerimiento por mínimo que sea este para evitar futuros cambios. </t>
  </si>
  <si>
    <t>Identificar con claridad los requerimientos cuando se realicen la recaudación de datos y realización de entrevistas.</t>
  </si>
  <si>
    <t>Seleccionar cada requerimiento</t>
  </si>
  <si>
    <t>verificar y validar</t>
  </si>
  <si>
    <t>Mostrar al usuario.</t>
  </si>
  <si>
    <t>Módulos propensos a error ya que se requiere más trabajo en pruebas, diseño e implementación de lo que se esperaba</t>
  </si>
  <si>
    <t>06/15/2015</t>
  </si>
  <si>
    <t>Debido a la omisión de pruebas de cada una de las etapas del proyecto  por poca experiencia.</t>
  </si>
  <si>
    <t xml:space="preserve"> El equipo podría enfrentar que no funcione correctamente  y sea un fracaso el proyecto.</t>
  </si>
  <si>
    <t>No se identificó en que tiempos se llevaría cavo las pruebas necesarias de cada una de las etapas del proyecto en curso .</t>
  </si>
  <si>
    <t xml:space="preserve">Junio 2015 identificación de los errores  en cada una de las fases  del proyecto en curso. </t>
  </si>
  <si>
    <t xml:space="preserve">Tipo de pruebas </t>
  </si>
  <si>
    <t>Seleccionar  de las pruebas</t>
  </si>
  <si>
    <t>Definir en tiempo cada fase</t>
  </si>
  <si>
    <t>Verificar y validar</t>
  </si>
  <si>
    <t xml:space="preserve">Conflictos entre miembros del equipo
</t>
  </si>
  <si>
    <t>Ext</t>
  </si>
  <si>
    <t>Debido a los malos entendidos durante  las especificaciones de  las etapas de proyecto y  falta de comunicación.</t>
  </si>
  <si>
    <t xml:space="preserve">El equipo  podría enfrentar peleas y malos entendidos a realizar  cada uno de las actividades que le  corresponde  en proyecto en curso.
</t>
  </si>
  <si>
    <t xml:space="preserve">No se identifica un medio de comunicación estable entre los trabajadores de equipo y se resuelva algún tipo de problema a que se tenga.  </t>
  </si>
  <si>
    <t xml:space="preserve">Junio 2015 identificación de los conflictos que existen con los miembros del equipo desarrollador. </t>
  </si>
  <si>
    <t xml:space="preserve"> Definir un día de reunió</t>
  </si>
  <si>
    <t xml:space="preserve">Especificaciones de conflictos </t>
  </si>
  <si>
    <t>Verificar cual es problema en común</t>
  </si>
  <si>
    <t xml:space="preserve">Brindarle solución </t>
  </si>
  <si>
    <t xml:space="preserve">No hay suficiente personal disponible para el proyecto
</t>
  </si>
  <si>
    <t>Debido a la falta de disponibilidad de tiempo para realizar las actividades de cada uno de las fases del proyecto.</t>
  </si>
  <si>
    <t>El equipo podría retrasarse en la planeación de cada una de las fases del proyecto en curso.</t>
  </si>
  <si>
    <t xml:space="preserve"> No se identificó el tiempo disponible tenia cada uno de los integrantes de proyecto en cada una de las fases,</t>
  </si>
  <si>
    <t>Junio 2015 identifica los tiempos de cada una de los miembros del equipo para elaboración del proyecto.</t>
  </si>
  <si>
    <t>Convocar  a una  reunión</t>
  </si>
  <si>
    <t>Fijar horarios de  trabajo</t>
  </si>
  <si>
    <t>Fijar  horarios de entrega</t>
  </si>
  <si>
    <t>Elaboración de una agenda</t>
  </si>
  <si>
    <t>Fallas en el diseño para  abordar cuestiones importantes</t>
  </si>
  <si>
    <t>0615//2015</t>
  </si>
  <si>
    <t xml:space="preserve"> Podría retrasarse la planeación de cada una de las fases del proyecto en curso.</t>
  </si>
  <si>
    <t>El equipo tendrá problemas para definir bien las fallas que se presentan en el diseño.</t>
  </si>
  <si>
    <t>No se identifican correctamente las deficiencias que s e presentan en el diseño del proyecto  en curso.</t>
  </si>
  <si>
    <t xml:space="preserve"> Junio 2015 se identificaron que tipo de fallas existen en diseño del proyecto en curso. </t>
  </si>
  <si>
    <t>Proponer   pruebas  al  diseño</t>
  </si>
  <si>
    <t xml:space="preserve">Realizar  las pruebas </t>
  </si>
  <si>
    <t>Dar  conocer  los resultados</t>
  </si>
  <si>
    <t>El diseño requiere innecesarias e improductivas implementaciones generales</t>
  </si>
  <si>
    <t>Debido que no es necesario excederse en las tareas del diseño del proyecto.</t>
  </si>
  <si>
    <t>El quipo podría tener retraso en diseño de proyecto.</t>
  </si>
  <si>
    <t xml:space="preserve"> No se especifica los elementos de fase de diseño y no es que exceder se a las cosas que se especificaron en los requerimientos.</t>
  </si>
  <si>
    <t xml:space="preserve">Junio 2015 identificar las tareas de las fases de diseño del proyecto en curso </t>
  </si>
  <si>
    <t>Especificar las tareas de diseño</t>
  </si>
  <si>
    <t>Seleccionar y realizar las tareas de diseño</t>
  </si>
  <si>
    <t xml:space="preserve">Dar conocer los resultados </t>
  </si>
  <si>
    <t>Funcionalidad necesaria que no puede ser implementada usando los métodos y herramientas seleccionadas. El calendario de reserva para mejorar las herramientas de productividad es sobreestimado.</t>
  </si>
  <si>
    <t xml:space="preserve"> Debido no se define bien métodos y herramientas en cada una de las fases del proyecto por poca experiencia.</t>
  </si>
  <si>
    <t>El equipo  podría enfrentar retraso en el desarrolló el proyecto por no definir métodos, herramientas y no se fija bien el tiempo de realización.</t>
  </si>
  <si>
    <t xml:space="preserve"> No se identificó apropiadamente el uso de métodos y herramientas necesarias del  control de fechas para su aplicación en cada una de las etapas del proyecto en curso.</t>
  </si>
  <si>
    <t xml:space="preserve"> Junio 2015 identificar los métodos,  herramientas, control de fechas para su aplicación</t>
  </si>
  <si>
    <t>Análisis de las herramientas y métodos</t>
  </si>
  <si>
    <t>Seleccionar, aplicar en tiempo y forma</t>
  </si>
  <si>
    <t xml:space="preserve">Dar conocer los resultados de su aplicación y sus avances </t>
  </si>
  <si>
    <t>Pobre aseguramiento de la calidad</t>
  </si>
  <si>
    <t>Debido a falta de pruebas y definición de estándares de calidad</t>
  </si>
  <si>
    <t xml:space="preserve"> El equipo podría enfrentar fallo en satisfacer las necesidades que provocaría el  fracaso del proyecto.</t>
  </si>
  <si>
    <t>No se identificó ni se aplicó apropiadamente los estándares de calidad para cada una de las fases de proyecto en curso.</t>
  </si>
  <si>
    <t>Junio 2015 identificar normas y  estándares de calidad  que se puedan implementar en el proyecto.</t>
  </si>
  <si>
    <t>Investigar normas de calidad y aplicables  al proyecto</t>
  </si>
  <si>
    <t>Seleccionarlas y aplicarlas</t>
  </si>
  <si>
    <t>Dar conocer sus resultados en el proyecto</t>
  </si>
  <si>
    <t>No se especifica bien el alcance del proyecto.</t>
  </si>
  <si>
    <t>06/15/2005</t>
  </si>
  <si>
    <t>Debido a la falta de una buena especificación de los requerimientos del alcance del proyecto.</t>
  </si>
  <si>
    <t>El equipó podría enfrentar conflictos con el clientes  de lo que solicito y que provoca el fracaso del proyecto.</t>
  </si>
  <si>
    <t>No se definió con exactitud el alcance y no se lleva un control del desarrollo del proyecto.</t>
  </si>
  <si>
    <t>Junio 2015 definición e identificación de alcance el proyecto en curso.</t>
  </si>
  <si>
    <t>Reuniones con cliente</t>
  </si>
  <si>
    <t>Analizar y seleccionar cada uno de los alcance del  proyecto</t>
  </si>
  <si>
    <t xml:space="preserve">Verificar validar </t>
  </si>
  <si>
    <t>Dar conocer colaboradores del proyecto.</t>
  </si>
  <si>
    <t>Mala asignación de roles.</t>
  </si>
  <si>
    <t>Debido a la mala asignación de roles dentro del proyecto existen varios contratiempos.</t>
  </si>
  <si>
    <t>El equipo tiene un desorden de las tareas que va realizar cada uno dentro de su roles.</t>
  </si>
  <si>
    <t>No se definió específicamente cual era el rol d cada uno de los colaboradores del proyecto y sus funciones de acurdo a su perfil.</t>
  </si>
  <si>
    <t xml:space="preserve">Junio 2015 identificada cada uno de los perfiles de cada uno de los miembros del proyecto.
</t>
  </si>
  <si>
    <t>Identificar su perfil</t>
  </si>
  <si>
    <t xml:space="preserve">Asignar sus rol </t>
  </si>
  <si>
    <t xml:space="preserve">Asignación de tareas y actividades </t>
  </si>
  <si>
    <t xml:space="preserve">No se realiza documentación del código </t>
  </si>
  <si>
    <t>Debido a un descuido de acumulación de trabajos no se analizo la falta de código en la documentación</t>
  </si>
  <si>
    <t>El equipo no  tiene las bases para poder comenzar y mostrar avances al usuario.</t>
  </si>
  <si>
    <t>no se realizo un chequeo del documento para ver si este se encontraba completo</t>
  </si>
  <si>
    <t>Junio 2015 Analizar detenidamente la documentación y saber si falta documentar alguna parte del proyecto.</t>
  </si>
  <si>
    <t>Revisar la documentación</t>
  </si>
  <si>
    <t>Colocar la parte del código dentro del documento</t>
  </si>
  <si>
    <t>Validar si se tiene algún cambio.</t>
  </si>
  <si>
    <t xml:space="preserve"> No se tiene respaldo de las versiones del proyecto</t>
  </si>
  <si>
    <t>Debido a la mala organización se tiene solo empleado un respaldo</t>
  </si>
  <si>
    <t>El equipo perdería automáticamente todo lo realizado asta este momento.</t>
  </si>
  <si>
    <t>No realizar un respaldo del proyecto causaría terribles consecuencias .</t>
  </si>
  <si>
    <t>Junio 2015 Realizar varias copias del proyecto teniendo cada una de ellas cada miembro del equipo.</t>
  </si>
  <si>
    <t xml:space="preserve">Realizar variadas versiones del proyecto </t>
  </si>
  <si>
    <t>Cada miembro del equipo cuente con una copia del proyecto</t>
  </si>
  <si>
    <t>A cada cambio realizado obtener una copia</t>
  </si>
  <si>
    <t>Mala elaboración de diagramas de casos de uso</t>
  </si>
  <si>
    <t>Debido a la mala estructuración de la información no se pueden realizar los casos de uso.</t>
  </si>
  <si>
    <t>El equipo tendrá que realizar una nueva investigación de requerimientos para poder especificar los casos de uso.</t>
  </si>
  <si>
    <t xml:space="preserve">No se lograra definir lo que el usuario esta requiriendo </t>
  </si>
  <si>
    <t>Junio 2015 analizar la necesidad del usuario para poder presentar lo que este necesita.</t>
  </si>
  <si>
    <t>Adquirir información</t>
  </si>
  <si>
    <t>Estructurar cada diagrama de caso de uso de acuerdo al proyecto</t>
  </si>
  <si>
    <t>Asignar la tarea de la elaboración de casos de uso solo a un miembro del equipo.</t>
  </si>
  <si>
    <t>El tester  que prueba el  modulo es el  mismo que lo realizo</t>
  </si>
  <si>
    <t>Debido al presupuesto que se tiene, solo se considera un personal necesario.</t>
  </si>
  <si>
    <t>El equipo no cuenta con suficiente experiencia para realizar dos actividades y podría generar de un error pequeño a uno grande.</t>
  </si>
  <si>
    <t>No mostrar dentro del proyecto lo que en realidad se requiere ya que por realizar una actividad el tester realiza otra de programador.</t>
  </si>
  <si>
    <t xml:space="preserve">Junio 2015 analizar y verificar si se podría contar con mas personal para dividir relativamente las tareas. </t>
  </si>
  <si>
    <t>Identificar a un nuevo tester</t>
  </si>
  <si>
    <t>Dejar la programación solo al programador</t>
  </si>
  <si>
    <t>El tester maneja solo las pruebas.</t>
  </si>
  <si>
    <t>Mala elección de las pruebas del proyecto</t>
  </si>
  <si>
    <t xml:space="preserve">Debido al poco tiempo disponible se realizaron pocas pruebas </t>
  </si>
  <si>
    <t>El equipó no conocerá exactamente cada error que se tiene dentro del proyecto por la mala organización</t>
  </si>
  <si>
    <t>No se mostrará  los errores futuros en el proyecto en curso</t>
  </si>
  <si>
    <t xml:space="preserve">Junio 2015 analizar tiempo para poder lograr realizar las pruebas suficientes al proyecto. </t>
  </si>
  <si>
    <t xml:space="preserve">Organizar el tiempo </t>
  </si>
  <si>
    <t>Mostrar cada una de las pruebas al usuario</t>
  </si>
  <si>
    <t>Si se tiene un error corregirlo</t>
  </si>
  <si>
    <t xml:space="preserve">  El no recopilar la información necesaria </t>
  </si>
  <si>
    <t xml:space="preserve"> </t>
  </si>
  <si>
    <t>Debido a la mala organización no se tiene un orden.</t>
  </si>
  <si>
    <t>El equipo mostrara un proyecto incompleto.</t>
  </si>
  <si>
    <t>No se tendrán los debidos requerimientos para determinar el proyecto.</t>
  </si>
  <si>
    <t xml:space="preserve">Junio 2015 Identificar de manera correcta la información necesaria para determinar el proyecto en proceso. </t>
  </si>
  <si>
    <t>Estructurar entrevistas y cuestionarios completos</t>
  </si>
  <si>
    <t>Recabar variada información acerca de cada uno de los puntos fuertes para el proyecto.</t>
  </si>
  <si>
    <t>Especificar los requerimientos.</t>
  </si>
  <si>
    <t xml:space="preserve">Mala asignación de roles. </t>
  </si>
  <si>
    <t>Rec</t>
  </si>
  <si>
    <t>Debido a la mala comunicación no se conoce quien realizara cada tarea.</t>
  </si>
  <si>
    <t>El equipo no conoce lo que realizará dentro del proyecto y este no se podría terminar.</t>
  </si>
  <si>
    <t>No identificar de una manera correcta el rol que tiene que tener cada integrante dentro de la empresa.</t>
  </si>
  <si>
    <t xml:space="preserve">Junio 2015 Identificar las funciones que cada miembro del equipo y establecer cada rol de acuerdo a cada función. </t>
  </si>
  <si>
    <t>Analizar cada función desarrollada por cada miembro del equipo.</t>
  </si>
  <si>
    <t xml:space="preserve">Definir los roles de acuerdo a su habilidad </t>
  </si>
  <si>
    <t>verificar y validar si cada elemento se encuentra en el rol correcto.</t>
  </si>
  <si>
    <t>El diagrama de Clases no corresponde al análisis de requerimientos del software</t>
  </si>
  <si>
    <t>Debido a la mala comunicación de los elementos del proyecto no se tiene un relación de los documentos</t>
  </si>
  <si>
    <t>El equipo no tendrá una estructura fija de lo que se quiere realizar en el software.</t>
  </si>
  <si>
    <t xml:space="preserve">No se ejecutan los diagramas con una relación con los requerimientos en este caso el usuario no conocerá lo que se esta realizando . </t>
  </si>
  <si>
    <t>Junio 2015 identificar la relación de cada uno de los diagramas con cada uno de los requerimientos.</t>
  </si>
  <si>
    <t>Identificar los requerimientos</t>
  </si>
  <si>
    <t xml:space="preserve">Relacionar lo diagramas paso a paso con los requerimientos. </t>
  </si>
  <si>
    <t>Verificar y validar cada diagrama</t>
  </si>
  <si>
    <t>no se identificaron los puntos favorables para generar medidas para obtener un buen producto.</t>
  </si>
  <si>
    <t>Dar crédito y participación al usuario</t>
  </si>
  <si>
    <t>CECyTE</t>
  </si>
  <si>
    <t>ALEX EDUARDO GONZÁLEZ GARCÍA</t>
  </si>
  <si>
    <t>https://github.com/AlexGonz4lez/CECyTE/Planeación del proyecto/ Administración de riesgos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</si>
</sst>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0"/>
      <color indexed="9"/>
      <name val="Arial"/>
      <family val="2"/>
    </font>
    <font>
      <sz val="12"/>
      <name val="Arial"/>
      <family val="2"/>
    </font>
    <font>
      <b/>
      <sz val="10"/>
      <color theme="0"/>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theme="0"/>
        <bgColor indexed="64"/>
      </patternFill>
    </fill>
    <fill>
      <patternFill patternType="solid">
        <fgColor rgb="FF00B050"/>
        <bgColor indexed="64"/>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21" fillId="12" borderId="10">
      <alignment horizontal="center" vertical="top" wrapText="1"/>
    </xf>
  </cellStyleXfs>
  <cellXfs count="253">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19" fillId="0" borderId="0" xfId="0" applyFont="1" applyFill="1" applyBorder="1" applyAlignment="1">
      <alignment horizontal="center" vertical="top" wrapText="1"/>
    </xf>
    <xf numFmtId="0" fontId="19"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2" xfId="0" applyNumberFormat="1" applyBorder="1" applyAlignment="1">
      <alignment horizontal="center"/>
    </xf>
    <xf numFmtId="1" fontId="1" fillId="0" borderId="17" xfId="0" applyNumberFormat="1" applyFont="1" applyBorder="1" applyAlignment="1">
      <alignment horizontal="center" vertical="top"/>
    </xf>
    <xf numFmtId="0" fontId="1" fillId="0" borderId="22" xfId="0" applyFont="1" applyBorder="1" applyAlignment="1">
      <alignment horizontal="center" vertical="top"/>
    </xf>
    <xf numFmtId="1" fontId="1" fillId="0" borderId="0" xfId="0" applyNumberFormat="1" applyFont="1" applyBorder="1" applyAlignment="1">
      <alignment horizontal="center" vertical="top"/>
    </xf>
    <xf numFmtId="0" fontId="1" fillId="0" borderId="2" xfId="0" applyFont="1" applyBorder="1" applyAlignment="1">
      <alignment horizontal="center" vertical="top"/>
    </xf>
    <xf numFmtId="164" fontId="1" fillId="0" borderId="0" xfId="0" applyNumberFormat="1" applyFont="1" applyBorder="1" applyAlignment="1">
      <alignment horizontal="center"/>
    </xf>
    <xf numFmtId="1" fontId="1" fillId="0" borderId="2" xfId="0" applyNumberFormat="1" applyFont="1" applyBorder="1" applyAlignment="1">
      <alignment horizontal="center"/>
    </xf>
    <xf numFmtId="164" fontId="0" fillId="0" borderId="0" xfId="0" applyNumberFormat="1" applyBorder="1" applyAlignment="1">
      <alignment horizontal="center"/>
    </xf>
    <xf numFmtId="0" fontId="1" fillId="0" borderId="2" xfId="0" applyFont="1" applyBorder="1" applyAlignment="1">
      <alignment horizontal="center"/>
    </xf>
    <xf numFmtId="0" fontId="0" fillId="0" borderId="0" xfId="0" applyNumberFormat="1" applyBorder="1" applyAlignment="1">
      <alignment horizontal="center"/>
    </xf>
    <xf numFmtId="0" fontId="1" fillId="0" borderId="0" xfId="0" applyFont="1" applyBorder="1" applyAlignment="1">
      <alignment horizontal="center"/>
    </xf>
    <xf numFmtId="164" fontId="1" fillId="0" borderId="2" xfId="0" applyNumberFormat="1" applyFont="1" applyBorder="1" applyAlignment="1">
      <alignment horizontal="center"/>
    </xf>
    <xf numFmtId="164" fontId="1" fillId="0" borderId="2" xfId="0" applyNumberFormat="1" applyFont="1" applyFill="1" applyBorder="1" applyAlignment="1">
      <alignment horizontal="center"/>
    </xf>
    <xf numFmtId="164" fontId="17" fillId="0" borderId="0" xfId="0" applyNumberFormat="1" applyFont="1" applyBorder="1" applyAlignment="1">
      <alignment horizontal="center"/>
    </xf>
    <xf numFmtId="164" fontId="0" fillId="11" borderId="2" xfId="0" applyNumberFormat="1" applyFont="1" applyFill="1" applyBorder="1" applyAlignment="1">
      <alignment horizontal="center"/>
    </xf>
    <xf numFmtId="164" fontId="0" fillId="0" borderId="2" xfId="0" applyNumberFormat="1" applyFill="1" applyBorder="1" applyAlignment="1">
      <alignment horizontal="center"/>
    </xf>
    <xf numFmtId="164" fontId="0" fillId="0" borderId="2" xfId="0" applyNumberFormat="1" applyFont="1" applyBorder="1" applyAlignment="1">
      <alignment horizontal="center"/>
    </xf>
    <xf numFmtId="164" fontId="0" fillId="0" borderId="2" xfId="0" applyNumberFormat="1" applyFont="1" applyFill="1" applyBorder="1" applyAlignment="1">
      <alignment horizontal="center"/>
    </xf>
    <xf numFmtId="0" fontId="17" fillId="0" borderId="0" xfId="0" applyFont="1" applyBorder="1" applyAlignment="1">
      <alignment vertical="top" wrapText="1"/>
    </xf>
    <xf numFmtId="17" fontId="17" fillId="0" borderId="0" xfId="0" applyNumberFormat="1" applyFont="1" applyBorder="1" applyAlignment="1">
      <alignment horizontal="left" vertical="top" wrapText="1"/>
    </xf>
    <xf numFmtId="0" fontId="17" fillId="0" borderId="0" xfId="0" applyNumberFormat="1" applyFont="1" applyBorder="1" applyAlignment="1">
      <alignment horizontal="center"/>
    </xf>
    <xf numFmtId="164" fontId="17" fillId="0" borderId="2" xfId="0" applyNumberFormat="1" applyFont="1" applyFill="1" applyBorder="1" applyAlignment="1">
      <alignment horizontal="center"/>
    </xf>
    <xf numFmtId="0" fontId="3" fillId="0" borderId="1" xfId="0" applyFont="1" applyFill="1" applyBorder="1" applyAlignment="1">
      <alignment horizontal="right" vertical="top"/>
    </xf>
    <xf numFmtId="1" fontId="1" fillId="0" borderId="0" xfId="0" applyNumberFormat="1" applyFont="1" applyFill="1" applyBorder="1" applyAlignment="1">
      <alignment horizontal="center" vertical="top"/>
    </xf>
    <xf numFmtId="164" fontId="17" fillId="0" borderId="0" xfId="0" applyNumberFormat="1" applyFont="1" applyFill="1" applyBorder="1" applyAlignment="1">
      <alignment horizontal="center" vertical="top"/>
    </xf>
    <xf numFmtId="1" fontId="1" fillId="11" borderId="10" xfId="0" applyNumberFormat="1" applyFont="1" applyFill="1" applyBorder="1" applyAlignment="1">
      <alignment horizontal="center"/>
    </xf>
    <xf numFmtId="164" fontId="0" fillId="0" borderId="0" xfId="0" applyNumberFormat="1" applyFont="1" applyFill="1" applyBorder="1" applyAlignment="1">
      <alignment horizontal="center"/>
    </xf>
    <xf numFmtId="0" fontId="3" fillId="0" borderId="0" xfId="0" applyFont="1" applyFill="1" applyBorder="1" applyAlignment="1">
      <alignment horizontal="right"/>
    </xf>
    <xf numFmtId="0" fontId="1" fillId="0" borderId="2" xfId="0" applyFont="1" applyFill="1" applyBorder="1" applyAlignment="1">
      <alignment horizontal="center"/>
    </xf>
    <xf numFmtId="0" fontId="17" fillId="0" borderId="0" xfId="0" applyNumberFormat="1" applyFont="1" applyFill="1" applyBorder="1" applyAlignment="1">
      <alignment horizontal="center"/>
    </xf>
    <xf numFmtId="164" fontId="17" fillId="0" borderId="2" xfId="0" applyNumberFormat="1" applyFont="1" applyBorder="1" applyAlignment="1">
      <alignment horizontal="center"/>
    </xf>
    <xf numFmtId="0" fontId="17" fillId="0" borderId="1" xfId="0" applyFont="1" applyFill="1" applyBorder="1" applyAlignment="1">
      <alignment horizontal="center" vertical="top"/>
    </xf>
    <xf numFmtId="0" fontId="17" fillId="0" borderId="0" xfId="0" applyFont="1" applyAlignment="1">
      <alignment vertical="center"/>
    </xf>
    <xf numFmtId="164" fontId="0" fillId="0" borderId="2" xfId="0" applyNumberFormat="1" applyFill="1" applyBorder="1" applyAlignment="1">
      <alignment horizontal="center" vertical="top"/>
    </xf>
    <xf numFmtId="164" fontId="0" fillId="0" borderId="0" xfId="0" applyNumberFormat="1" applyFill="1" applyBorder="1" applyAlignment="1">
      <alignment horizontal="center" vertical="top"/>
    </xf>
    <xf numFmtId="0" fontId="17" fillId="0" borderId="1" xfId="0" applyFont="1" applyBorder="1" applyAlignment="1">
      <alignment horizontal="center" vertical="top"/>
    </xf>
    <xf numFmtId="0" fontId="1" fillId="0" borderId="0" xfId="0" applyFont="1" applyFill="1" applyBorder="1" applyAlignment="1">
      <alignment horizontal="center"/>
    </xf>
    <xf numFmtId="164" fontId="17" fillId="0" borderId="0" xfId="0" applyNumberFormat="1" applyFont="1" applyFill="1" applyBorder="1" applyAlignment="1">
      <alignment horizontal="center"/>
    </xf>
    <xf numFmtId="0" fontId="3" fillId="11" borderId="10" xfId="0" applyFont="1" applyFill="1" applyBorder="1" applyAlignment="1">
      <alignment horizontal="right"/>
    </xf>
    <xf numFmtId="0" fontId="3" fillId="11" borderId="0" xfId="0" applyFont="1" applyFill="1" applyAlignment="1">
      <alignment horizontal="center" vertical="top" wrapText="1"/>
    </xf>
    <xf numFmtId="0" fontId="20" fillId="0" borderId="0" xfId="0" applyFont="1" applyAlignment="1">
      <alignment horizontal="center"/>
    </xf>
    <xf numFmtId="0" fontId="0" fillId="0" borderId="0" xfId="0" applyAlignment="1"/>
    <xf numFmtId="0" fontId="21" fillId="12" borderId="10" xfId="2">
      <alignment horizontal="center" vertical="top" wrapText="1"/>
    </xf>
    <xf numFmtId="0" fontId="21" fillId="12" borderId="10" xfId="2">
      <alignment horizontal="center" vertical="top" wrapText="1"/>
    </xf>
    <xf numFmtId="0" fontId="0" fillId="0" borderId="0" xfId="0" applyAlignment="1">
      <alignment horizontal="center"/>
    </xf>
  </cellXfs>
  <cellStyles count="3">
    <cellStyle name="Estilo 1" xfId="2"/>
    <cellStyle name="Normal" xfId="0" builtinId="0"/>
    <cellStyle name="Normal_RM_Risks" xfId="1"/>
  </cellStyles>
  <dxfs count="212">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7"/>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3"/>
          <c:y val="7.2936685902314904E-2"/>
          <c:w val="0.82890466296994592"/>
          <c:h val="0.78694845315655571"/>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13</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27</c:v>
                </c:pt>
                <c:pt idx="1">
                  <c:v>0</c:v>
                </c:pt>
                <c:pt idx="2">
                  <c:v>0</c:v>
                </c:pt>
                <c:pt idx="3">
                  <c:v>0</c:v>
                </c:pt>
              </c:numCache>
            </c:numRef>
          </c:val>
        </c:ser>
        <c:dLbls>
          <c:showLegendKey val="0"/>
          <c:showVal val="1"/>
          <c:showCatName val="0"/>
          <c:showSerName val="0"/>
          <c:showPercent val="0"/>
          <c:showBubbleSize val="0"/>
        </c:dLbls>
        <c:gapWidth val="150"/>
        <c:shape val="box"/>
        <c:axId val="291683792"/>
        <c:axId val="291682616"/>
        <c:axId val="378399208"/>
      </c:bar3DChart>
      <c:catAx>
        <c:axId val="2916837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291682616"/>
        <c:crosses val="autoZero"/>
        <c:auto val="1"/>
        <c:lblAlgn val="ctr"/>
        <c:lblOffset val="100"/>
        <c:tickLblSkip val="1"/>
        <c:tickMarkSkip val="1"/>
        <c:noMultiLvlLbl val="1"/>
      </c:catAx>
      <c:valAx>
        <c:axId val="291682616"/>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291683792"/>
        <c:crosses val="max"/>
        <c:crossBetween val="between"/>
        <c:minorUnit val="1"/>
      </c:valAx>
      <c:serAx>
        <c:axId val="378399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291682616"/>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11" r="0.75000000000000011"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685800</xdr:colOff>
      <xdr:row>1</xdr:row>
      <xdr:rowOff>9525</xdr:rowOff>
    </xdr:from>
    <xdr:to>
      <xdr:col>3</xdr:col>
      <xdr:colOff>1169895</xdr:colOff>
      <xdr:row>6</xdr:row>
      <xdr:rowOff>127187</xdr:rowOff>
    </xdr:to>
    <xdr:pic>
      <xdr:nvPicPr>
        <xdr:cNvPr id="2"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52975" y="171450"/>
          <a:ext cx="2055720" cy="927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cstate="print"/>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cstate="print"/>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2"/>
  <sheetViews>
    <sheetView tabSelected="1" workbookViewId="0">
      <selection activeCell="B11" sqref="B11"/>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B2" s="249"/>
      <c r="C2" s="252"/>
      <c r="D2" s="252"/>
    </row>
    <row r="3" spans="1:5" x14ac:dyDescent="0.2">
      <c r="A3" s="10"/>
      <c r="B3" s="249"/>
      <c r="C3" s="252"/>
      <c r="D3" s="252"/>
    </row>
    <row r="4" spans="1:5" x14ac:dyDescent="0.2">
      <c r="B4" s="249"/>
      <c r="C4" s="252"/>
      <c r="D4" s="252"/>
    </row>
    <row r="5" spans="1:5" x14ac:dyDescent="0.2">
      <c r="B5" s="249"/>
      <c r="C5" s="252"/>
      <c r="D5" s="252"/>
    </row>
    <row r="6" spans="1:5" x14ac:dyDescent="0.2">
      <c r="C6" s="252"/>
      <c r="D6" s="252"/>
    </row>
    <row r="7" spans="1:5" ht="20.25" x14ac:dyDescent="0.3">
      <c r="A7" s="194" t="s">
        <v>235</v>
      </c>
      <c r="C7" s="252"/>
      <c r="D7" s="252"/>
    </row>
    <row r="8" spans="1:5" x14ac:dyDescent="0.2">
      <c r="A8" s="195"/>
    </row>
    <row r="9" spans="1:5" x14ac:dyDescent="0.2">
      <c r="A9" s="250" t="s">
        <v>219</v>
      </c>
      <c r="B9" s="197" t="s">
        <v>220</v>
      </c>
      <c r="C9" s="197"/>
      <c r="D9" s="197"/>
    </row>
    <row r="10" spans="1:5" x14ac:dyDescent="0.2">
      <c r="A10" s="250" t="s">
        <v>221</v>
      </c>
      <c r="B10" s="197" t="s">
        <v>491</v>
      </c>
      <c r="C10" s="197"/>
      <c r="D10" s="197"/>
    </row>
    <row r="11" spans="1:5" x14ac:dyDescent="0.2">
      <c r="A11" s="250" t="s">
        <v>222</v>
      </c>
      <c r="B11" s="198">
        <v>42177</v>
      </c>
      <c r="C11" s="197"/>
      <c r="D11" s="197"/>
    </row>
    <row r="12" spans="1:5" x14ac:dyDescent="0.2">
      <c r="A12" s="250" t="s">
        <v>223</v>
      </c>
      <c r="B12" s="197" t="s">
        <v>245</v>
      </c>
      <c r="C12" s="197"/>
      <c r="D12" s="197"/>
    </row>
    <row r="13" spans="1:5" ht="38.25" x14ac:dyDescent="0.2">
      <c r="A13" s="250" t="s">
        <v>224</v>
      </c>
      <c r="B13" s="197" t="s">
        <v>493</v>
      </c>
      <c r="C13" s="197"/>
      <c r="D13" s="197"/>
    </row>
    <row r="14" spans="1:5" x14ac:dyDescent="0.2">
      <c r="A14" s="250" t="s">
        <v>225</v>
      </c>
      <c r="B14" s="197"/>
      <c r="C14" s="197"/>
      <c r="D14" s="197"/>
    </row>
    <row r="15" spans="1:5" x14ac:dyDescent="0.2">
      <c r="A15" s="197"/>
      <c r="B15" s="197"/>
      <c r="C15" s="197"/>
      <c r="D15" s="197"/>
    </row>
    <row r="16" spans="1:5" ht="15.75" customHeight="1" x14ac:dyDescent="0.2">
      <c r="A16" s="251" t="s">
        <v>226</v>
      </c>
      <c r="B16" s="251"/>
      <c r="C16" s="199"/>
      <c r="D16" s="199"/>
      <c r="E16" s="200"/>
    </row>
    <row r="17" spans="1:4" x14ac:dyDescent="0.2">
      <c r="A17" s="196" t="s">
        <v>227</v>
      </c>
      <c r="B17" s="196" t="s">
        <v>228</v>
      </c>
      <c r="C17" s="197"/>
      <c r="D17" s="197"/>
    </row>
    <row r="18" spans="1:4" ht="12.75" customHeight="1" x14ac:dyDescent="0.2">
      <c r="A18" s="201" t="s">
        <v>492</v>
      </c>
      <c r="B18" s="203">
        <v>42177</v>
      </c>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51" t="s">
        <v>229</v>
      </c>
      <c r="B22" s="251"/>
      <c r="C22" s="197"/>
      <c r="D22" s="197"/>
    </row>
    <row r="23" spans="1:4" x14ac:dyDescent="0.2">
      <c r="A23" s="196" t="s">
        <v>227</v>
      </c>
      <c r="B23" s="196" t="s">
        <v>230</v>
      </c>
      <c r="C23" s="197"/>
      <c r="D23" s="197"/>
    </row>
    <row r="24" spans="1:4" ht="12.75" customHeight="1" x14ac:dyDescent="0.2">
      <c r="A24" s="201" t="s">
        <v>492</v>
      </c>
      <c r="B24" s="203">
        <v>42177</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51" t="s">
        <v>231</v>
      </c>
      <c r="B28" s="251"/>
      <c r="C28" s="251"/>
      <c r="D28" s="251"/>
    </row>
    <row r="29" spans="1:4" x14ac:dyDescent="0.2">
      <c r="A29" s="196" t="s">
        <v>219</v>
      </c>
      <c r="B29" s="202" t="s">
        <v>222</v>
      </c>
      <c r="C29" s="202" t="s">
        <v>232</v>
      </c>
      <c r="D29" s="202" t="s">
        <v>233</v>
      </c>
    </row>
    <row r="30" spans="1:4" x14ac:dyDescent="0.2">
      <c r="A30" s="201">
        <v>1</v>
      </c>
      <c r="B30" s="203">
        <v>42177</v>
      </c>
      <c r="C30" s="197" t="s">
        <v>245</v>
      </c>
      <c r="D30" s="201" t="s">
        <v>234</v>
      </c>
    </row>
    <row r="31" spans="1:4" s="201" customFormat="1" x14ac:dyDescent="0.2"/>
    <row r="32" spans="1:4" s="201" customFormat="1" x14ac:dyDescent="0.2"/>
  </sheetData>
  <mergeCells count="4">
    <mergeCell ref="A16:B16"/>
    <mergeCell ref="A22:B22"/>
    <mergeCell ref="A28:D28"/>
    <mergeCell ref="C2:D7"/>
  </mergeCells>
  <phoneticPr fontId="6"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7"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8"/>
  <sheetViews>
    <sheetView topLeftCell="A230" zoomScaleNormal="100" workbookViewId="0">
      <selection activeCell="D772" sqref="D772"/>
    </sheetView>
  </sheetViews>
  <sheetFormatPr baseColWidth="10" defaultColWidth="8.85546875" defaultRowHeight="12.75" x14ac:dyDescent="0.2"/>
  <cols>
    <col min="1" max="1" width="2.5703125" customWidth="1"/>
    <col min="2" max="2" width="20.42578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216</v>
      </c>
      <c r="E2" s="186" t="s">
        <v>81</v>
      </c>
      <c r="F2" s="103" t="s">
        <v>86</v>
      </c>
      <c r="I2" s="138" t="s">
        <v>92</v>
      </c>
      <c r="AB2" s="101" t="s">
        <v>27</v>
      </c>
    </row>
    <row r="3" spans="2:28" ht="13.5" thickBot="1" x14ac:dyDescent="0.25">
      <c r="B3" s="164" t="s">
        <v>109</v>
      </c>
      <c r="C3" s="209">
        <v>1</v>
      </c>
      <c r="D3" s="166" t="s">
        <v>244</v>
      </c>
      <c r="E3" s="167" t="s">
        <v>51</v>
      </c>
      <c r="F3" s="210" t="s">
        <v>104</v>
      </c>
      <c r="I3" s="138" t="s">
        <v>92</v>
      </c>
      <c r="AB3">
        <v>1</v>
      </c>
    </row>
    <row r="4" spans="2:28" x14ac:dyDescent="0.2">
      <c r="B4" s="190" t="s">
        <v>215</v>
      </c>
      <c r="C4" s="211">
        <v>1</v>
      </c>
      <c r="D4" s="192"/>
      <c r="E4" s="21"/>
      <c r="F4" s="212"/>
      <c r="I4" s="138"/>
    </row>
    <row r="5" spans="2:28" x14ac:dyDescent="0.2">
      <c r="B5" s="13" t="s">
        <v>39</v>
      </c>
      <c r="C5" s="213">
        <v>42138</v>
      </c>
      <c r="D5" s="15" t="str">
        <f>IF(OR(C8="",C9=""),"",VLOOKUP(CONCATENATE(C8," - ",C9),Exposure,2))</f>
        <v>Y</v>
      </c>
      <c r="E5" s="16" t="s">
        <v>135</v>
      </c>
      <c r="F5" s="214">
        <v>1</v>
      </c>
      <c r="I5" s="138" t="s">
        <v>92</v>
      </c>
      <c r="AB5">
        <v>2</v>
      </c>
    </row>
    <row r="6" spans="2:28" x14ac:dyDescent="0.2">
      <c r="B6" s="13" t="s">
        <v>84</v>
      </c>
      <c r="C6" s="215" t="s">
        <v>245</v>
      </c>
      <c r="D6" s="15" t="s">
        <v>126</v>
      </c>
      <c r="E6" s="16" t="s">
        <v>56</v>
      </c>
      <c r="F6" s="216" t="s">
        <v>142</v>
      </c>
      <c r="I6" s="138" t="s">
        <v>92</v>
      </c>
      <c r="AB6">
        <v>3</v>
      </c>
    </row>
    <row r="7" spans="2:28" x14ac:dyDescent="0.2">
      <c r="B7" s="13" t="s">
        <v>85</v>
      </c>
      <c r="C7" s="217" t="s">
        <v>245</v>
      </c>
      <c r="D7" s="18"/>
      <c r="E7" s="16" t="s">
        <v>91</v>
      </c>
      <c r="F7" s="216" t="s">
        <v>106</v>
      </c>
      <c r="I7" s="138" t="s">
        <v>92</v>
      </c>
      <c r="AB7">
        <v>4</v>
      </c>
    </row>
    <row r="8" spans="2:28" x14ac:dyDescent="0.2">
      <c r="B8" s="13" t="s">
        <v>44</v>
      </c>
      <c r="C8" s="218" t="s">
        <v>246</v>
      </c>
      <c r="D8" s="49" t="str">
        <f>IF(C8="","WARNING - Please enter a Probability.","")</f>
        <v/>
      </c>
      <c r="E8" s="16" t="s">
        <v>60</v>
      </c>
      <c r="F8" s="216" t="s">
        <v>107</v>
      </c>
      <c r="I8" s="138" t="s">
        <v>92</v>
      </c>
      <c r="AB8">
        <v>5</v>
      </c>
    </row>
    <row r="9" spans="2:28" x14ac:dyDescent="0.2">
      <c r="B9" s="13" t="s">
        <v>50</v>
      </c>
      <c r="C9" s="218" t="s">
        <v>242</v>
      </c>
      <c r="D9" s="15" t="s">
        <v>96</v>
      </c>
      <c r="E9" s="16" t="s">
        <v>61</v>
      </c>
      <c r="F9" s="208">
        <v>42169</v>
      </c>
      <c r="I9" s="138" t="s">
        <v>92</v>
      </c>
      <c r="AB9">
        <v>6</v>
      </c>
    </row>
    <row r="10" spans="2:28" x14ac:dyDescent="0.2">
      <c r="B10" s="187" t="s">
        <v>57</v>
      </c>
      <c r="C10" s="218" t="s">
        <v>95</v>
      </c>
      <c r="D10" s="15" t="s">
        <v>99</v>
      </c>
      <c r="E10" s="16" t="s">
        <v>62</v>
      </c>
      <c r="F10" s="208" t="s">
        <v>243</v>
      </c>
      <c r="I10" s="138" t="s">
        <v>92</v>
      </c>
      <c r="AB10">
        <v>7</v>
      </c>
    </row>
    <row r="11" spans="2:28" x14ac:dyDescent="0.2">
      <c r="B11" s="13"/>
      <c r="C11" s="15"/>
      <c r="D11" s="15"/>
      <c r="E11" s="18"/>
      <c r="F11" s="19"/>
      <c r="I11" s="138" t="s">
        <v>92</v>
      </c>
      <c r="AB11">
        <v>8</v>
      </c>
    </row>
    <row r="12" spans="2:28" x14ac:dyDescent="0.2">
      <c r="B12" s="20"/>
      <c r="C12" s="21" t="s">
        <v>89</v>
      </c>
      <c r="D12" s="174" t="s">
        <v>247</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248</v>
      </c>
      <c r="E14" s="18"/>
      <c r="F14" s="19"/>
      <c r="I14" s="138" t="s">
        <v>92</v>
      </c>
      <c r="AB14">
        <v>11</v>
      </c>
    </row>
    <row r="15" spans="2:28" ht="6" customHeight="1" x14ac:dyDescent="0.2">
      <c r="B15" s="20"/>
      <c r="C15" s="21"/>
      <c r="D15" s="22"/>
      <c r="E15" s="18"/>
      <c r="F15" s="19"/>
      <c r="I15" s="138" t="s">
        <v>92</v>
      </c>
      <c r="AB15">
        <v>12</v>
      </c>
    </row>
    <row r="16" spans="2:28" ht="25.5" x14ac:dyDescent="0.2">
      <c r="B16" s="20"/>
      <c r="C16" s="21" t="s">
        <v>3</v>
      </c>
      <c r="D16" s="22" t="s">
        <v>249</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ht="25.5" x14ac:dyDescent="0.2">
      <c r="B19" s="20"/>
      <c r="C19" s="21"/>
      <c r="D19" s="22" t="s">
        <v>250</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25.5" x14ac:dyDescent="0.2">
      <c r="B23" s="25" t="s">
        <v>251</v>
      </c>
      <c r="C23" s="26">
        <v>1</v>
      </c>
      <c r="D23" s="22" t="s">
        <v>252</v>
      </c>
      <c r="E23" s="27">
        <v>42169</v>
      </c>
      <c r="F23" s="28">
        <v>42174</v>
      </c>
      <c r="I23" s="138" t="s">
        <v>92</v>
      </c>
      <c r="AB23">
        <v>18</v>
      </c>
    </row>
    <row r="24" spans="2:28" x14ac:dyDescent="0.2">
      <c r="B24" s="25" t="s">
        <v>251</v>
      </c>
      <c r="C24" s="26">
        <v>2</v>
      </c>
      <c r="D24" s="22" t="s">
        <v>253</v>
      </c>
      <c r="E24" s="27" t="s">
        <v>254</v>
      </c>
      <c r="F24" s="28">
        <v>42174</v>
      </c>
      <c r="I24" s="138" t="s">
        <v>92</v>
      </c>
      <c r="AB24">
        <v>19</v>
      </c>
    </row>
    <row r="25" spans="2:28" x14ac:dyDescent="0.2">
      <c r="B25" s="25" t="s">
        <v>251</v>
      </c>
      <c r="C25" s="26">
        <v>3</v>
      </c>
      <c r="D25" s="22" t="s">
        <v>255</v>
      </c>
      <c r="E25" s="27" t="s">
        <v>254</v>
      </c>
      <c r="F25" s="28">
        <v>42174</v>
      </c>
      <c r="I25" s="138" t="s">
        <v>92</v>
      </c>
      <c r="AB25">
        <v>20</v>
      </c>
    </row>
    <row r="26" spans="2:28" x14ac:dyDescent="0.2">
      <c r="B26" s="25" t="s">
        <v>251</v>
      </c>
      <c r="C26" s="26">
        <v>4</v>
      </c>
      <c r="D26" s="22" t="s">
        <v>256</v>
      </c>
      <c r="E26" s="27" t="s">
        <v>254</v>
      </c>
      <c r="F26" s="28">
        <v>42174</v>
      </c>
      <c r="I26" s="138" t="s">
        <v>92</v>
      </c>
      <c r="AB26">
        <v>21</v>
      </c>
    </row>
    <row r="27" spans="2:28" x14ac:dyDescent="0.2">
      <c r="B27" s="25" t="s">
        <v>251</v>
      </c>
      <c r="C27" s="26">
        <v>5</v>
      </c>
      <c r="D27" s="22" t="s">
        <v>257</v>
      </c>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26.25" thickBot="1" x14ac:dyDescent="0.25">
      <c r="B30" s="164" t="s">
        <v>109</v>
      </c>
      <c r="C30" s="209">
        <v>2</v>
      </c>
      <c r="D30" s="166" t="s">
        <v>258</v>
      </c>
      <c r="E30" s="167" t="s">
        <v>51</v>
      </c>
      <c r="F30" s="210" t="s">
        <v>104</v>
      </c>
      <c r="I30" s="138" t="s">
        <v>92</v>
      </c>
      <c r="AB30">
        <v>1</v>
      </c>
    </row>
    <row r="31" spans="2:28" x14ac:dyDescent="0.2">
      <c r="B31" s="190" t="s">
        <v>215</v>
      </c>
      <c r="C31" s="211">
        <v>2</v>
      </c>
      <c r="D31" s="192"/>
      <c r="E31" s="21"/>
      <c r="F31" s="212"/>
      <c r="I31" s="138"/>
    </row>
    <row r="32" spans="2:28" x14ac:dyDescent="0.2">
      <c r="B32" s="13" t="s">
        <v>39</v>
      </c>
      <c r="C32" s="213">
        <v>42169</v>
      </c>
      <c r="D32" s="15" t="str">
        <f>IF(OR(C35="",C36=""),"",VLOOKUP(CONCATENATE(C35," - ",C36),Exposure,2))</f>
        <v>Y</v>
      </c>
      <c r="E32" s="16" t="s">
        <v>135</v>
      </c>
      <c r="F32" s="214">
        <v>2</v>
      </c>
      <c r="I32" s="138" t="s">
        <v>92</v>
      </c>
      <c r="AB32">
        <v>2</v>
      </c>
    </row>
    <row r="33" spans="2:28" x14ac:dyDescent="0.2">
      <c r="B33" s="13" t="s">
        <v>84</v>
      </c>
      <c r="C33" s="215" t="s">
        <v>245</v>
      </c>
      <c r="D33" s="15" t="s">
        <v>126</v>
      </c>
      <c r="E33" s="16" t="s">
        <v>56</v>
      </c>
      <c r="F33" s="216" t="s">
        <v>142</v>
      </c>
      <c r="I33" s="138" t="s">
        <v>92</v>
      </c>
      <c r="AB33">
        <v>3</v>
      </c>
    </row>
    <row r="34" spans="2:28" x14ac:dyDescent="0.2">
      <c r="B34" s="13" t="s">
        <v>85</v>
      </c>
      <c r="C34" s="217" t="s">
        <v>245</v>
      </c>
      <c r="D34" s="18"/>
      <c r="E34" s="16" t="s">
        <v>59</v>
      </c>
      <c r="F34" s="216" t="s">
        <v>106</v>
      </c>
      <c r="I34" s="138" t="s">
        <v>92</v>
      </c>
      <c r="L34" s="14"/>
      <c r="M34" s="14"/>
      <c r="N34" s="14"/>
      <c r="O34" s="14"/>
      <c r="P34" s="14"/>
      <c r="Q34" s="14"/>
      <c r="R34" s="14"/>
      <c r="S34" s="14"/>
      <c r="T34" s="14"/>
      <c r="U34" s="14"/>
      <c r="V34" s="14"/>
      <c r="W34" s="14"/>
      <c r="X34" s="14"/>
      <c r="AB34">
        <v>4</v>
      </c>
    </row>
    <row r="35" spans="2:28" x14ac:dyDescent="0.2">
      <c r="B35" s="13" t="s">
        <v>44</v>
      </c>
      <c r="C35" s="218" t="s">
        <v>246</v>
      </c>
      <c r="D35" s="49" t="str">
        <f>IF(C35="","WARNING - Please enter a Probability.","")</f>
        <v/>
      </c>
      <c r="E35" s="16" t="s">
        <v>60</v>
      </c>
      <c r="F35" s="216" t="s">
        <v>107</v>
      </c>
      <c r="I35" s="138" t="s">
        <v>92</v>
      </c>
      <c r="AB35">
        <v>5</v>
      </c>
    </row>
    <row r="36" spans="2:28" x14ac:dyDescent="0.2">
      <c r="B36" s="13" t="s">
        <v>50</v>
      </c>
      <c r="C36" s="218" t="s">
        <v>242</v>
      </c>
      <c r="D36" s="15" t="s">
        <v>96</v>
      </c>
      <c r="E36" s="16" t="s">
        <v>61</v>
      </c>
      <c r="F36" s="219">
        <v>42169</v>
      </c>
      <c r="I36" s="138" t="s">
        <v>92</v>
      </c>
      <c r="AB36">
        <v>6</v>
      </c>
    </row>
    <row r="37" spans="2:28" x14ac:dyDescent="0.2">
      <c r="B37" s="187" t="s">
        <v>57</v>
      </c>
      <c r="C37" s="218" t="s">
        <v>95</v>
      </c>
      <c r="D37" s="15" t="s">
        <v>99</v>
      </c>
      <c r="E37" s="16" t="s">
        <v>62</v>
      </c>
      <c r="F37" s="220">
        <v>42174</v>
      </c>
      <c r="I37" s="138" t="s">
        <v>92</v>
      </c>
      <c r="AB37">
        <v>7</v>
      </c>
    </row>
    <row r="38" spans="2:28" x14ac:dyDescent="0.2">
      <c r="B38" s="13"/>
      <c r="C38" s="15"/>
      <c r="D38" s="15"/>
      <c r="E38" s="18"/>
      <c r="F38" s="19"/>
      <c r="I38" s="138" t="s">
        <v>92</v>
      </c>
      <c r="AB38">
        <v>8</v>
      </c>
    </row>
    <row r="39" spans="2:28" x14ac:dyDescent="0.2">
      <c r="B39" s="20"/>
      <c r="C39" s="21" t="s">
        <v>89</v>
      </c>
      <c r="D39" s="174" t="s">
        <v>259</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260</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t="s">
        <v>261</v>
      </c>
      <c r="E43" s="18"/>
      <c r="F43" s="19"/>
      <c r="I43" s="138" t="s">
        <v>92</v>
      </c>
      <c r="AB43">
        <v>13</v>
      </c>
    </row>
    <row r="44" spans="2:28" ht="6" customHeight="1" x14ac:dyDescent="0.2">
      <c r="B44" s="20"/>
      <c r="C44" s="21"/>
      <c r="D44" s="22"/>
      <c r="E44" s="18"/>
      <c r="F44" s="19"/>
      <c r="I44" s="138" t="s">
        <v>92</v>
      </c>
      <c r="AB44">
        <v>14</v>
      </c>
    </row>
    <row r="45" spans="2:28" ht="25.5" x14ac:dyDescent="0.2">
      <c r="B45" s="20"/>
      <c r="C45" s="21" t="s">
        <v>177</v>
      </c>
      <c r="D45" s="22" t="s">
        <v>262</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263</v>
      </c>
      <c r="C50" s="26">
        <v>1</v>
      </c>
      <c r="D50" s="22" t="s">
        <v>264</v>
      </c>
      <c r="E50" s="27">
        <v>42169</v>
      </c>
      <c r="F50" s="28">
        <v>42174</v>
      </c>
      <c r="I50" s="138" t="s">
        <v>92</v>
      </c>
      <c r="AB50">
        <v>20</v>
      </c>
    </row>
    <row r="51" spans="1:28" x14ac:dyDescent="0.2">
      <c r="B51" s="25" t="s">
        <v>263</v>
      </c>
      <c r="C51" s="26">
        <v>2</v>
      </c>
      <c r="D51" s="22" t="s">
        <v>265</v>
      </c>
      <c r="E51" s="27">
        <v>42169</v>
      </c>
      <c r="F51" s="28">
        <v>42174</v>
      </c>
      <c r="I51" s="138" t="s">
        <v>92</v>
      </c>
      <c r="AB51">
        <v>21</v>
      </c>
    </row>
    <row r="52" spans="1:28" x14ac:dyDescent="0.2">
      <c r="B52" s="25" t="s">
        <v>263</v>
      </c>
      <c r="C52" s="26">
        <v>3</v>
      </c>
      <c r="D52" s="22" t="s">
        <v>266</v>
      </c>
      <c r="E52" s="27">
        <v>42169</v>
      </c>
      <c r="F52" s="28">
        <v>42174</v>
      </c>
      <c r="I52" s="138" t="s">
        <v>92</v>
      </c>
      <c r="AB52">
        <v>22</v>
      </c>
    </row>
    <row r="53" spans="1:28" x14ac:dyDescent="0.2">
      <c r="B53" s="25" t="s">
        <v>263</v>
      </c>
      <c r="C53" s="26">
        <v>4</v>
      </c>
      <c r="D53" s="22" t="s">
        <v>267</v>
      </c>
      <c r="E53" s="27">
        <v>42169</v>
      </c>
      <c r="F53" s="28">
        <v>42174</v>
      </c>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6.25" thickBot="1" x14ac:dyDescent="0.25">
      <c r="A56" s="19"/>
      <c r="B56" s="164" t="s">
        <v>109</v>
      </c>
      <c r="C56" s="209">
        <v>3</v>
      </c>
      <c r="D56" s="166" t="s">
        <v>268</v>
      </c>
      <c r="E56" s="167" t="s">
        <v>51</v>
      </c>
      <c r="F56" s="210" t="s">
        <v>104</v>
      </c>
      <c r="I56" s="138" t="s">
        <v>92</v>
      </c>
      <c r="L56" s="15"/>
      <c r="M56" s="15"/>
      <c r="N56" s="15"/>
      <c r="O56" s="15"/>
      <c r="P56" s="15"/>
      <c r="Q56" s="15"/>
      <c r="R56" s="15"/>
      <c r="S56" s="15"/>
      <c r="T56" s="15"/>
      <c r="U56" s="15"/>
      <c r="V56" s="15"/>
      <c r="W56" s="15"/>
      <c r="X56" s="15"/>
      <c r="AB56">
        <v>1</v>
      </c>
    </row>
    <row r="57" spans="1:28" x14ac:dyDescent="0.2">
      <c r="B57" s="190" t="s">
        <v>215</v>
      </c>
      <c r="C57" s="211">
        <v>3</v>
      </c>
      <c r="D57" s="192"/>
      <c r="E57" s="21"/>
      <c r="F57" s="212"/>
      <c r="I57" s="138"/>
    </row>
    <row r="58" spans="1:28" x14ac:dyDescent="0.2">
      <c r="B58" s="13" t="s">
        <v>39</v>
      </c>
      <c r="C58" s="215">
        <v>42169</v>
      </c>
      <c r="D58" s="15" t="str">
        <f>IF(OR(C61="",C62=""),"",VLOOKUP(CONCATENATE(C61," - ",C62),Exposure,2))</f>
        <v>Y</v>
      </c>
      <c r="E58" s="16" t="s">
        <v>135</v>
      </c>
      <c r="F58" s="214">
        <v>3</v>
      </c>
      <c r="I58" s="138" t="s">
        <v>92</v>
      </c>
      <c r="AB58">
        <v>2</v>
      </c>
    </row>
    <row r="59" spans="1:28" x14ac:dyDescent="0.2">
      <c r="B59" s="13" t="s">
        <v>84</v>
      </c>
      <c r="C59" s="221" t="s">
        <v>269</v>
      </c>
      <c r="D59" s="15" t="s">
        <v>126</v>
      </c>
      <c r="E59" s="16" t="s">
        <v>56</v>
      </c>
      <c r="F59" s="216" t="s">
        <v>142</v>
      </c>
      <c r="I59" s="138" t="s">
        <v>92</v>
      </c>
      <c r="AB59">
        <v>3</v>
      </c>
    </row>
    <row r="60" spans="1:28" x14ac:dyDescent="0.2">
      <c r="B60" s="13" t="s">
        <v>85</v>
      </c>
      <c r="C60" s="217" t="s">
        <v>269</v>
      </c>
      <c r="D60" s="18"/>
      <c r="E60" s="16" t="s">
        <v>59</v>
      </c>
      <c r="F60" s="216" t="s">
        <v>106</v>
      </c>
      <c r="I60" s="138" t="s">
        <v>92</v>
      </c>
      <c r="AB60">
        <v>4</v>
      </c>
    </row>
    <row r="61" spans="1:28" x14ac:dyDescent="0.2">
      <c r="B61" s="13" t="s">
        <v>44</v>
      </c>
      <c r="C61" s="218" t="s">
        <v>242</v>
      </c>
      <c r="D61" s="49" t="str">
        <f>IF(C61="","WARNING - Please enter a Probability.","")</f>
        <v/>
      </c>
      <c r="E61" s="16" t="s">
        <v>60</v>
      </c>
      <c r="F61" s="216" t="s">
        <v>107</v>
      </c>
      <c r="I61" s="138" t="s">
        <v>92</v>
      </c>
      <c r="AB61">
        <v>5</v>
      </c>
    </row>
    <row r="62" spans="1:28" x14ac:dyDescent="0.2">
      <c r="B62" s="13" t="s">
        <v>50</v>
      </c>
      <c r="C62" s="218" t="s">
        <v>94</v>
      </c>
      <c r="D62" s="15" t="s">
        <v>96</v>
      </c>
      <c r="E62" s="16" t="s">
        <v>61</v>
      </c>
      <c r="F62" s="219">
        <v>42169</v>
      </c>
      <c r="I62" s="138" t="s">
        <v>92</v>
      </c>
      <c r="AB62">
        <v>6</v>
      </c>
    </row>
    <row r="63" spans="1:28" x14ac:dyDescent="0.2">
      <c r="B63" s="187" t="s">
        <v>57</v>
      </c>
      <c r="C63" s="218" t="s">
        <v>95</v>
      </c>
      <c r="D63" s="15" t="s">
        <v>99</v>
      </c>
      <c r="E63" s="16" t="s">
        <v>62</v>
      </c>
      <c r="F63" s="222">
        <v>42174</v>
      </c>
      <c r="I63" s="138" t="s">
        <v>92</v>
      </c>
      <c r="AB63">
        <v>7</v>
      </c>
    </row>
    <row r="64" spans="1:28" x14ac:dyDescent="0.2">
      <c r="B64" s="13"/>
      <c r="C64" s="15"/>
      <c r="D64" s="15"/>
      <c r="E64" s="18"/>
      <c r="F64" s="19"/>
      <c r="I64" s="138" t="s">
        <v>92</v>
      </c>
      <c r="AB64">
        <v>8</v>
      </c>
    </row>
    <row r="65" spans="2:28" ht="25.5" x14ac:dyDescent="0.2">
      <c r="B65" s="20"/>
      <c r="C65" s="21" t="s">
        <v>89</v>
      </c>
      <c r="D65" s="174" t="s">
        <v>270</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271</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t="s">
        <v>272</v>
      </c>
      <c r="E69" s="18"/>
      <c r="F69" s="19"/>
      <c r="I69" s="138" t="s">
        <v>92</v>
      </c>
      <c r="AB69">
        <v>13</v>
      </c>
    </row>
    <row r="70" spans="2:28" ht="6" customHeight="1" x14ac:dyDescent="0.2">
      <c r="B70" s="20"/>
      <c r="C70" s="21"/>
      <c r="D70" s="22"/>
      <c r="E70" s="18"/>
      <c r="F70" s="19"/>
      <c r="I70" s="138" t="s">
        <v>92</v>
      </c>
      <c r="AB70">
        <v>14</v>
      </c>
    </row>
    <row r="71" spans="2:28" ht="25.5" x14ac:dyDescent="0.2">
      <c r="B71" s="20"/>
      <c r="C71" s="21" t="s">
        <v>177</v>
      </c>
      <c r="D71" s="22" t="s">
        <v>273</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274</v>
      </c>
      <c r="C76" s="26">
        <v>1</v>
      </c>
      <c r="D76" s="22" t="s">
        <v>275</v>
      </c>
      <c r="E76" s="27">
        <v>42169</v>
      </c>
      <c r="F76" s="28">
        <v>42174</v>
      </c>
      <c r="I76" s="138" t="s">
        <v>92</v>
      </c>
      <c r="AB76">
        <v>20</v>
      </c>
    </row>
    <row r="77" spans="2:28" x14ac:dyDescent="0.2">
      <c r="B77" s="25" t="s">
        <v>251</v>
      </c>
      <c r="C77" s="26">
        <v>2</v>
      </c>
      <c r="D77" s="22" t="s">
        <v>276</v>
      </c>
      <c r="E77" s="27">
        <v>42169</v>
      </c>
      <c r="F77" s="28">
        <v>42174</v>
      </c>
      <c r="I77" s="138" t="s">
        <v>92</v>
      </c>
      <c r="AB77">
        <v>21</v>
      </c>
    </row>
    <row r="78" spans="2:28" x14ac:dyDescent="0.2">
      <c r="B78" s="25" t="s">
        <v>251</v>
      </c>
      <c r="C78" s="26">
        <v>3</v>
      </c>
      <c r="D78" s="22" t="s">
        <v>277</v>
      </c>
      <c r="E78" s="27">
        <v>42169</v>
      </c>
      <c r="F78" s="28">
        <v>42174</v>
      </c>
      <c r="I78" s="138" t="s">
        <v>92</v>
      </c>
      <c r="AB78">
        <v>22</v>
      </c>
    </row>
    <row r="79" spans="2:28" x14ac:dyDescent="0.2">
      <c r="B79" s="25" t="s">
        <v>251</v>
      </c>
      <c r="C79" s="26">
        <v>4</v>
      </c>
      <c r="D79" s="22" t="s">
        <v>278</v>
      </c>
      <c r="E79" s="27">
        <v>42169</v>
      </c>
      <c r="F79" s="28">
        <v>42174</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39" thickBot="1" x14ac:dyDescent="0.25">
      <c r="B82" s="164" t="s">
        <v>109</v>
      </c>
      <c r="C82" s="209">
        <v>4</v>
      </c>
      <c r="D82" s="166" t="s">
        <v>279</v>
      </c>
      <c r="E82" s="167" t="s">
        <v>51</v>
      </c>
      <c r="F82" s="210" t="s">
        <v>104</v>
      </c>
      <c r="I82" s="138" t="s">
        <v>92</v>
      </c>
      <c r="AB82">
        <v>1</v>
      </c>
    </row>
    <row r="83" spans="2:28" x14ac:dyDescent="0.2">
      <c r="B83" s="190" t="s">
        <v>215</v>
      </c>
      <c r="C83" s="211">
        <v>2</v>
      </c>
      <c r="D83" s="192"/>
      <c r="E83" s="21"/>
      <c r="F83" s="212"/>
      <c r="I83" s="138"/>
    </row>
    <row r="84" spans="2:28" x14ac:dyDescent="0.2">
      <c r="B84" s="13" t="s">
        <v>39</v>
      </c>
      <c r="C84" s="213">
        <v>42169</v>
      </c>
      <c r="D84" s="15" t="str">
        <f>IF(OR(C87="",C88=""),"",VLOOKUP(CONCATENATE(C87," - ",C88),Exposure,2))</f>
        <v>R</v>
      </c>
      <c r="E84" s="16" t="s">
        <v>135</v>
      </c>
      <c r="F84" s="214">
        <v>6</v>
      </c>
      <c r="I84" s="138" t="s">
        <v>92</v>
      </c>
      <c r="AB84">
        <v>2</v>
      </c>
    </row>
    <row r="85" spans="2:28" x14ac:dyDescent="0.2">
      <c r="B85" s="13" t="s">
        <v>84</v>
      </c>
      <c r="C85" s="215" t="s">
        <v>245</v>
      </c>
      <c r="D85" s="15" t="s">
        <v>126</v>
      </c>
      <c r="E85" s="16" t="s">
        <v>56</v>
      </c>
      <c r="F85" s="216" t="s">
        <v>280</v>
      </c>
      <c r="I85" s="138" t="s">
        <v>92</v>
      </c>
      <c r="AB85">
        <v>3</v>
      </c>
    </row>
    <row r="86" spans="2:28" x14ac:dyDescent="0.2">
      <c r="B86" s="13" t="s">
        <v>85</v>
      </c>
      <c r="C86" s="217" t="s">
        <v>245</v>
      </c>
      <c r="D86" s="18"/>
      <c r="E86" s="16" t="s">
        <v>59</v>
      </c>
      <c r="F86" s="216" t="s">
        <v>106</v>
      </c>
      <c r="I86" s="138" t="s">
        <v>92</v>
      </c>
      <c r="AB86">
        <v>4</v>
      </c>
    </row>
    <row r="87" spans="2:28" x14ac:dyDescent="0.2">
      <c r="B87" s="13" t="s">
        <v>44</v>
      </c>
      <c r="C87" s="218" t="s">
        <v>217</v>
      </c>
      <c r="D87" s="49" t="str">
        <f>IF(C87="","WARNING - Please enter a Probability.","")</f>
        <v/>
      </c>
      <c r="E87" s="16" t="s">
        <v>60</v>
      </c>
      <c r="F87" s="216" t="s">
        <v>281</v>
      </c>
      <c r="I87" s="138" t="s">
        <v>92</v>
      </c>
      <c r="AB87">
        <v>5</v>
      </c>
    </row>
    <row r="88" spans="2:28" x14ac:dyDescent="0.2">
      <c r="B88" s="13" t="s">
        <v>50</v>
      </c>
      <c r="C88" s="218" t="s">
        <v>242</v>
      </c>
      <c r="D88" s="15" t="s">
        <v>96</v>
      </c>
      <c r="E88" s="16" t="s">
        <v>61</v>
      </c>
      <c r="F88" s="219">
        <v>42169</v>
      </c>
      <c r="I88" s="138" t="s">
        <v>92</v>
      </c>
      <c r="AB88">
        <v>6</v>
      </c>
    </row>
    <row r="89" spans="2:28" x14ac:dyDescent="0.2">
      <c r="B89" s="187" t="s">
        <v>57</v>
      </c>
      <c r="C89" s="218" t="s">
        <v>95</v>
      </c>
      <c r="D89" s="15" t="s">
        <v>99</v>
      </c>
      <c r="E89" s="16" t="s">
        <v>62</v>
      </c>
      <c r="F89" s="223">
        <v>42169</v>
      </c>
      <c r="I89" s="138" t="s">
        <v>92</v>
      </c>
      <c r="AB89">
        <v>7</v>
      </c>
    </row>
    <row r="90" spans="2:28" x14ac:dyDescent="0.2">
      <c r="B90" s="13"/>
      <c r="C90" s="15"/>
      <c r="D90" s="15"/>
      <c r="E90" s="18"/>
      <c r="F90" s="19"/>
      <c r="I90" s="138" t="s">
        <v>92</v>
      </c>
      <c r="AB90">
        <v>8</v>
      </c>
    </row>
    <row r="91" spans="2:28" x14ac:dyDescent="0.2">
      <c r="B91" s="20"/>
      <c r="C91" s="21" t="s">
        <v>89</v>
      </c>
      <c r="D91" s="174" t="s">
        <v>282</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283</v>
      </c>
      <c r="E93" s="18"/>
      <c r="F93" s="19"/>
      <c r="I93" s="138" t="s">
        <v>92</v>
      </c>
      <c r="AB93">
        <v>11</v>
      </c>
    </row>
    <row r="94" spans="2:28" ht="6" customHeight="1" x14ac:dyDescent="0.2">
      <c r="B94" s="20"/>
      <c r="C94" s="21"/>
      <c r="D94" s="22"/>
      <c r="E94" s="18"/>
      <c r="F94" s="19"/>
      <c r="I94" s="138" t="s">
        <v>92</v>
      </c>
      <c r="AB94">
        <v>12</v>
      </c>
    </row>
    <row r="95" spans="2:28" ht="25.5" x14ac:dyDescent="0.2">
      <c r="B95" s="20"/>
      <c r="C95" s="21" t="s">
        <v>3</v>
      </c>
      <c r="D95" s="22" t="s">
        <v>284</v>
      </c>
      <c r="E95" s="18"/>
      <c r="F95" s="19"/>
      <c r="I95" s="138" t="s">
        <v>92</v>
      </c>
      <c r="AB95">
        <v>13</v>
      </c>
    </row>
    <row r="96" spans="2:28" ht="6" customHeight="1" x14ac:dyDescent="0.2">
      <c r="B96" s="20"/>
      <c r="C96" s="21"/>
      <c r="D96" s="22"/>
      <c r="E96" s="18"/>
      <c r="F96" s="19"/>
      <c r="I96" s="138" t="s">
        <v>92</v>
      </c>
      <c r="AB96">
        <v>14</v>
      </c>
    </row>
    <row r="97" spans="2:28" ht="25.5" x14ac:dyDescent="0.2">
      <c r="B97" s="20"/>
      <c r="C97" s="21" t="s">
        <v>177</v>
      </c>
      <c r="D97" s="22" t="s">
        <v>285</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263</v>
      </c>
      <c r="C102" s="26">
        <v>1</v>
      </c>
      <c r="D102" s="22" t="s">
        <v>286</v>
      </c>
      <c r="E102" s="27">
        <v>42169</v>
      </c>
      <c r="F102" s="28">
        <v>42174</v>
      </c>
      <c r="I102" s="138" t="s">
        <v>92</v>
      </c>
      <c r="AB102">
        <v>20</v>
      </c>
    </row>
    <row r="103" spans="2:28" x14ac:dyDescent="0.2">
      <c r="B103" s="25" t="s">
        <v>263</v>
      </c>
      <c r="C103" s="26">
        <v>2</v>
      </c>
      <c r="D103" s="22" t="s">
        <v>287</v>
      </c>
      <c r="E103" s="27">
        <v>42169</v>
      </c>
      <c r="F103" s="28">
        <v>42174</v>
      </c>
      <c r="I103" s="138" t="s">
        <v>92</v>
      </c>
      <c r="AB103">
        <v>21</v>
      </c>
    </row>
    <row r="104" spans="2:28" ht="25.5" x14ac:dyDescent="0.2">
      <c r="B104" s="25" t="s">
        <v>263</v>
      </c>
      <c r="C104" s="26">
        <v>3</v>
      </c>
      <c r="D104" s="22" t="s">
        <v>288</v>
      </c>
      <c r="E104" s="27">
        <v>42169</v>
      </c>
      <c r="F104" s="28">
        <v>42174</v>
      </c>
      <c r="I104" s="138" t="s">
        <v>92</v>
      </c>
      <c r="AB104">
        <v>22</v>
      </c>
    </row>
    <row r="105" spans="2:28" ht="13.5" thickBot="1" x14ac:dyDescent="0.25">
      <c r="B105" s="176"/>
      <c r="C105" s="30"/>
      <c r="D105" s="31"/>
      <c r="E105" s="32"/>
      <c r="F105" s="33"/>
      <c r="I105" s="138" t="s">
        <v>92</v>
      </c>
      <c r="AB105">
        <v>24</v>
      </c>
    </row>
    <row r="106" spans="2:28" ht="6" customHeight="1" thickBot="1" x14ac:dyDescent="0.25">
      <c r="B106" s="29"/>
      <c r="C106" s="30"/>
      <c r="D106" s="31"/>
      <c r="E106" s="32"/>
      <c r="F106" s="181"/>
      <c r="I106" s="138" t="s">
        <v>92</v>
      </c>
      <c r="AB106">
        <v>25</v>
      </c>
    </row>
    <row r="107" spans="2:28" ht="13.5" thickBot="1" x14ac:dyDescent="0.25">
      <c r="B107" s="164" t="s">
        <v>109</v>
      </c>
      <c r="C107" s="209">
        <v>5</v>
      </c>
      <c r="D107" s="166" t="s">
        <v>289</v>
      </c>
      <c r="E107" s="167" t="s">
        <v>51</v>
      </c>
      <c r="F107" s="210" t="s">
        <v>104</v>
      </c>
      <c r="I107" s="138" t="s">
        <v>92</v>
      </c>
      <c r="AB107">
        <v>1</v>
      </c>
    </row>
    <row r="108" spans="2:28" x14ac:dyDescent="0.2">
      <c r="B108" s="190" t="s">
        <v>215</v>
      </c>
      <c r="C108" s="211">
        <v>2</v>
      </c>
      <c r="D108" s="192"/>
      <c r="E108" s="21"/>
      <c r="F108" s="212"/>
      <c r="I108" s="138"/>
    </row>
    <row r="109" spans="2:28" x14ac:dyDescent="0.2">
      <c r="B109" s="13" t="s">
        <v>39</v>
      </c>
      <c r="C109" s="215" t="s">
        <v>290</v>
      </c>
      <c r="D109" s="15" t="str">
        <f>IF(OR(C112="",C113=""),"",VLOOKUP(CONCATENATE(C112," - ",C113),Exposure,2))</f>
        <v>Y</v>
      </c>
      <c r="E109" s="16" t="s">
        <v>135</v>
      </c>
      <c r="F109" s="214">
        <v>6</v>
      </c>
      <c r="I109" s="138" t="s">
        <v>92</v>
      </c>
      <c r="AB109">
        <v>2</v>
      </c>
    </row>
    <row r="110" spans="2:28" x14ac:dyDescent="0.2">
      <c r="B110" s="13" t="s">
        <v>84</v>
      </c>
      <c r="C110" s="215" t="s">
        <v>245</v>
      </c>
      <c r="D110" s="15" t="s">
        <v>126</v>
      </c>
      <c r="E110" s="16" t="s">
        <v>56</v>
      </c>
      <c r="F110" s="216" t="s">
        <v>142</v>
      </c>
      <c r="I110" s="138" t="s">
        <v>92</v>
      </c>
      <c r="AB110">
        <v>3</v>
      </c>
    </row>
    <row r="111" spans="2:28" x14ac:dyDescent="0.2">
      <c r="B111" s="13" t="s">
        <v>85</v>
      </c>
      <c r="C111" s="217" t="s">
        <v>245</v>
      </c>
      <c r="D111" s="18"/>
      <c r="E111" s="16" t="s">
        <v>59</v>
      </c>
      <c r="F111" s="216" t="s">
        <v>106</v>
      </c>
      <c r="I111" s="138" t="s">
        <v>92</v>
      </c>
      <c r="AB111">
        <v>4</v>
      </c>
    </row>
    <row r="112" spans="2:28" x14ac:dyDescent="0.2">
      <c r="B112" s="13" t="s">
        <v>44</v>
      </c>
      <c r="C112" s="218" t="s">
        <v>242</v>
      </c>
      <c r="D112" s="49" t="str">
        <f>IF(C112="","WARNING - Please enter a Probability.","")</f>
        <v/>
      </c>
      <c r="E112" s="16" t="s">
        <v>60</v>
      </c>
      <c r="F112" s="216" t="s">
        <v>281</v>
      </c>
      <c r="I112" s="138" t="s">
        <v>92</v>
      </c>
      <c r="AB112">
        <v>5</v>
      </c>
    </row>
    <row r="113" spans="2:28" x14ac:dyDescent="0.2">
      <c r="B113" s="13" t="s">
        <v>50</v>
      </c>
      <c r="C113" s="218" t="s">
        <v>246</v>
      </c>
      <c r="D113" s="15" t="s">
        <v>96</v>
      </c>
      <c r="E113" s="16" t="s">
        <v>61</v>
      </c>
      <c r="F113" s="224" t="s">
        <v>290</v>
      </c>
      <c r="I113" s="138" t="s">
        <v>92</v>
      </c>
      <c r="AB113">
        <v>6</v>
      </c>
    </row>
    <row r="114" spans="2:28" x14ac:dyDescent="0.2">
      <c r="B114" s="187" t="s">
        <v>57</v>
      </c>
      <c r="C114" s="218" t="s">
        <v>95</v>
      </c>
      <c r="D114" s="15" t="s">
        <v>99</v>
      </c>
      <c r="E114" s="16" t="s">
        <v>62</v>
      </c>
      <c r="F114" s="225" t="s">
        <v>243</v>
      </c>
      <c r="I114" s="138" t="s">
        <v>92</v>
      </c>
      <c r="AB114">
        <v>7</v>
      </c>
    </row>
    <row r="115" spans="2:28" x14ac:dyDescent="0.2">
      <c r="B115" s="13"/>
      <c r="C115" s="15"/>
      <c r="D115" s="15"/>
      <c r="E115" s="18"/>
      <c r="F115" s="19"/>
      <c r="I115" s="138" t="s">
        <v>92</v>
      </c>
      <c r="AB115">
        <v>8</v>
      </c>
    </row>
    <row r="116" spans="2:28" ht="25.5" x14ac:dyDescent="0.2">
      <c r="B116" s="20"/>
      <c r="C116" s="21" t="s">
        <v>89</v>
      </c>
      <c r="D116" s="174" t="s">
        <v>291</v>
      </c>
      <c r="E116" s="18"/>
      <c r="F116" s="19"/>
      <c r="I116" s="138" t="s">
        <v>92</v>
      </c>
      <c r="AB116">
        <v>9</v>
      </c>
    </row>
    <row r="117" spans="2:28" ht="6" customHeight="1" x14ac:dyDescent="0.2">
      <c r="B117" s="20"/>
      <c r="C117" s="21"/>
      <c r="D117" s="22"/>
      <c r="E117" s="18"/>
      <c r="F117" s="19"/>
      <c r="I117" s="138" t="s">
        <v>92</v>
      </c>
      <c r="AB117">
        <v>10</v>
      </c>
    </row>
    <row r="118" spans="2:28" ht="25.5" x14ac:dyDescent="0.2">
      <c r="B118" s="20"/>
      <c r="C118" s="21" t="s">
        <v>90</v>
      </c>
      <c r="D118" s="22" t="s">
        <v>292</v>
      </c>
      <c r="E118" s="18"/>
      <c r="F118" s="19"/>
      <c r="I118" s="138" t="s">
        <v>92</v>
      </c>
      <c r="AB118">
        <v>11</v>
      </c>
    </row>
    <row r="119" spans="2:28" ht="6" customHeight="1" x14ac:dyDescent="0.2">
      <c r="B119" s="20"/>
      <c r="C119" s="21"/>
      <c r="D119" s="22"/>
      <c r="E119" s="18"/>
      <c r="F119" s="19"/>
      <c r="I119" s="138" t="s">
        <v>92</v>
      </c>
      <c r="AB119">
        <v>12</v>
      </c>
    </row>
    <row r="120" spans="2:28" ht="25.5" x14ac:dyDescent="0.2">
      <c r="B120" s="20"/>
      <c r="C120" s="21" t="s">
        <v>3</v>
      </c>
      <c r="D120" s="22" t="s">
        <v>489</v>
      </c>
      <c r="E120" s="18"/>
      <c r="F120" s="19"/>
      <c r="I120" s="138" t="s">
        <v>92</v>
      </c>
      <c r="AB120">
        <v>13</v>
      </c>
    </row>
    <row r="121" spans="2:28" ht="6" customHeight="1" x14ac:dyDescent="0.2">
      <c r="B121" s="20"/>
      <c r="C121" s="21"/>
      <c r="D121" s="22"/>
      <c r="E121" s="18"/>
      <c r="F121" s="19"/>
      <c r="I121" s="138" t="s">
        <v>92</v>
      </c>
      <c r="AB121">
        <v>14</v>
      </c>
    </row>
    <row r="122" spans="2:28" ht="25.5" x14ac:dyDescent="0.2">
      <c r="B122" s="20"/>
      <c r="C122" s="21" t="s">
        <v>177</v>
      </c>
      <c r="D122" s="22" t="s">
        <v>293</v>
      </c>
      <c r="E122" s="18"/>
      <c r="F122" s="19"/>
      <c r="I122" s="138" t="s">
        <v>92</v>
      </c>
      <c r="AB122">
        <v>15</v>
      </c>
    </row>
    <row r="123" spans="2:28" x14ac:dyDescent="0.2">
      <c r="B123" s="20"/>
      <c r="C123" s="21"/>
      <c r="D123" s="173"/>
      <c r="E123" s="18"/>
      <c r="F123" s="19"/>
      <c r="I123" s="138" t="s">
        <v>92</v>
      </c>
      <c r="AB123">
        <v>16</v>
      </c>
    </row>
    <row r="124" spans="2:28" x14ac:dyDescent="0.2">
      <c r="B124" s="20"/>
      <c r="C124" s="21"/>
      <c r="D124" s="22"/>
      <c r="E124" s="18"/>
      <c r="F124" s="19"/>
      <c r="I124" s="138" t="s">
        <v>92</v>
      </c>
      <c r="AB124">
        <v>17</v>
      </c>
    </row>
    <row r="125" spans="2:28" x14ac:dyDescent="0.2">
      <c r="B125" s="20"/>
      <c r="C125" s="23"/>
      <c r="D125" s="47"/>
      <c r="E125" s="18"/>
      <c r="F125" s="19"/>
      <c r="I125" s="138" t="s">
        <v>92</v>
      </c>
      <c r="AB125">
        <v>18</v>
      </c>
    </row>
    <row r="126" spans="2:28" x14ac:dyDescent="0.2">
      <c r="B126" s="24" t="s">
        <v>108</v>
      </c>
      <c r="C126" s="16" t="s">
        <v>112</v>
      </c>
      <c r="D126" s="48" t="s">
        <v>176</v>
      </c>
      <c r="E126" s="15" t="s">
        <v>175</v>
      </c>
      <c r="F126" s="17" t="s">
        <v>23</v>
      </c>
      <c r="I126" s="138" t="s">
        <v>92</v>
      </c>
      <c r="AB126">
        <v>19</v>
      </c>
    </row>
    <row r="127" spans="2:28" x14ac:dyDescent="0.2">
      <c r="B127" s="25" t="s">
        <v>263</v>
      </c>
      <c r="C127" s="26">
        <v>1</v>
      </c>
      <c r="D127" s="22" t="s">
        <v>294</v>
      </c>
      <c r="E127" s="27">
        <v>42169</v>
      </c>
      <c r="F127" s="28">
        <v>42174</v>
      </c>
      <c r="I127" s="138" t="s">
        <v>92</v>
      </c>
      <c r="AB127">
        <v>20</v>
      </c>
    </row>
    <row r="128" spans="2:28" x14ac:dyDescent="0.2">
      <c r="B128" s="25" t="s">
        <v>263</v>
      </c>
      <c r="C128" s="26">
        <v>2</v>
      </c>
      <c r="D128" s="22" t="s">
        <v>295</v>
      </c>
      <c r="E128" s="27">
        <v>42169</v>
      </c>
      <c r="F128" s="28">
        <v>42174</v>
      </c>
      <c r="I128" s="138" t="s">
        <v>92</v>
      </c>
      <c r="AB128">
        <v>21</v>
      </c>
    </row>
    <row r="129" spans="2:28" x14ac:dyDescent="0.2">
      <c r="B129" s="25" t="s">
        <v>263</v>
      </c>
      <c r="C129" s="26">
        <v>3</v>
      </c>
      <c r="D129" s="22" t="s">
        <v>296</v>
      </c>
      <c r="E129" s="27">
        <v>42169</v>
      </c>
      <c r="F129" s="28">
        <v>42174</v>
      </c>
      <c r="I129" s="138" t="s">
        <v>92</v>
      </c>
      <c r="AB129">
        <v>22</v>
      </c>
    </row>
    <row r="130" spans="2:28" ht="13.5" thickBot="1" x14ac:dyDescent="0.25">
      <c r="B130" s="176"/>
      <c r="C130" s="30"/>
      <c r="D130" s="31"/>
      <c r="E130" s="32"/>
      <c r="F130" s="33"/>
      <c r="I130" s="138" t="s">
        <v>92</v>
      </c>
      <c r="AB130">
        <v>23</v>
      </c>
    </row>
    <row r="131" spans="2:28" ht="13.5" thickBot="1" x14ac:dyDescent="0.25">
      <c r="B131" s="176"/>
      <c r="C131" s="30"/>
      <c r="D131" s="31"/>
      <c r="E131" s="32"/>
      <c r="F131" s="33"/>
      <c r="I131" s="138" t="s">
        <v>92</v>
      </c>
      <c r="AB131">
        <v>24</v>
      </c>
    </row>
    <row r="132" spans="2:28" ht="6" customHeight="1" thickBot="1" x14ac:dyDescent="0.25">
      <c r="B132" s="178"/>
      <c r="C132" s="179"/>
      <c r="D132" s="180"/>
      <c r="E132" s="181"/>
      <c r="F132" s="181"/>
      <c r="I132" s="138" t="s">
        <v>92</v>
      </c>
      <c r="AB132">
        <v>25</v>
      </c>
    </row>
    <row r="133" spans="2:28" ht="13.5" thickBot="1" x14ac:dyDescent="0.25">
      <c r="B133" s="164" t="s">
        <v>109</v>
      </c>
      <c r="C133" s="209">
        <v>6</v>
      </c>
      <c r="D133" s="166" t="s">
        <v>297</v>
      </c>
      <c r="E133" s="167" t="s">
        <v>51</v>
      </c>
      <c r="F133" s="210" t="s">
        <v>104</v>
      </c>
      <c r="I133" s="138" t="s">
        <v>92</v>
      </c>
      <c r="AB133">
        <v>1</v>
      </c>
    </row>
    <row r="134" spans="2:28" x14ac:dyDescent="0.2">
      <c r="B134" s="190" t="s">
        <v>215</v>
      </c>
      <c r="C134" s="211">
        <v>2</v>
      </c>
      <c r="D134" s="192"/>
      <c r="E134" s="21"/>
      <c r="F134" s="212"/>
      <c r="I134" s="138"/>
    </row>
    <row r="135" spans="2:28" x14ac:dyDescent="0.2">
      <c r="B135" s="13" t="s">
        <v>39</v>
      </c>
      <c r="C135" s="213">
        <v>42169</v>
      </c>
      <c r="D135" s="15" t="str">
        <f>IF(OR(C138="",C139=""),"",VLOOKUP(CONCATENATE(C138," - ",C139),Exposure,2))</f>
        <v>G</v>
      </c>
      <c r="E135" s="16" t="s">
        <v>135</v>
      </c>
      <c r="F135" s="214">
        <v>4</v>
      </c>
      <c r="I135" s="138" t="s">
        <v>92</v>
      </c>
      <c r="AB135">
        <v>2</v>
      </c>
    </row>
    <row r="136" spans="2:28" x14ac:dyDescent="0.2">
      <c r="B136" s="13" t="s">
        <v>84</v>
      </c>
      <c r="C136" s="215" t="s">
        <v>245</v>
      </c>
      <c r="D136" s="15" t="s">
        <v>126</v>
      </c>
      <c r="E136" s="16" t="s">
        <v>56</v>
      </c>
      <c r="F136" s="216" t="s">
        <v>298</v>
      </c>
      <c r="I136" s="138" t="s">
        <v>92</v>
      </c>
      <c r="AB136">
        <v>3</v>
      </c>
    </row>
    <row r="137" spans="2:28" x14ac:dyDescent="0.2">
      <c r="B137" s="13" t="s">
        <v>85</v>
      </c>
      <c r="C137" s="217" t="s">
        <v>245</v>
      </c>
      <c r="D137" s="18"/>
      <c r="E137" s="16" t="s">
        <v>59</v>
      </c>
      <c r="F137" s="216" t="s">
        <v>106</v>
      </c>
      <c r="I137" s="138" t="s">
        <v>92</v>
      </c>
      <c r="AB137">
        <v>4</v>
      </c>
    </row>
    <row r="138" spans="2:28" x14ac:dyDescent="0.2">
      <c r="B138" s="13" t="s">
        <v>44</v>
      </c>
      <c r="C138" s="218" t="s">
        <v>94</v>
      </c>
      <c r="D138" s="49" t="str">
        <f>IF(C138="","WARNING - Please enter a Probability.","")</f>
        <v/>
      </c>
      <c r="E138" s="16" t="s">
        <v>60</v>
      </c>
      <c r="F138" s="216" t="s">
        <v>281</v>
      </c>
      <c r="I138" s="138" t="s">
        <v>92</v>
      </c>
      <c r="AB138">
        <v>5</v>
      </c>
    </row>
    <row r="139" spans="2:28" x14ac:dyDescent="0.2">
      <c r="B139" s="13" t="s">
        <v>50</v>
      </c>
      <c r="C139" s="218" t="s">
        <v>94</v>
      </c>
      <c r="D139" s="15" t="s">
        <v>96</v>
      </c>
      <c r="E139" s="16" t="s">
        <v>61</v>
      </c>
      <c r="F139" s="219">
        <v>42169</v>
      </c>
      <c r="I139" s="138" t="s">
        <v>92</v>
      </c>
      <c r="AB139">
        <v>6</v>
      </c>
    </row>
    <row r="140" spans="2:28" x14ac:dyDescent="0.2">
      <c r="B140" s="187" t="s">
        <v>57</v>
      </c>
      <c r="C140" s="218" t="s">
        <v>95</v>
      </c>
      <c r="D140" s="15" t="s">
        <v>99</v>
      </c>
      <c r="E140" s="16" t="s">
        <v>62</v>
      </c>
      <c r="F140" s="223" t="s">
        <v>299</v>
      </c>
      <c r="I140" s="138" t="s">
        <v>92</v>
      </c>
      <c r="AB140">
        <v>7</v>
      </c>
    </row>
    <row r="141" spans="2:28" x14ac:dyDescent="0.2">
      <c r="B141" s="13"/>
      <c r="C141" s="15"/>
      <c r="D141" s="15"/>
      <c r="E141" s="18"/>
      <c r="F141" s="19"/>
      <c r="I141" s="138" t="s">
        <v>92</v>
      </c>
      <c r="AB141">
        <v>8</v>
      </c>
    </row>
    <row r="142" spans="2:28" ht="25.5" x14ac:dyDescent="0.2">
      <c r="B142" s="20"/>
      <c r="C142" s="21" t="s">
        <v>89</v>
      </c>
      <c r="D142" s="174" t="s">
        <v>300</v>
      </c>
      <c r="E142" s="18"/>
      <c r="F142" s="19"/>
      <c r="I142" s="138" t="s">
        <v>92</v>
      </c>
      <c r="AB142">
        <v>9</v>
      </c>
    </row>
    <row r="143" spans="2:28" ht="6" customHeight="1" x14ac:dyDescent="0.2">
      <c r="B143" s="20"/>
      <c r="C143" s="21"/>
      <c r="D143" s="22"/>
      <c r="E143" s="18"/>
      <c r="F143" s="19"/>
      <c r="I143" s="138" t="s">
        <v>92</v>
      </c>
      <c r="AB143">
        <v>10</v>
      </c>
    </row>
    <row r="144" spans="2:28" x14ac:dyDescent="0.2">
      <c r="B144" s="20"/>
      <c r="C144" s="21" t="s">
        <v>90</v>
      </c>
      <c r="D144" s="22" t="s">
        <v>301</v>
      </c>
      <c r="E144" s="18"/>
      <c r="F144" s="19"/>
      <c r="I144" s="138" t="s">
        <v>92</v>
      </c>
      <c r="AB144">
        <v>11</v>
      </c>
    </row>
    <row r="145" spans="2:28" ht="6" customHeight="1" x14ac:dyDescent="0.2">
      <c r="B145" s="20"/>
      <c r="C145" s="21"/>
      <c r="D145" s="22"/>
      <c r="E145" s="18"/>
      <c r="F145" s="19"/>
      <c r="I145" s="138" t="s">
        <v>92</v>
      </c>
      <c r="AB145">
        <v>12</v>
      </c>
    </row>
    <row r="146" spans="2:28" x14ac:dyDescent="0.2">
      <c r="B146" s="20"/>
      <c r="C146" s="21" t="s">
        <v>3</v>
      </c>
      <c r="D146" s="22" t="s">
        <v>302</v>
      </c>
      <c r="E146" s="18"/>
      <c r="F146" s="19"/>
      <c r="I146" s="138" t="s">
        <v>92</v>
      </c>
      <c r="AB146">
        <v>13</v>
      </c>
    </row>
    <row r="147" spans="2:28" ht="6" customHeight="1" x14ac:dyDescent="0.2">
      <c r="B147" s="20"/>
      <c r="C147" s="21"/>
      <c r="D147" s="22"/>
      <c r="E147" s="18"/>
      <c r="F147" s="19"/>
      <c r="I147" s="138" t="s">
        <v>92</v>
      </c>
      <c r="AB147">
        <v>14</v>
      </c>
    </row>
    <row r="148" spans="2:28" ht="38.25" x14ac:dyDescent="0.2">
      <c r="B148" s="20"/>
      <c r="C148" s="21" t="s">
        <v>177</v>
      </c>
      <c r="D148" s="22" t="s">
        <v>303</v>
      </c>
      <c r="E148" s="18"/>
      <c r="F148" s="19"/>
      <c r="I148" s="138" t="s">
        <v>92</v>
      </c>
      <c r="AB148">
        <v>15</v>
      </c>
    </row>
    <row r="149" spans="2:28" x14ac:dyDescent="0.2">
      <c r="B149" s="20"/>
      <c r="C149" s="21"/>
      <c r="D149" s="173"/>
      <c r="E149" s="18"/>
      <c r="F149" s="19"/>
      <c r="I149" s="138" t="s">
        <v>92</v>
      </c>
      <c r="AB149">
        <v>16</v>
      </c>
    </row>
    <row r="150" spans="2:28" x14ac:dyDescent="0.2">
      <c r="B150" s="20"/>
      <c r="C150" s="21"/>
      <c r="D150" s="22"/>
      <c r="E150" s="18"/>
      <c r="F150" s="19"/>
      <c r="I150" s="138" t="s">
        <v>92</v>
      </c>
      <c r="AB150">
        <v>17</v>
      </c>
    </row>
    <row r="151" spans="2:28" x14ac:dyDescent="0.2">
      <c r="B151" s="20"/>
      <c r="C151" s="23"/>
      <c r="D151" s="47"/>
      <c r="E151" s="18"/>
      <c r="F151" s="19"/>
      <c r="I151" s="138" t="s">
        <v>92</v>
      </c>
      <c r="AB151">
        <v>18</v>
      </c>
    </row>
    <row r="152" spans="2:28" x14ac:dyDescent="0.2">
      <c r="B152" s="24" t="s">
        <v>108</v>
      </c>
      <c r="C152" s="16" t="s">
        <v>112</v>
      </c>
      <c r="D152" s="48" t="s">
        <v>176</v>
      </c>
      <c r="E152" s="15" t="s">
        <v>175</v>
      </c>
      <c r="F152" s="17" t="s">
        <v>23</v>
      </c>
      <c r="I152" s="138" t="s">
        <v>92</v>
      </c>
      <c r="AB152">
        <v>19</v>
      </c>
    </row>
    <row r="153" spans="2:28" x14ac:dyDescent="0.2">
      <c r="B153" s="25" t="s">
        <v>274</v>
      </c>
      <c r="C153" s="26">
        <v>1</v>
      </c>
      <c r="D153" s="22" t="s">
        <v>490</v>
      </c>
      <c r="E153" s="27">
        <v>42169</v>
      </c>
      <c r="F153" s="28">
        <v>42174</v>
      </c>
      <c r="I153" s="138" t="s">
        <v>92</v>
      </c>
      <c r="AB153">
        <v>20</v>
      </c>
    </row>
    <row r="154" spans="2:28" x14ac:dyDescent="0.2">
      <c r="B154" s="25" t="s">
        <v>274</v>
      </c>
      <c r="C154" s="26">
        <v>2</v>
      </c>
      <c r="D154" s="22" t="s">
        <v>304</v>
      </c>
      <c r="E154" s="27">
        <v>42169</v>
      </c>
      <c r="F154" s="28">
        <v>42174</v>
      </c>
      <c r="I154" s="138" t="s">
        <v>92</v>
      </c>
      <c r="AB154">
        <v>21</v>
      </c>
    </row>
    <row r="155" spans="2:28" x14ac:dyDescent="0.2">
      <c r="B155" s="25" t="s">
        <v>274</v>
      </c>
      <c r="C155" s="26">
        <v>3</v>
      </c>
      <c r="D155" s="22" t="s">
        <v>305</v>
      </c>
      <c r="E155" s="27">
        <v>42169</v>
      </c>
      <c r="F155" s="28">
        <v>42174</v>
      </c>
      <c r="I155" s="138" t="s">
        <v>92</v>
      </c>
      <c r="AB155">
        <v>22</v>
      </c>
    </row>
    <row r="156" spans="2:28" ht="13.5" thickBot="1" x14ac:dyDescent="0.25">
      <c r="B156" s="176"/>
      <c r="C156" s="30"/>
      <c r="D156" s="31"/>
      <c r="E156" s="32"/>
      <c r="F156" s="33"/>
      <c r="I156" s="138" t="s">
        <v>92</v>
      </c>
      <c r="AB156">
        <v>24</v>
      </c>
    </row>
    <row r="157" spans="2:28" ht="6" customHeight="1" thickBot="1" x14ac:dyDescent="0.25">
      <c r="B157" s="12"/>
      <c r="F157" s="184"/>
      <c r="I157" s="138" t="s">
        <v>93</v>
      </c>
      <c r="AB157">
        <v>25</v>
      </c>
    </row>
    <row r="158" spans="2:28" ht="39" thickBot="1" x14ac:dyDescent="0.25">
      <c r="B158" s="164" t="s">
        <v>109</v>
      </c>
      <c r="C158" s="209">
        <v>7</v>
      </c>
      <c r="D158" s="166" t="s">
        <v>306</v>
      </c>
      <c r="E158" s="167" t="s">
        <v>307</v>
      </c>
      <c r="F158" s="210" t="s">
        <v>308</v>
      </c>
      <c r="I158" s="138" t="s">
        <v>93</v>
      </c>
      <c r="AB158">
        <v>1</v>
      </c>
    </row>
    <row r="159" spans="2:28" x14ac:dyDescent="0.2">
      <c r="B159" s="190" t="s">
        <v>215</v>
      </c>
      <c r="C159" s="211">
        <v>2</v>
      </c>
      <c r="D159" s="192"/>
      <c r="E159" s="21"/>
      <c r="F159" s="212"/>
      <c r="I159" s="138"/>
    </row>
    <row r="160" spans="2:28" x14ac:dyDescent="0.2">
      <c r="B160" s="13" t="s">
        <v>39</v>
      </c>
      <c r="C160" s="213">
        <v>42169</v>
      </c>
      <c r="D160" s="15" t="str">
        <f>IF(OR(C163="",C164=""),"",VLOOKUP(CONCATENATE(C163," - ",C164),Exposure,2))</f>
        <v>G</v>
      </c>
      <c r="E160" s="16" t="s">
        <v>135</v>
      </c>
      <c r="F160" s="214">
        <v>1</v>
      </c>
      <c r="I160" s="138" t="s">
        <v>93</v>
      </c>
      <c r="AB160">
        <v>2</v>
      </c>
    </row>
    <row r="161" spans="2:28" x14ac:dyDescent="0.2">
      <c r="B161" s="13" t="s">
        <v>84</v>
      </c>
      <c r="C161" s="221" t="s">
        <v>309</v>
      </c>
      <c r="D161" s="15" t="s">
        <v>126</v>
      </c>
      <c r="E161" s="16" t="s">
        <v>56</v>
      </c>
      <c r="F161" s="216" t="s">
        <v>142</v>
      </c>
      <c r="I161" s="138" t="s">
        <v>93</v>
      </c>
      <c r="AB161">
        <v>3</v>
      </c>
    </row>
    <row r="162" spans="2:28" x14ac:dyDescent="0.2">
      <c r="B162" s="13" t="s">
        <v>85</v>
      </c>
      <c r="C162" s="217" t="s">
        <v>309</v>
      </c>
      <c r="D162" s="18"/>
      <c r="E162" s="16" t="s">
        <v>59</v>
      </c>
      <c r="F162" s="216" t="s">
        <v>106</v>
      </c>
      <c r="I162" s="138" t="s">
        <v>93</v>
      </c>
      <c r="AB162">
        <v>4</v>
      </c>
    </row>
    <row r="163" spans="2:28" x14ac:dyDescent="0.2">
      <c r="B163" s="13" t="s">
        <v>44</v>
      </c>
      <c r="C163" s="218" t="s">
        <v>94</v>
      </c>
      <c r="D163" s="49" t="str">
        <f>IF(C163="","WARNING - Please enter a Probability.","")</f>
        <v/>
      </c>
      <c r="E163" s="16" t="s">
        <v>60</v>
      </c>
      <c r="F163" s="216" t="s">
        <v>107</v>
      </c>
      <c r="I163" s="138" t="s">
        <v>93</v>
      </c>
      <c r="AB163">
        <v>5</v>
      </c>
    </row>
    <row r="164" spans="2:28" x14ac:dyDescent="0.2">
      <c r="B164" s="13" t="s">
        <v>50</v>
      </c>
      <c r="C164" s="218" t="s">
        <v>242</v>
      </c>
      <c r="D164" s="15" t="s">
        <v>96</v>
      </c>
      <c r="E164" s="16" t="s">
        <v>61</v>
      </c>
      <c r="F164" s="219">
        <v>42169</v>
      </c>
      <c r="I164" s="138" t="s">
        <v>93</v>
      </c>
      <c r="AB164">
        <v>6</v>
      </c>
    </row>
    <row r="165" spans="2:28" x14ac:dyDescent="0.2">
      <c r="B165" s="187" t="s">
        <v>57</v>
      </c>
      <c r="C165" s="218" t="s">
        <v>95</v>
      </c>
      <c r="D165" s="15" t="s">
        <v>99</v>
      </c>
      <c r="E165" s="16" t="s">
        <v>62</v>
      </c>
      <c r="F165" s="223" t="s">
        <v>243</v>
      </c>
      <c r="I165" s="138" t="s">
        <v>93</v>
      </c>
      <c r="AB165">
        <v>7</v>
      </c>
    </row>
    <row r="166" spans="2:28" x14ac:dyDescent="0.2">
      <c r="B166" s="13"/>
      <c r="C166" s="15"/>
      <c r="D166" s="15"/>
      <c r="E166" s="18"/>
      <c r="F166" s="19"/>
      <c r="I166" s="138" t="s">
        <v>93</v>
      </c>
      <c r="AB166">
        <v>8</v>
      </c>
    </row>
    <row r="167" spans="2:28" ht="25.5" x14ac:dyDescent="0.2">
      <c r="B167" s="20"/>
      <c r="C167" s="21" t="s">
        <v>89</v>
      </c>
      <c r="D167" s="174" t="s">
        <v>310</v>
      </c>
      <c r="E167" s="18"/>
      <c r="F167" s="19"/>
      <c r="I167" s="138" t="s">
        <v>93</v>
      </c>
      <c r="AB167">
        <v>9</v>
      </c>
    </row>
    <row r="168" spans="2:28" ht="6" customHeight="1" x14ac:dyDescent="0.2">
      <c r="B168" s="20"/>
      <c r="C168" s="21"/>
      <c r="D168" s="22"/>
      <c r="E168" s="18"/>
      <c r="F168" s="19"/>
      <c r="I168" s="138" t="s">
        <v>93</v>
      </c>
      <c r="AB168">
        <v>10</v>
      </c>
    </row>
    <row r="169" spans="2:28" ht="25.5" x14ac:dyDescent="0.2">
      <c r="B169" s="20"/>
      <c r="C169" s="21" t="s">
        <v>90</v>
      </c>
      <c r="D169" s="226" t="s">
        <v>311</v>
      </c>
      <c r="E169" s="18"/>
      <c r="F169" s="19"/>
      <c r="I169" s="138" t="s">
        <v>93</v>
      </c>
      <c r="AB169">
        <v>11</v>
      </c>
    </row>
    <row r="170" spans="2:28" ht="6" customHeight="1" x14ac:dyDescent="0.2">
      <c r="B170" s="20"/>
      <c r="C170" s="21"/>
      <c r="D170" s="22"/>
      <c r="E170" s="18"/>
      <c r="F170" s="19"/>
      <c r="I170" s="138" t="s">
        <v>93</v>
      </c>
      <c r="AB170">
        <v>12</v>
      </c>
    </row>
    <row r="171" spans="2:28" x14ac:dyDescent="0.2">
      <c r="B171" s="20"/>
      <c r="C171" s="21" t="s">
        <v>3</v>
      </c>
      <c r="D171" s="226" t="s">
        <v>312</v>
      </c>
      <c r="E171" s="18"/>
      <c r="F171" s="19"/>
      <c r="I171" s="138" t="s">
        <v>93</v>
      </c>
      <c r="AB171">
        <v>13</v>
      </c>
    </row>
    <row r="172" spans="2:28" ht="6" customHeight="1" x14ac:dyDescent="0.2">
      <c r="B172" s="20"/>
      <c r="C172" s="21"/>
      <c r="D172" s="22"/>
      <c r="E172" s="18"/>
      <c r="F172" s="19"/>
      <c r="I172" s="138" t="s">
        <v>93</v>
      </c>
      <c r="AB172">
        <v>14</v>
      </c>
    </row>
    <row r="173" spans="2:28" ht="38.25" x14ac:dyDescent="0.2">
      <c r="B173" s="20"/>
      <c r="C173" s="21" t="s">
        <v>177</v>
      </c>
      <c r="D173" s="227" t="s">
        <v>313</v>
      </c>
      <c r="E173" s="18"/>
      <c r="F173" s="19"/>
      <c r="I173" s="138" t="s">
        <v>93</v>
      </c>
      <c r="AB173">
        <v>15</v>
      </c>
    </row>
    <row r="174" spans="2:28" x14ac:dyDescent="0.2">
      <c r="B174" s="20"/>
      <c r="C174" s="21"/>
      <c r="D174" s="173"/>
      <c r="E174" s="18"/>
      <c r="F174" s="19"/>
      <c r="I174" s="138" t="s">
        <v>93</v>
      </c>
      <c r="AB174">
        <v>16</v>
      </c>
    </row>
    <row r="175" spans="2:28" x14ac:dyDescent="0.2">
      <c r="B175" s="20"/>
      <c r="C175" s="21"/>
      <c r="D175" s="22"/>
      <c r="E175" s="18"/>
      <c r="F175" s="19"/>
      <c r="I175" s="138" t="s">
        <v>93</v>
      </c>
      <c r="AB175">
        <v>17</v>
      </c>
    </row>
    <row r="176" spans="2:28" x14ac:dyDescent="0.2">
      <c r="B176" s="20"/>
      <c r="C176" s="23"/>
      <c r="D176" s="47"/>
      <c r="E176" s="18"/>
      <c r="F176" s="19"/>
      <c r="I176" s="138" t="s">
        <v>93</v>
      </c>
      <c r="AB176">
        <v>18</v>
      </c>
    </row>
    <row r="177" spans="2:28" x14ac:dyDescent="0.2">
      <c r="B177" s="24" t="s">
        <v>108</v>
      </c>
      <c r="C177" s="16" t="s">
        <v>112</v>
      </c>
      <c r="D177" s="48" t="s">
        <v>176</v>
      </c>
      <c r="E177" s="15" t="s">
        <v>175</v>
      </c>
      <c r="F177" s="17" t="s">
        <v>23</v>
      </c>
      <c r="I177" s="138" t="s">
        <v>93</v>
      </c>
      <c r="AB177">
        <v>19</v>
      </c>
    </row>
    <row r="178" spans="2:28" x14ac:dyDescent="0.2">
      <c r="B178" s="25" t="s">
        <v>274</v>
      </c>
      <c r="C178" s="26">
        <v>1</v>
      </c>
      <c r="D178" s="22" t="s">
        <v>314</v>
      </c>
      <c r="E178" s="27">
        <v>42169</v>
      </c>
      <c r="F178" s="28">
        <v>42174</v>
      </c>
      <c r="I178" s="138" t="s">
        <v>93</v>
      </c>
      <c r="AB178">
        <v>20</v>
      </c>
    </row>
    <row r="179" spans="2:28" x14ac:dyDescent="0.2">
      <c r="B179" s="25" t="s">
        <v>274</v>
      </c>
      <c r="C179" s="26">
        <v>2</v>
      </c>
      <c r="D179" s="22" t="s">
        <v>315</v>
      </c>
      <c r="E179" s="27">
        <v>42169</v>
      </c>
      <c r="F179" s="28">
        <v>42174</v>
      </c>
      <c r="I179" s="138" t="s">
        <v>93</v>
      </c>
      <c r="AB179">
        <v>21</v>
      </c>
    </row>
    <row r="180" spans="2:28" x14ac:dyDescent="0.2">
      <c r="B180" s="25" t="s">
        <v>274</v>
      </c>
      <c r="C180" s="26">
        <v>3</v>
      </c>
      <c r="D180" s="22" t="s">
        <v>316</v>
      </c>
      <c r="E180" s="27">
        <v>42169</v>
      </c>
      <c r="F180" s="28">
        <v>42174</v>
      </c>
      <c r="I180" s="138" t="s">
        <v>93</v>
      </c>
      <c r="AB180">
        <v>22</v>
      </c>
    </row>
    <row r="181" spans="2:28" ht="13.5" thickBot="1" x14ac:dyDescent="0.25">
      <c r="B181" s="176"/>
      <c r="C181" s="30"/>
      <c r="D181" s="31"/>
      <c r="E181" s="32"/>
      <c r="F181" s="33"/>
      <c r="I181" s="138" t="s">
        <v>93</v>
      </c>
      <c r="AB181">
        <v>24</v>
      </c>
    </row>
    <row r="182" spans="2:28" ht="6" customHeight="1" thickBot="1" x14ac:dyDescent="0.25">
      <c r="B182" s="12"/>
      <c r="F182" s="184"/>
      <c r="I182" s="138" t="s">
        <v>93</v>
      </c>
      <c r="AB182">
        <v>25</v>
      </c>
    </row>
    <row r="183" spans="2:28" ht="39" thickBot="1" x14ac:dyDescent="0.25">
      <c r="B183" s="164" t="s">
        <v>109</v>
      </c>
      <c r="C183" s="209">
        <v>8</v>
      </c>
      <c r="D183" s="166" t="s">
        <v>317</v>
      </c>
      <c r="E183" s="167" t="s">
        <v>51</v>
      </c>
      <c r="F183" s="210" t="s">
        <v>104</v>
      </c>
      <c r="I183" s="138" t="s">
        <v>93</v>
      </c>
      <c r="AB183">
        <v>1</v>
      </c>
    </row>
    <row r="184" spans="2:28" x14ac:dyDescent="0.2">
      <c r="B184" s="190" t="s">
        <v>215</v>
      </c>
      <c r="C184" s="211">
        <v>2</v>
      </c>
      <c r="D184" s="192"/>
      <c r="E184" s="21"/>
      <c r="F184" s="212"/>
      <c r="I184" s="138"/>
    </row>
    <row r="185" spans="2:28" x14ac:dyDescent="0.2">
      <c r="B185" s="13" t="s">
        <v>39</v>
      </c>
      <c r="C185" s="213">
        <v>42169</v>
      </c>
      <c r="D185" s="15" t="str">
        <f>IF(OR(C188="",C189=""),"",VLOOKUP(CONCATENATE(C188," - ",C189),Exposure,2))</f>
        <v>R</v>
      </c>
      <c r="E185" s="16" t="s">
        <v>135</v>
      </c>
      <c r="F185" s="214">
        <v>11</v>
      </c>
      <c r="I185" s="138" t="s">
        <v>93</v>
      </c>
      <c r="AB185">
        <v>2</v>
      </c>
    </row>
    <row r="186" spans="2:28" x14ac:dyDescent="0.2">
      <c r="B186" s="13" t="s">
        <v>84</v>
      </c>
      <c r="C186" s="221" t="s">
        <v>245</v>
      </c>
      <c r="D186" s="15" t="s">
        <v>126</v>
      </c>
      <c r="E186" s="16" t="s">
        <v>56</v>
      </c>
      <c r="F186" s="216" t="s">
        <v>298</v>
      </c>
      <c r="I186" s="138" t="s">
        <v>93</v>
      </c>
      <c r="AB186">
        <v>3</v>
      </c>
    </row>
    <row r="187" spans="2:28" x14ac:dyDescent="0.2">
      <c r="B187" s="13" t="s">
        <v>85</v>
      </c>
      <c r="C187" s="228" t="s">
        <v>245</v>
      </c>
      <c r="D187" s="18"/>
      <c r="E187" s="16" t="s">
        <v>59</v>
      </c>
      <c r="F187" s="216" t="s">
        <v>106</v>
      </c>
      <c r="I187" s="138" t="s">
        <v>93</v>
      </c>
      <c r="AB187">
        <v>4</v>
      </c>
    </row>
    <row r="188" spans="2:28" x14ac:dyDescent="0.2">
      <c r="B188" s="13" t="s">
        <v>44</v>
      </c>
      <c r="C188" s="218" t="s">
        <v>246</v>
      </c>
      <c r="D188" s="49" t="str">
        <f>IF(C188="","WARNING - Please enter a Probability.","")</f>
        <v/>
      </c>
      <c r="E188" s="16" t="s">
        <v>60</v>
      </c>
      <c r="F188" s="216" t="s">
        <v>281</v>
      </c>
      <c r="I188" s="138" t="s">
        <v>93</v>
      </c>
      <c r="AB188">
        <v>5</v>
      </c>
    </row>
    <row r="189" spans="2:28" x14ac:dyDescent="0.2">
      <c r="B189" s="13" t="s">
        <v>50</v>
      </c>
      <c r="C189" s="218" t="s">
        <v>246</v>
      </c>
      <c r="D189" s="15" t="s">
        <v>96</v>
      </c>
      <c r="E189" s="16" t="s">
        <v>61</v>
      </c>
      <c r="F189" s="219">
        <v>42169</v>
      </c>
      <c r="I189" s="138" t="s">
        <v>93</v>
      </c>
      <c r="AB189">
        <v>6</v>
      </c>
    </row>
    <row r="190" spans="2:28" x14ac:dyDescent="0.2">
      <c r="B190" s="187" t="s">
        <v>57</v>
      </c>
      <c r="C190" s="218" t="s">
        <v>95</v>
      </c>
      <c r="D190" s="15" t="s">
        <v>99</v>
      </c>
      <c r="E190" s="16" t="s">
        <v>62</v>
      </c>
      <c r="F190" s="229" t="s">
        <v>243</v>
      </c>
      <c r="I190" s="138" t="s">
        <v>93</v>
      </c>
      <c r="AB190">
        <v>7</v>
      </c>
    </row>
    <row r="191" spans="2:28" x14ac:dyDescent="0.2">
      <c r="B191" s="13"/>
      <c r="C191" s="15"/>
      <c r="D191" s="15"/>
      <c r="E191" s="18"/>
      <c r="F191" s="19"/>
      <c r="I191" s="138" t="s">
        <v>93</v>
      </c>
      <c r="AB191">
        <v>8</v>
      </c>
    </row>
    <row r="192" spans="2:28" ht="25.5" x14ac:dyDescent="0.2">
      <c r="B192" s="20"/>
      <c r="C192" s="21" t="s">
        <v>89</v>
      </c>
      <c r="D192" s="174" t="s">
        <v>318</v>
      </c>
      <c r="E192" s="18"/>
      <c r="F192" s="19"/>
      <c r="I192" s="138" t="s">
        <v>93</v>
      </c>
      <c r="AB192">
        <v>9</v>
      </c>
    </row>
    <row r="193" spans="2:28" ht="6" customHeight="1" x14ac:dyDescent="0.2">
      <c r="B193" s="20"/>
      <c r="C193" s="21"/>
      <c r="D193" s="22"/>
      <c r="E193" s="18"/>
      <c r="F193" s="19"/>
      <c r="I193" s="138" t="s">
        <v>93</v>
      </c>
      <c r="AB193">
        <v>10</v>
      </c>
    </row>
    <row r="194" spans="2:28" ht="38.25" x14ac:dyDescent="0.2">
      <c r="B194" s="20"/>
      <c r="C194" s="21" t="s">
        <v>90</v>
      </c>
      <c r="D194" s="22" t="s">
        <v>319</v>
      </c>
      <c r="E194" s="18"/>
      <c r="F194" s="19"/>
      <c r="I194" s="138" t="s">
        <v>93</v>
      </c>
      <c r="AB194">
        <v>11</v>
      </c>
    </row>
    <row r="195" spans="2:28" ht="6" customHeight="1" x14ac:dyDescent="0.2">
      <c r="B195" s="20"/>
      <c r="C195" s="21"/>
      <c r="D195" s="22"/>
      <c r="E195" s="18"/>
      <c r="F195" s="19"/>
      <c r="I195" s="138" t="s">
        <v>93</v>
      </c>
      <c r="AB195">
        <v>12</v>
      </c>
    </row>
    <row r="196" spans="2:28" ht="25.5" x14ac:dyDescent="0.2">
      <c r="B196" s="20"/>
      <c r="C196" s="21" t="s">
        <v>3</v>
      </c>
      <c r="D196" s="22" t="s">
        <v>320</v>
      </c>
      <c r="E196" s="18"/>
      <c r="F196" s="19"/>
      <c r="I196" s="138" t="s">
        <v>93</v>
      </c>
      <c r="AB196">
        <v>13</v>
      </c>
    </row>
    <row r="197" spans="2:28" ht="6" customHeight="1" x14ac:dyDescent="0.2">
      <c r="B197" s="20"/>
      <c r="C197" s="21"/>
      <c r="D197" s="22"/>
      <c r="E197" s="18"/>
      <c r="F197" s="19"/>
      <c r="I197" s="138" t="s">
        <v>93</v>
      </c>
      <c r="AB197">
        <v>14</v>
      </c>
    </row>
    <row r="198" spans="2:28" x14ac:dyDescent="0.2">
      <c r="B198" s="20"/>
      <c r="C198" s="21" t="s">
        <v>177</v>
      </c>
      <c r="D198" s="22" t="s">
        <v>321</v>
      </c>
      <c r="E198" s="18"/>
      <c r="F198" s="19"/>
      <c r="I198" s="138" t="s">
        <v>93</v>
      </c>
      <c r="AB198">
        <v>15</v>
      </c>
    </row>
    <row r="199" spans="2:28" x14ac:dyDescent="0.2">
      <c r="B199" s="20"/>
      <c r="C199" s="21"/>
      <c r="D199" s="173"/>
      <c r="E199" s="18"/>
      <c r="F199" s="19"/>
      <c r="I199" s="138" t="s">
        <v>93</v>
      </c>
      <c r="AB199">
        <v>16</v>
      </c>
    </row>
    <row r="200" spans="2:28" x14ac:dyDescent="0.2">
      <c r="B200" s="20"/>
      <c r="C200" s="21"/>
      <c r="D200" s="22"/>
      <c r="E200" s="18"/>
      <c r="F200" s="19"/>
      <c r="I200" s="138" t="s">
        <v>93</v>
      </c>
      <c r="AB200">
        <v>17</v>
      </c>
    </row>
    <row r="201" spans="2:28" x14ac:dyDescent="0.2">
      <c r="B201" s="20"/>
      <c r="C201" s="23"/>
      <c r="D201" s="47"/>
      <c r="E201" s="18"/>
      <c r="F201" s="19"/>
      <c r="I201" s="138" t="s">
        <v>93</v>
      </c>
      <c r="AB201">
        <v>18</v>
      </c>
    </row>
    <row r="202" spans="2:28" x14ac:dyDescent="0.2">
      <c r="B202" s="24" t="s">
        <v>108</v>
      </c>
      <c r="C202" s="16" t="s">
        <v>112</v>
      </c>
      <c r="D202" s="48" t="s">
        <v>176</v>
      </c>
      <c r="E202" s="15" t="s">
        <v>175</v>
      </c>
      <c r="F202" s="17" t="s">
        <v>23</v>
      </c>
      <c r="I202" s="138" t="s">
        <v>93</v>
      </c>
      <c r="AB202">
        <v>19</v>
      </c>
    </row>
    <row r="203" spans="2:28" x14ac:dyDescent="0.2">
      <c r="B203" s="25" t="s">
        <v>274</v>
      </c>
      <c r="C203" s="26">
        <v>1</v>
      </c>
      <c r="D203" s="22" t="s">
        <v>322</v>
      </c>
      <c r="E203" s="27">
        <v>42169</v>
      </c>
      <c r="F203" s="28">
        <v>42174</v>
      </c>
      <c r="I203" s="138" t="s">
        <v>93</v>
      </c>
      <c r="AB203">
        <v>20</v>
      </c>
    </row>
    <row r="204" spans="2:28" x14ac:dyDescent="0.2">
      <c r="B204" s="25" t="s">
        <v>274</v>
      </c>
      <c r="C204" s="26">
        <v>2</v>
      </c>
      <c r="D204" s="22" t="s">
        <v>323</v>
      </c>
      <c r="E204" s="27">
        <v>42169</v>
      </c>
      <c r="F204" s="28">
        <v>42174</v>
      </c>
      <c r="I204" s="138" t="s">
        <v>93</v>
      </c>
      <c r="AB204">
        <v>21</v>
      </c>
    </row>
    <row r="205" spans="2:28" x14ac:dyDescent="0.2">
      <c r="B205" s="25" t="s">
        <v>274</v>
      </c>
      <c r="C205" s="26">
        <v>3</v>
      </c>
      <c r="D205" s="22" t="s">
        <v>324</v>
      </c>
      <c r="E205" s="27">
        <v>42169</v>
      </c>
      <c r="F205" s="28">
        <v>42174</v>
      </c>
      <c r="I205" s="138" t="s">
        <v>93</v>
      </c>
      <c r="AB205">
        <v>22</v>
      </c>
    </row>
    <row r="206" spans="2:28" x14ac:dyDescent="0.2">
      <c r="B206" s="25" t="s">
        <v>274</v>
      </c>
      <c r="C206" s="26">
        <v>4</v>
      </c>
      <c r="D206" s="22" t="s">
        <v>325</v>
      </c>
      <c r="E206" s="27">
        <v>42169</v>
      </c>
      <c r="F206" s="28">
        <v>42174</v>
      </c>
      <c r="I206" s="138" t="s">
        <v>93</v>
      </c>
      <c r="AB206">
        <v>23</v>
      </c>
    </row>
    <row r="207" spans="2:28" ht="13.5" thickBot="1" x14ac:dyDescent="0.25">
      <c r="B207" s="176" t="s">
        <v>274</v>
      </c>
      <c r="C207" s="30">
        <v>5</v>
      </c>
      <c r="D207" s="31" t="s">
        <v>326</v>
      </c>
      <c r="E207" s="32"/>
      <c r="F207" s="33"/>
      <c r="I207" s="138" t="s">
        <v>93</v>
      </c>
      <c r="AB207">
        <v>24</v>
      </c>
    </row>
    <row r="208" spans="2:28" ht="6" customHeight="1" thickBot="1" x14ac:dyDescent="0.25">
      <c r="B208" s="12"/>
      <c r="F208" s="184"/>
      <c r="I208" s="138" t="s">
        <v>93</v>
      </c>
      <c r="AB208">
        <v>25</v>
      </c>
    </row>
    <row r="209" spans="2:28" ht="39" thickBot="1" x14ac:dyDescent="0.25">
      <c r="B209" s="164" t="s">
        <v>109</v>
      </c>
      <c r="C209" s="209">
        <v>9</v>
      </c>
      <c r="D209" s="166" t="s">
        <v>327</v>
      </c>
      <c r="E209" s="167" t="s">
        <v>51</v>
      </c>
      <c r="F209" s="210" t="s">
        <v>104</v>
      </c>
      <c r="I209" s="138" t="s">
        <v>93</v>
      </c>
      <c r="AB209">
        <v>1</v>
      </c>
    </row>
    <row r="210" spans="2:28" x14ac:dyDescent="0.2">
      <c r="B210" s="190" t="s">
        <v>215</v>
      </c>
      <c r="C210" s="211">
        <v>1</v>
      </c>
      <c r="D210" s="192"/>
      <c r="E210" s="21"/>
      <c r="F210" s="212"/>
      <c r="I210" s="138"/>
    </row>
    <row r="211" spans="2:28" x14ac:dyDescent="0.2">
      <c r="B211" s="13" t="s">
        <v>39</v>
      </c>
      <c r="C211" s="213">
        <v>42169</v>
      </c>
      <c r="D211" s="15" t="str">
        <f>IF(OR(C214="",C215=""),"",VLOOKUP(CONCATENATE(C214," - ",C215),Exposure,2))</f>
        <v>R</v>
      </c>
      <c r="E211" s="16" t="s">
        <v>135</v>
      </c>
      <c r="F211" s="214">
        <v>13</v>
      </c>
      <c r="I211" s="138" t="s">
        <v>93</v>
      </c>
      <c r="AB211">
        <v>2</v>
      </c>
    </row>
    <row r="212" spans="2:28" x14ac:dyDescent="0.2">
      <c r="B212" s="13" t="s">
        <v>84</v>
      </c>
      <c r="C212" s="221" t="s">
        <v>309</v>
      </c>
      <c r="D212" s="15" t="s">
        <v>126</v>
      </c>
      <c r="E212" s="16" t="s">
        <v>56</v>
      </c>
      <c r="F212" s="216" t="s">
        <v>142</v>
      </c>
      <c r="I212" s="138" t="s">
        <v>93</v>
      </c>
      <c r="AB212">
        <v>3</v>
      </c>
    </row>
    <row r="213" spans="2:28" x14ac:dyDescent="0.2">
      <c r="B213" s="13" t="s">
        <v>85</v>
      </c>
      <c r="C213" s="228" t="s">
        <v>245</v>
      </c>
      <c r="D213" s="18"/>
      <c r="E213" s="16" t="s">
        <v>59</v>
      </c>
      <c r="F213" s="216" t="s">
        <v>106</v>
      </c>
      <c r="I213" s="138" t="s">
        <v>93</v>
      </c>
      <c r="AB213">
        <v>4</v>
      </c>
    </row>
    <row r="214" spans="2:28" x14ac:dyDescent="0.2">
      <c r="B214" s="13" t="s">
        <v>44</v>
      </c>
      <c r="C214" s="218" t="s">
        <v>246</v>
      </c>
      <c r="D214" s="49" t="str">
        <f>IF(C214="","WARNING - Please enter a Probability.","")</f>
        <v/>
      </c>
      <c r="E214" s="16" t="s">
        <v>60</v>
      </c>
      <c r="F214" s="216" t="s">
        <v>281</v>
      </c>
      <c r="I214" s="138" t="s">
        <v>93</v>
      </c>
      <c r="AB214">
        <v>5</v>
      </c>
    </row>
    <row r="215" spans="2:28" x14ac:dyDescent="0.2">
      <c r="B215" s="13" t="s">
        <v>50</v>
      </c>
      <c r="C215" s="218" t="s">
        <v>246</v>
      </c>
      <c r="D215" s="15" t="s">
        <v>96</v>
      </c>
      <c r="E215" s="16" t="s">
        <v>61</v>
      </c>
      <c r="F215" s="219">
        <v>42169</v>
      </c>
      <c r="I215" s="138" t="s">
        <v>93</v>
      </c>
      <c r="AB215">
        <v>6</v>
      </c>
    </row>
    <row r="216" spans="2:28" x14ac:dyDescent="0.2">
      <c r="B216" s="187" t="s">
        <v>57</v>
      </c>
      <c r="C216" s="218" t="s">
        <v>95</v>
      </c>
      <c r="D216" s="15" t="s">
        <v>99</v>
      </c>
      <c r="E216" s="16" t="s">
        <v>62</v>
      </c>
      <c r="F216" s="229" t="s">
        <v>243</v>
      </c>
      <c r="I216" s="138" t="s">
        <v>93</v>
      </c>
      <c r="AB216">
        <v>7</v>
      </c>
    </row>
    <row r="217" spans="2:28" x14ac:dyDescent="0.2">
      <c r="B217" s="13"/>
      <c r="C217" s="15"/>
      <c r="D217" s="15"/>
      <c r="E217" s="18"/>
      <c r="F217" s="19"/>
      <c r="I217" s="138" t="s">
        <v>93</v>
      </c>
      <c r="AB217">
        <v>8</v>
      </c>
    </row>
    <row r="218" spans="2:28" ht="25.5" x14ac:dyDescent="0.2">
      <c r="B218" s="20"/>
      <c r="C218" s="21" t="s">
        <v>89</v>
      </c>
      <c r="D218" s="174" t="s">
        <v>328</v>
      </c>
      <c r="E218" s="18"/>
      <c r="F218" s="19"/>
      <c r="I218" s="138" t="s">
        <v>93</v>
      </c>
      <c r="AB218">
        <v>9</v>
      </c>
    </row>
    <row r="219" spans="2:28" ht="6" customHeight="1" x14ac:dyDescent="0.2">
      <c r="B219" s="20"/>
      <c r="C219" s="21"/>
      <c r="D219" s="22"/>
      <c r="E219" s="18"/>
      <c r="F219" s="19"/>
      <c r="I219" s="138" t="s">
        <v>93</v>
      </c>
      <c r="AB219">
        <v>10</v>
      </c>
    </row>
    <row r="220" spans="2:28" ht="25.5" x14ac:dyDescent="0.2">
      <c r="B220" s="20"/>
      <c r="C220" s="21" t="s">
        <v>90</v>
      </c>
      <c r="D220" s="22" t="s">
        <v>329</v>
      </c>
      <c r="E220" s="18"/>
      <c r="F220" s="19"/>
      <c r="I220" s="138" t="s">
        <v>93</v>
      </c>
      <c r="AB220">
        <v>11</v>
      </c>
    </row>
    <row r="221" spans="2:28" ht="6" customHeight="1" x14ac:dyDescent="0.2">
      <c r="B221" s="20"/>
      <c r="C221" s="21"/>
      <c r="D221" s="22"/>
      <c r="E221" s="18"/>
      <c r="F221" s="19"/>
      <c r="I221" s="138" t="s">
        <v>93</v>
      </c>
      <c r="AB221">
        <v>12</v>
      </c>
    </row>
    <row r="222" spans="2:28" ht="25.5" x14ac:dyDescent="0.2">
      <c r="B222" s="20"/>
      <c r="C222" s="21" t="s">
        <v>3</v>
      </c>
      <c r="D222" s="22" t="s">
        <v>330</v>
      </c>
      <c r="E222" s="18"/>
      <c r="F222" s="19"/>
      <c r="I222" s="138" t="s">
        <v>93</v>
      </c>
      <c r="AB222">
        <v>13</v>
      </c>
    </row>
    <row r="223" spans="2:28" ht="6" customHeight="1" x14ac:dyDescent="0.2">
      <c r="B223" s="20"/>
      <c r="C223" s="21"/>
      <c r="D223" s="22"/>
      <c r="E223" s="18"/>
      <c r="F223" s="19"/>
      <c r="I223" s="138" t="s">
        <v>93</v>
      </c>
      <c r="AB223">
        <v>14</v>
      </c>
    </row>
    <row r="224" spans="2:28" ht="25.5" x14ac:dyDescent="0.2">
      <c r="B224" s="20"/>
      <c r="C224" s="21" t="s">
        <v>177</v>
      </c>
      <c r="D224" s="22" t="s">
        <v>331</v>
      </c>
      <c r="E224" s="18"/>
      <c r="F224" s="19"/>
      <c r="I224" s="138" t="s">
        <v>93</v>
      </c>
      <c r="AB224">
        <v>15</v>
      </c>
    </row>
    <row r="225" spans="2:28" x14ac:dyDescent="0.2">
      <c r="B225" s="20"/>
      <c r="C225" s="21"/>
      <c r="D225" s="173"/>
      <c r="E225" s="18"/>
      <c r="F225" s="19"/>
      <c r="I225" s="138" t="s">
        <v>93</v>
      </c>
      <c r="AB225">
        <v>16</v>
      </c>
    </row>
    <row r="226" spans="2:28" x14ac:dyDescent="0.2">
      <c r="B226" s="20"/>
      <c r="C226" s="21"/>
      <c r="D226" s="22"/>
      <c r="E226" s="18"/>
      <c r="F226" s="19"/>
      <c r="I226" s="138" t="s">
        <v>93</v>
      </c>
      <c r="AB226">
        <v>17</v>
      </c>
    </row>
    <row r="227" spans="2:28" x14ac:dyDescent="0.2">
      <c r="B227" s="20"/>
      <c r="C227" s="23"/>
      <c r="D227" s="47"/>
      <c r="E227" s="18"/>
      <c r="F227" s="19">
        <v>6</v>
      </c>
      <c r="I227" s="138" t="s">
        <v>93</v>
      </c>
      <c r="AB227">
        <v>18</v>
      </c>
    </row>
    <row r="228" spans="2:28" x14ac:dyDescent="0.2">
      <c r="B228" s="24" t="s">
        <v>108</v>
      </c>
      <c r="C228" s="16" t="s">
        <v>112</v>
      </c>
      <c r="D228" s="48" t="s">
        <v>176</v>
      </c>
      <c r="E228" s="15" t="s">
        <v>175</v>
      </c>
      <c r="F228" s="17" t="s">
        <v>23</v>
      </c>
      <c r="I228" s="138" t="s">
        <v>93</v>
      </c>
      <c r="AB228">
        <v>19</v>
      </c>
    </row>
    <row r="229" spans="2:28" x14ac:dyDescent="0.2">
      <c r="B229" s="25" t="s">
        <v>263</v>
      </c>
      <c r="C229" s="26">
        <v>1</v>
      </c>
      <c r="D229" s="22" t="s">
        <v>332</v>
      </c>
      <c r="E229" s="27">
        <v>42169</v>
      </c>
      <c r="F229" s="28">
        <v>42174</v>
      </c>
      <c r="I229" s="138" t="s">
        <v>93</v>
      </c>
      <c r="AB229">
        <v>20</v>
      </c>
    </row>
    <row r="230" spans="2:28" x14ac:dyDescent="0.2">
      <c r="B230" s="25" t="s">
        <v>263</v>
      </c>
      <c r="C230" s="26">
        <v>2</v>
      </c>
      <c r="D230" s="22" t="s">
        <v>333</v>
      </c>
      <c r="E230" s="27">
        <v>42169</v>
      </c>
      <c r="F230" s="28">
        <v>42174</v>
      </c>
      <c r="I230" s="138" t="s">
        <v>93</v>
      </c>
      <c r="AB230">
        <v>21</v>
      </c>
    </row>
    <row r="231" spans="2:28" x14ac:dyDescent="0.2">
      <c r="B231" s="25" t="s">
        <v>263</v>
      </c>
      <c r="C231" s="26">
        <v>3</v>
      </c>
      <c r="D231" s="22" t="s">
        <v>334</v>
      </c>
      <c r="E231" s="27">
        <v>42169</v>
      </c>
      <c r="F231" s="28">
        <v>42174</v>
      </c>
      <c r="I231" s="138" t="s">
        <v>93</v>
      </c>
      <c r="AB231">
        <v>22</v>
      </c>
    </row>
    <row r="232" spans="2:28" ht="13.5" thickBot="1" x14ac:dyDescent="0.25">
      <c r="B232" s="176"/>
      <c r="C232" s="30"/>
      <c r="D232" s="31"/>
      <c r="E232" s="32"/>
      <c r="F232" s="33"/>
      <c r="I232" s="138" t="s">
        <v>93</v>
      </c>
      <c r="AB232">
        <v>24</v>
      </c>
    </row>
    <row r="233" spans="2:28" ht="6" customHeight="1" thickBot="1" x14ac:dyDescent="0.25">
      <c r="B233" s="12"/>
      <c r="F233" s="184"/>
      <c r="I233" s="138" t="s">
        <v>93</v>
      </c>
      <c r="AB233">
        <v>25</v>
      </c>
    </row>
    <row r="234" spans="2:28" ht="13.5" thickBot="1" x14ac:dyDescent="0.25">
      <c r="B234" s="164" t="s">
        <v>109</v>
      </c>
      <c r="C234" s="209">
        <v>10</v>
      </c>
      <c r="D234" s="166" t="s">
        <v>335</v>
      </c>
      <c r="E234" s="167" t="s">
        <v>51</v>
      </c>
      <c r="F234" s="210" t="s">
        <v>104</v>
      </c>
      <c r="I234" s="138" t="s">
        <v>93</v>
      </c>
      <c r="AB234">
        <v>1</v>
      </c>
    </row>
    <row r="235" spans="2:28" x14ac:dyDescent="0.2">
      <c r="B235" s="190" t="s">
        <v>215</v>
      </c>
      <c r="C235" s="211">
        <v>2</v>
      </c>
      <c r="D235" s="192"/>
      <c r="E235" s="21"/>
      <c r="F235" s="212"/>
      <c r="I235" s="138"/>
    </row>
    <row r="236" spans="2:28" x14ac:dyDescent="0.2">
      <c r="B236" s="13" t="s">
        <v>39</v>
      </c>
      <c r="C236" s="213">
        <v>42169</v>
      </c>
      <c r="D236" s="15" t="str">
        <f>IF(OR(C239="",C240=""),"",VLOOKUP(CONCATENATE(C239," - ",C240),Exposure,2))</f>
        <v>R</v>
      </c>
      <c r="E236" s="16" t="s">
        <v>135</v>
      </c>
      <c r="F236" s="214"/>
      <c r="I236" s="138" t="s">
        <v>93</v>
      </c>
      <c r="AB236">
        <v>2</v>
      </c>
    </row>
    <row r="237" spans="2:28" x14ac:dyDescent="0.2">
      <c r="B237" s="13" t="s">
        <v>84</v>
      </c>
      <c r="C237" s="221" t="s">
        <v>245</v>
      </c>
      <c r="D237" s="15" t="s">
        <v>126</v>
      </c>
      <c r="E237" s="16" t="s">
        <v>56</v>
      </c>
      <c r="F237" s="216" t="s">
        <v>142</v>
      </c>
      <c r="I237" s="138" t="s">
        <v>93</v>
      </c>
      <c r="AB237">
        <v>3</v>
      </c>
    </row>
    <row r="238" spans="2:28" x14ac:dyDescent="0.2">
      <c r="B238" s="13" t="s">
        <v>85</v>
      </c>
      <c r="C238" s="228" t="s">
        <v>309</v>
      </c>
      <c r="D238" s="18"/>
      <c r="E238" s="16" t="s">
        <v>59</v>
      </c>
      <c r="F238" s="216" t="s">
        <v>106</v>
      </c>
      <c r="I238" s="138" t="s">
        <v>93</v>
      </c>
      <c r="AB238">
        <v>4</v>
      </c>
    </row>
    <row r="239" spans="2:28" x14ac:dyDescent="0.2">
      <c r="B239" s="13" t="s">
        <v>44</v>
      </c>
      <c r="C239" s="218" t="s">
        <v>246</v>
      </c>
      <c r="D239" s="49" t="str">
        <f>IF(C239="","WARNING - Please enter a Probability.","")</f>
        <v/>
      </c>
      <c r="E239" s="16" t="s">
        <v>60</v>
      </c>
      <c r="F239" s="216" t="s">
        <v>107</v>
      </c>
      <c r="I239" s="138" t="s">
        <v>93</v>
      </c>
      <c r="AB239">
        <v>5</v>
      </c>
    </row>
    <row r="240" spans="2:28" x14ac:dyDescent="0.2">
      <c r="B240" s="13" t="s">
        <v>50</v>
      </c>
      <c r="C240" s="218" t="s">
        <v>217</v>
      </c>
      <c r="D240" s="15" t="s">
        <v>96</v>
      </c>
      <c r="E240" s="16" t="s">
        <v>61</v>
      </c>
      <c r="F240" s="219">
        <v>42169</v>
      </c>
      <c r="I240" s="138" t="s">
        <v>93</v>
      </c>
      <c r="AB240">
        <v>6</v>
      </c>
    </row>
    <row r="241" spans="2:28" x14ac:dyDescent="0.2">
      <c r="B241" s="187" t="s">
        <v>57</v>
      </c>
      <c r="C241" s="218" t="s">
        <v>95</v>
      </c>
      <c r="D241" s="15" t="s">
        <v>99</v>
      </c>
      <c r="E241" s="16" t="s">
        <v>62</v>
      </c>
      <c r="F241" s="220" t="s">
        <v>243</v>
      </c>
      <c r="I241" s="138" t="s">
        <v>93</v>
      </c>
      <c r="AB241">
        <v>7</v>
      </c>
    </row>
    <row r="242" spans="2:28" x14ac:dyDescent="0.2">
      <c r="B242" s="13"/>
      <c r="C242" s="15"/>
      <c r="D242" s="15"/>
      <c r="E242" s="18"/>
      <c r="F242" s="19"/>
      <c r="I242" s="138" t="s">
        <v>93</v>
      </c>
      <c r="AB242">
        <v>8</v>
      </c>
    </row>
    <row r="243" spans="2:28" ht="25.5" x14ac:dyDescent="0.2">
      <c r="B243" s="20"/>
      <c r="C243" s="21" t="s">
        <v>89</v>
      </c>
      <c r="D243" s="174" t="s">
        <v>336</v>
      </c>
      <c r="E243" s="18"/>
      <c r="F243" s="19"/>
      <c r="I243" s="138" t="s">
        <v>93</v>
      </c>
      <c r="AB243">
        <v>9</v>
      </c>
    </row>
    <row r="244" spans="2:28" ht="6" customHeight="1" x14ac:dyDescent="0.2">
      <c r="B244" s="20"/>
      <c r="C244" s="21"/>
      <c r="D244" s="22"/>
      <c r="E244" s="18"/>
      <c r="F244" s="19"/>
      <c r="I244" s="138" t="s">
        <v>93</v>
      </c>
      <c r="AB244">
        <v>10</v>
      </c>
    </row>
    <row r="245" spans="2:28" ht="25.5" x14ac:dyDescent="0.2">
      <c r="B245" s="20"/>
      <c r="C245" s="21" t="s">
        <v>90</v>
      </c>
      <c r="D245" s="22" t="s">
        <v>337</v>
      </c>
      <c r="E245" s="18"/>
      <c r="F245" s="19"/>
      <c r="I245" s="138" t="s">
        <v>93</v>
      </c>
      <c r="AB245">
        <v>11</v>
      </c>
    </row>
    <row r="246" spans="2:28" ht="6" customHeight="1" x14ac:dyDescent="0.2">
      <c r="B246" s="20"/>
      <c r="C246" s="21"/>
      <c r="D246" s="22"/>
      <c r="E246" s="18"/>
      <c r="F246" s="19"/>
      <c r="I246" s="138" t="s">
        <v>93</v>
      </c>
      <c r="AB246">
        <v>12</v>
      </c>
    </row>
    <row r="247" spans="2:28" ht="25.5" x14ac:dyDescent="0.2">
      <c r="B247" s="20"/>
      <c r="C247" s="21" t="s">
        <v>3</v>
      </c>
      <c r="D247" s="22" t="s">
        <v>338</v>
      </c>
      <c r="E247" s="18"/>
      <c r="F247" s="19"/>
      <c r="I247" s="138" t="s">
        <v>93</v>
      </c>
      <c r="AB247">
        <v>13</v>
      </c>
    </row>
    <row r="248" spans="2:28" ht="6" customHeight="1" x14ac:dyDescent="0.2">
      <c r="B248" s="20"/>
      <c r="C248" s="21"/>
      <c r="D248" s="22"/>
      <c r="E248" s="18"/>
      <c r="F248" s="19"/>
      <c r="I248" s="138" t="s">
        <v>93</v>
      </c>
      <c r="AB248">
        <v>14</v>
      </c>
    </row>
    <row r="249" spans="2:28" ht="25.5" x14ac:dyDescent="0.2">
      <c r="B249" s="20"/>
      <c r="C249" s="21" t="s">
        <v>177</v>
      </c>
      <c r="D249" s="22" t="s">
        <v>339</v>
      </c>
      <c r="E249" s="18"/>
      <c r="F249" s="19"/>
      <c r="I249" s="138" t="s">
        <v>93</v>
      </c>
      <c r="AB249">
        <v>15</v>
      </c>
    </row>
    <row r="250" spans="2:28" x14ac:dyDescent="0.2">
      <c r="B250" s="20"/>
      <c r="C250" s="21"/>
      <c r="D250" s="173"/>
      <c r="E250" s="18"/>
      <c r="F250" s="19"/>
      <c r="I250" s="138" t="s">
        <v>93</v>
      </c>
      <c r="AB250">
        <v>16</v>
      </c>
    </row>
    <row r="251" spans="2:28" x14ac:dyDescent="0.2">
      <c r="B251" s="20"/>
      <c r="C251" s="21"/>
      <c r="D251" s="22"/>
      <c r="E251" s="18"/>
      <c r="F251" s="19"/>
      <c r="I251" s="138" t="s">
        <v>93</v>
      </c>
      <c r="AB251">
        <v>17</v>
      </c>
    </row>
    <row r="252" spans="2:28" x14ac:dyDescent="0.2">
      <c r="B252" s="20"/>
      <c r="C252" s="23"/>
      <c r="D252" s="47"/>
      <c r="E252" s="18"/>
      <c r="F252" s="19"/>
      <c r="I252" s="138" t="s">
        <v>93</v>
      </c>
      <c r="AB252">
        <v>18</v>
      </c>
    </row>
    <row r="253" spans="2:28" x14ac:dyDescent="0.2">
      <c r="B253" s="24" t="s">
        <v>108</v>
      </c>
      <c r="C253" s="16" t="s">
        <v>112</v>
      </c>
      <c r="D253" s="48" t="s">
        <v>176</v>
      </c>
      <c r="E253" s="15" t="s">
        <v>175</v>
      </c>
      <c r="F253" s="17" t="s">
        <v>23</v>
      </c>
      <c r="I253" s="138" t="s">
        <v>93</v>
      </c>
      <c r="AB253">
        <v>19</v>
      </c>
    </row>
    <row r="254" spans="2:28" x14ac:dyDescent="0.2">
      <c r="B254" s="25" t="s">
        <v>274</v>
      </c>
      <c r="C254" s="26">
        <v>1</v>
      </c>
      <c r="D254" s="22" t="s">
        <v>340</v>
      </c>
      <c r="E254" s="27">
        <v>42169</v>
      </c>
      <c r="F254" s="28">
        <v>42174</v>
      </c>
      <c r="I254" s="138" t="s">
        <v>93</v>
      </c>
      <c r="AB254">
        <v>20</v>
      </c>
    </row>
    <row r="255" spans="2:28" x14ac:dyDescent="0.2">
      <c r="B255" s="25" t="s">
        <v>274</v>
      </c>
      <c r="C255" s="26">
        <v>2</v>
      </c>
      <c r="D255" s="22" t="s">
        <v>341</v>
      </c>
      <c r="E255" s="27">
        <v>42169</v>
      </c>
      <c r="F255" s="28">
        <v>42174</v>
      </c>
      <c r="I255" s="138" t="s">
        <v>93</v>
      </c>
      <c r="AB255">
        <v>21</v>
      </c>
    </row>
    <row r="256" spans="2:28" x14ac:dyDescent="0.2">
      <c r="B256" s="25" t="s">
        <v>274</v>
      </c>
      <c r="C256" s="26">
        <v>3</v>
      </c>
      <c r="D256" s="22" t="s">
        <v>342</v>
      </c>
      <c r="E256" s="27">
        <v>42169</v>
      </c>
      <c r="F256" s="28">
        <v>42174</v>
      </c>
      <c r="I256" s="138" t="s">
        <v>93</v>
      </c>
      <c r="AB256">
        <v>22</v>
      </c>
    </row>
    <row r="257" spans="2:28" x14ac:dyDescent="0.2">
      <c r="B257" s="25" t="s">
        <v>87</v>
      </c>
      <c r="C257" s="26">
        <v>4</v>
      </c>
      <c r="D257" s="22" t="s">
        <v>103</v>
      </c>
      <c r="E257" s="27" t="s">
        <v>86</v>
      </c>
      <c r="F257" s="28" t="s">
        <v>86</v>
      </c>
      <c r="I257" s="138" t="s">
        <v>93</v>
      </c>
      <c r="AB257">
        <v>23</v>
      </c>
    </row>
    <row r="258" spans="2:28" ht="13.5" thickBot="1" x14ac:dyDescent="0.25">
      <c r="B258" s="176"/>
      <c r="C258" s="30"/>
      <c r="D258" s="31"/>
      <c r="E258" s="32"/>
      <c r="F258" s="33"/>
      <c r="I258" s="138" t="s">
        <v>93</v>
      </c>
      <c r="AB258">
        <v>24</v>
      </c>
    </row>
    <row r="259" spans="2:28" ht="6" customHeight="1" thickBot="1" x14ac:dyDescent="0.25">
      <c r="B259" s="12"/>
      <c r="F259" s="184"/>
      <c r="I259" s="138" t="s">
        <v>93</v>
      </c>
      <c r="AB259">
        <v>25</v>
      </c>
    </row>
    <row r="260" spans="2:28" ht="39" thickBot="1" x14ac:dyDescent="0.25">
      <c r="B260" s="164" t="s">
        <v>109</v>
      </c>
      <c r="C260" s="209">
        <v>11</v>
      </c>
      <c r="D260" s="166" t="s">
        <v>343</v>
      </c>
      <c r="E260" s="167" t="s">
        <v>51</v>
      </c>
      <c r="F260" s="210" t="s">
        <v>104</v>
      </c>
      <c r="I260" s="138" t="s">
        <v>93</v>
      </c>
      <c r="AB260">
        <v>1</v>
      </c>
    </row>
    <row r="261" spans="2:28" x14ac:dyDescent="0.2">
      <c r="B261" s="230" t="s">
        <v>215</v>
      </c>
      <c r="C261" s="231">
        <v>2</v>
      </c>
      <c r="D261" s="192"/>
      <c r="E261" s="21"/>
      <c r="F261" s="212"/>
      <c r="I261" s="138"/>
    </row>
    <row r="262" spans="2:28" x14ac:dyDescent="0.2">
      <c r="B262" s="24" t="s">
        <v>39</v>
      </c>
      <c r="C262" s="232" t="s">
        <v>344</v>
      </c>
      <c r="D262" s="15" t="str">
        <f>IF(OR(C265="",C266=""),"",VLOOKUP(CONCATENATE(C265," - ",C266),Exposure,2))</f>
        <v>R</v>
      </c>
      <c r="E262" s="16" t="s">
        <v>135</v>
      </c>
      <c r="F262" s="233">
        <v>7</v>
      </c>
      <c r="I262" s="138" t="s">
        <v>93</v>
      </c>
      <c r="AB262">
        <v>2</v>
      </c>
    </row>
    <row r="263" spans="2:28" x14ac:dyDescent="0.2">
      <c r="B263" s="24" t="s">
        <v>84</v>
      </c>
      <c r="C263" s="234" t="s">
        <v>309</v>
      </c>
      <c r="D263" s="15" t="s">
        <v>126</v>
      </c>
      <c r="E263" s="235" t="s">
        <v>56</v>
      </c>
      <c r="F263" s="236" t="s">
        <v>298</v>
      </c>
      <c r="I263" s="138" t="s">
        <v>93</v>
      </c>
      <c r="AB263">
        <v>3</v>
      </c>
    </row>
    <row r="264" spans="2:28" x14ac:dyDescent="0.2">
      <c r="B264" s="24" t="s">
        <v>85</v>
      </c>
      <c r="C264" s="237" t="s">
        <v>309</v>
      </c>
      <c r="D264" s="18"/>
      <c r="E264" s="16" t="s">
        <v>59</v>
      </c>
      <c r="F264" s="216" t="s">
        <v>106</v>
      </c>
      <c r="I264" s="138" t="s">
        <v>93</v>
      </c>
      <c r="AB264">
        <v>4</v>
      </c>
    </row>
    <row r="265" spans="2:28" x14ac:dyDescent="0.2">
      <c r="B265" s="13" t="s">
        <v>44</v>
      </c>
      <c r="C265" s="218" t="s">
        <v>242</v>
      </c>
      <c r="D265" s="49" t="str">
        <f>IF(C265="","WARNING - Please enter a Probability.","")</f>
        <v/>
      </c>
      <c r="E265" s="16" t="s">
        <v>60</v>
      </c>
      <c r="F265" s="216" t="s">
        <v>107</v>
      </c>
      <c r="I265" s="138" t="s">
        <v>93</v>
      </c>
      <c r="AB265">
        <v>5</v>
      </c>
    </row>
    <row r="266" spans="2:28" x14ac:dyDescent="0.2">
      <c r="B266" s="13" t="s">
        <v>50</v>
      </c>
      <c r="C266" s="218" t="s">
        <v>217</v>
      </c>
      <c r="D266" s="15" t="s">
        <v>96</v>
      </c>
      <c r="E266" s="16" t="s">
        <v>61</v>
      </c>
      <c r="F266" s="238" t="s">
        <v>344</v>
      </c>
      <c r="I266" s="138" t="s">
        <v>93</v>
      </c>
      <c r="AB266">
        <v>6</v>
      </c>
    </row>
    <row r="267" spans="2:28" x14ac:dyDescent="0.2">
      <c r="B267" s="187" t="s">
        <v>57</v>
      </c>
      <c r="C267" s="218" t="s">
        <v>95</v>
      </c>
      <c r="D267" s="15" t="s">
        <v>99</v>
      </c>
      <c r="E267" s="16" t="s">
        <v>62</v>
      </c>
      <c r="F267" s="229" t="s">
        <v>243</v>
      </c>
      <c r="I267" s="138" t="s">
        <v>93</v>
      </c>
      <c r="AB267">
        <v>7</v>
      </c>
    </row>
    <row r="268" spans="2:28" x14ac:dyDescent="0.2">
      <c r="B268" s="13"/>
      <c r="C268" s="15"/>
      <c r="D268" s="15"/>
      <c r="E268" s="18"/>
      <c r="F268" s="19"/>
      <c r="I268" s="138" t="s">
        <v>93</v>
      </c>
      <c r="AB268">
        <v>8</v>
      </c>
    </row>
    <row r="269" spans="2:28" ht="25.5" x14ac:dyDescent="0.2">
      <c r="B269" s="20"/>
      <c r="C269" s="21" t="s">
        <v>89</v>
      </c>
      <c r="D269" s="174" t="s">
        <v>345</v>
      </c>
      <c r="E269" s="18"/>
      <c r="F269" s="19"/>
      <c r="I269" s="138" t="s">
        <v>93</v>
      </c>
      <c r="AB269">
        <v>9</v>
      </c>
    </row>
    <row r="270" spans="2:28" ht="6" customHeight="1" x14ac:dyDescent="0.2">
      <c r="B270" s="20"/>
      <c r="C270" s="21"/>
      <c r="D270" s="22"/>
      <c r="E270" s="18"/>
      <c r="F270" s="19"/>
      <c r="I270" s="138" t="s">
        <v>93</v>
      </c>
      <c r="AB270">
        <v>10</v>
      </c>
    </row>
    <row r="271" spans="2:28" ht="25.5" x14ac:dyDescent="0.2">
      <c r="B271" s="20"/>
      <c r="C271" s="21" t="s">
        <v>90</v>
      </c>
      <c r="D271" s="226" t="s">
        <v>346</v>
      </c>
      <c r="E271" s="18"/>
      <c r="F271" s="19"/>
      <c r="I271" s="138" t="s">
        <v>93</v>
      </c>
      <c r="AB271">
        <v>11</v>
      </c>
    </row>
    <row r="272" spans="2:28" ht="6" customHeight="1" x14ac:dyDescent="0.2">
      <c r="B272" s="20"/>
      <c r="C272" s="21"/>
      <c r="D272" s="22"/>
      <c r="E272" s="18"/>
      <c r="F272" s="19"/>
      <c r="I272" s="138" t="s">
        <v>93</v>
      </c>
      <c r="AB272">
        <v>12</v>
      </c>
    </row>
    <row r="273" spans="2:28" ht="25.5" x14ac:dyDescent="0.2">
      <c r="B273" s="20"/>
      <c r="C273" s="21" t="s">
        <v>3</v>
      </c>
      <c r="D273" s="226" t="s">
        <v>347</v>
      </c>
      <c r="E273" s="18"/>
      <c r="F273" s="19"/>
      <c r="I273" s="138" t="s">
        <v>93</v>
      </c>
      <c r="AB273">
        <v>13</v>
      </c>
    </row>
    <row r="274" spans="2:28" ht="6" customHeight="1" x14ac:dyDescent="0.2">
      <c r="B274" s="20"/>
      <c r="C274" s="21"/>
      <c r="D274" s="22"/>
      <c r="E274" s="18"/>
      <c r="F274" s="19"/>
      <c r="I274" s="138" t="s">
        <v>93</v>
      </c>
      <c r="AB274">
        <v>14</v>
      </c>
    </row>
    <row r="275" spans="2:28" ht="25.5" x14ac:dyDescent="0.2">
      <c r="B275" s="20"/>
      <c r="C275" s="21" t="s">
        <v>177</v>
      </c>
      <c r="D275" s="226" t="s">
        <v>348</v>
      </c>
      <c r="E275" s="18"/>
      <c r="F275" s="19"/>
      <c r="I275" s="138" t="s">
        <v>93</v>
      </c>
      <c r="AB275">
        <v>15</v>
      </c>
    </row>
    <row r="276" spans="2:28" x14ac:dyDescent="0.2">
      <c r="B276" s="20"/>
      <c r="C276" s="21"/>
      <c r="D276" s="173"/>
      <c r="E276" s="18"/>
      <c r="F276" s="19"/>
      <c r="I276" s="138" t="s">
        <v>93</v>
      </c>
      <c r="AB276">
        <v>16</v>
      </c>
    </row>
    <row r="277" spans="2:28" x14ac:dyDescent="0.2">
      <c r="B277" s="20"/>
      <c r="C277" s="21"/>
      <c r="D277" s="22"/>
      <c r="E277" s="18"/>
      <c r="F277" s="19"/>
      <c r="I277" s="138" t="s">
        <v>93</v>
      </c>
      <c r="AB277">
        <v>17</v>
      </c>
    </row>
    <row r="278" spans="2:28" x14ac:dyDescent="0.2">
      <c r="B278" s="20"/>
      <c r="C278" s="23"/>
      <c r="D278" s="47"/>
      <c r="E278" s="18"/>
      <c r="F278" s="19"/>
      <c r="I278" s="138" t="s">
        <v>93</v>
      </c>
      <c r="AB278">
        <v>18</v>
      </c>
    </row>
    <row r="279" spans="2:28" x14ac:dyDescent="0.2">
      <c r="B279" s="24" t="s">
        <v>108</v>
      </c>
      <c r="C279" s="16" t="s">
        <v>112</v>
      </c>
      <c r="D279" s="48" t="s">
        <v>176</v>
      </c>
      <c r="E279" s="15" t="s">
        <v>175</v>
      </c>
      <c r="F279" s="17" t="s">
        <v>23</v>
      </c>
      <c r="I279" s="138" t="s">
        <v>93</v>
      </c>
      <c r="AB279">
        <v>19</v>
      </c>
    </row>
    <row r="280" spans="2:28" x14ac:dyDescent="0.2">
      <c r="B280" s="239" t="s">
        <v>309</v>
      </c>
      <c r="C280" s="26">
        <v>1</v>
      </c>
      <c r="D280" s="240" t="s">
        <v>349</v>
      </c>
      <c r="E280" s="232" t="s">
        <v>344</v>
      </c>
      <c r="F280" s="241">
        <v>42174</v>
      </c>
      <c r="I280" s="138" t="s">
        <v>93</v>
      </c>
      <c r="AB280">
        <v>20</v>
      </c>
    </row>
    <row r="281" spans="2:28" x14ac:dyDescent="0.2">
      <c r="B281" s="239" t="s">
        <v>309</v>
      </c>
      <c r="C281" s="26">
        <v>2</v>
      </c>
      <c r="D281" s="240" t="s">
        <v>350</v>
      </c>
      <c r="E281" s="232" t="s">
        <v>344</v>
      </c>
      <c r="F281" s="241">
        <v>42174</v>
      </c>
      <c r="I281" s="138" t="s">
        <v>93</v>
      </c>
      <c r="AB281">
        <v>21</v>
      </c>
    </row>
    <row r="282" spans="2:28" x14ac:dyDescent="0.2">
      <c r="B282" s="239" t="s">
        <v>309</v>
      </c>
      <c r="C282" s="26">
        <v>3</v>
      </c>
      <c r="D282" s="240" t="s">
        <v>351</v>
      </c>
      <c r="E282" s="232" t="s">
        <v>344</v>
      </c>
      <c r="F282" s="241">
        <v>42174</v>
      </c>
      <c r="I282" s="138" t="s">
        <v>93</v>
      </c>
      <c r="AB282">
        <v>22</v>
      </c>
    </row>
    <row r="283" spans="2:28" x14ac:dyDescent="0.2">
      <c r="B283" s="239" t="s">
        <v>309</v>
      </c>
      <c r="C283" s="26">
        <v>4</v>
      </c>
      <c r="D283" s="240" t="s">
        <v>352</v>
      </c>
      <c r="E283" s="232" t="s">
        <v>344</v>
      </c>
      <c r="F283" s="241">
        <v>42174</v>
      </c>
      <c r="I283" s="138" t="s">
        <v>93</v>
      </c>
      <c r="AB283">
        <v>23</v>
      </c>
    </row>
    <row r="284" spans="2:28" ht="13.5" thickBot="1" x14ac:dyDescent="0.25">
      <c r="B284" s="176"/>
      <c r="C284" s="30"/>
      <c r="D284" s="31"/>
      <c r="E284" s="32"/>
      <c r="F284" s="33"/>
      <c r="I284" s="138" t="s">
        <v>93</v>
      </c>
      <c r="AB284">
        <v>24</v>
      </c>
    </row>
    <row r="285" spans="2:28" ht="6" customHeight="1" thickBot="1" x14ac:dyDescent="0.25">
      <c r="B285" s="12"/>
      <c r="F285" s="184"/>
      <c r="I285" s="138" t="s">
        <v>93</v>
      </c>
      <c r="AB285">
        <v>25</v>
      </c>
    </row>
    <row r="286" spans="2:28" ht="26.25" thickBot="1" x14ac:dyDescent="0.25">
      <c r="B286" s="164" t="s">
        <v>109</v>
      </c>
      <c r="C286" s="209">
        <v>12</v>
      </c>
      <c r="D286" s="166" t="s">
        <v>353</v>
      </c>
      <c r="E286" s="167" t="s">
        <v>51</v>
      </c>
      <c r="F286" s="210" t="s">
        <v>104</v>
      </c>
      <c r="I286" s="138" t="s">
        <v>93</v>
      </c>
      <c r="AB286">
        <v>1</v>
      </c>
    </row>
    <row r="287" spans="2:28" x14ac:dyDescent="0.2">
      <c r="B287" s="190" t="s">
        <v>215</v>
      </c>
      <c r="C287" s="211">
        <v>1</v>
      </c>
      <c r="D287" s="192"/>
      <c r="E287" s="21"/>
      <c r="F287" s="212"/>
      <c r="I287" s="138"/>
    </row>
    <row r="288" spans="2:28" x14ac:dyDescent="0.2">
      <c r="B288" s="13" t="s">
        <v>39</v>
      </c>
      <c r="C288" s="242">
        <v>42170</v>
      </c>
      <c r="D288" s="15" t="str">
        <f>IF(OR(C291="",C292=""),"",VLOOKUP(CONCATENATE(C291," - ",C292),Exposure,2))</f>
        <v>G</v>
      </c>
      <c r="E288" s="16" t="s">
        <v>135</v>
      </c>
      <c r="F288" s="233">
        <v>3</v>
      </c>
      <c r="I288" s="138" t="s">
        <v>93</v>
      </c>
      <c r="AB288">
        <v>2</v>
      </c>
    </row>
    <row r="289" spans="2:28" x14ac:dyDescent="0.2">
      <c r="B289" s="13" t="s">
        <v>84</v>
      </c>
      <c r="C289" s="221" t="s">
        <v>269</v>
      </c>
      <c r="D289" s="15" t="s">
        <v>126</v>
      </c>
      <c r="E289" s="235" t="s">
        <v>56</v>
      </c>
      <c r="F289" s="236" t="s">
        <v>354</v>
      </c>
      <c r="I289" s="138" t="s">
        <v>93</v>
      </c>
      <c r="AB289">
        <v>3</v>
      </c>
    </row>
    <row r="290" spans="2:28" x14ac:dyDescent="0.2">
      <c r="B290" s="13" t="s">
        <v>85</v>
      </c>
      <c r="C290" s="228" t="s">
        <v>269</v>
      </c>
      <c r="D290" s="18"/>
      <c r="E290" s="16" t="s">
        <v>59</v>
      </c>
      <c r="F290" s="216" t="s">
        <v>106</v>
      </c>
      <c r="I290" s="138" t="s">
        <v>93</v>
      </c>
      <c r="AB290">
        <v>4</v>
      </c>
    </row>
    <row r="291" spans="2:28" x14ac:dyDescent="0.2">
      <c r="B291" s="13" t="s">
        <v>44</v>
      </c>
      <c r="C291" s="218" t="s">
        <v>94</v>
      </c>
      <c r="D291" s="49" t="str">
        <f>IF(C291="","WARNING - Please enter a Probability.","")</f>
        <v/>
      </c>
      <c r="E291" s="16" t="s">
        <v>60</v>
      </c>
      <c r="F291" s="216" t="s">
        <v>107</v>
      </c>
      <c r="I291" s="138" t="s">
        <v>93</v>
      </c>
      <c r="AB291">
        <v>5</v>
      </c>
    </row>
    <row r="292" spans="2:28" x14ac:dyDescent="0.2">
      <c r="B292" s="13" t="s">
        <v>50</v>
      </c>
      <c r="C292" s="218" t="s">
        <v>94</v>
      </c>
      <c r="D292" s="15" t="s">
        <v>96</v>
      </c>
      <c r="E292" s="16" t="s">
        <v>61</v>
      </c>
      <c r="F292" s="219">
        <v>42170</v>
      </c>
      <c r="I292" s="138" t="s">
        <v>93</v>
      </c>
      <c r="AB292">
        <v>6</v>
      </c>
    </row>
    <row r="293" spans="2:28" x14ac:dyDescent="0.2">
      <c r="B293" s="187" t="s">
        <v>57</v>
      </c>
      <c r="C293" s="218" t="s">
        <v>95</v>
      </c>
      <c r="D293" s="15" t="s">
        <v>99</v>
      </c>
      <c r="E293" s="16" t="s">
        <v>62</v>
      </c>
      <c r="F293" s="220">
        <v>42170</v>
      </c>
      <c r="I293" s="138" t="s">
        <v>93</v>
      </c>
      <c r="AB293">
        <v>7</v>
      </c>
    </row>
    <row r="294" spans="2:28" x14ac:dyDescent="0.2">
      <c r="B294" s="13"/>
      <c r="C294" s="15"/>
      <c r="D294" s="15"/>
      <c r="E294" s="18"/>
      <c r="F294" s="19"/>
      <c r="I294" s="138" t="s">
        <v>93</v>
      </c>
      <c r="AB294">
        <v>8</v>
      </c>
    </row>
    <row r="295" spans="2:28" ht="25.5" x14ac:dyDescent="0.2">
      <c r="B295" s="20"/>
      <c r="C295" s="21" t="s">
        <v>89</v>
      </c>
      <c r="D295" s="174" t="s">
        <v>355</v>
      </c>
      <c r="E295" s="18"/>
      <c r="F295" s="19"/>
      <c r="I295" s="138" t="s">
        <v>93</v>
      </c>
      <c r="AB295">
        <v>9</v>
      </c>
    </row>
    <row r="296" spans="2:28" ht="6" customHeight="1" x14ac:dyDescent="0.2">
      <c r="B296" s="20"/>
      <c r="C296" s="21"/>
      <c r="D296" s="22"/>
      <c r="E296" s="18"/>
      <c r="F296" s="19"/>
      <c r="I296" s="138" t="s">
        <v>93</v>
      </c>
      <c r="AB296">
        <v>10</v>
      </c>
    </row>
    <row r="297" spans="2:28" ht="51" x14ac:dyDescent="0.2">
      <c r="B297" s="20"/>
      <c r="C297" s="21" t="s">
        <v>90</v>
      </c>
      <c r="D297" s="226" t="s">
        <v>356</v>
      </c>
      <c r="E297" s="18"/>
      <c r="F297" s="19"/>
      <c r="I297" s="138" t="s">
        <v>93</v>
      </c>
      <c r="AB297">
        <v>11</v>
      </c>
    </row>
    <row r="298" spans="2:28" ht="6" customHeight="1" x14ac:dyDescent="0.2">
      <c r="B298" s="20"/>
      <c r="C298" s="21"/>
      <c r="D298" s="22"/>
      <c r="E298" s="18"/>
      <c r="F298" s="19"/>
      <c r="I298" s="138" t="s">
        <v>93</v>
      </c>
      <c r="AB298">
        <v>12</v>
      </c>
    </row>
    <row r="299" spans="2:28" ht="38.25" x14ac:dyDescent="0.2">
      <c r="B299" s="20"/>
      <c r="C299" s="21" t="s">
        <v>3</v>
      </c>
      <c r="D299" s="226" t="s">
        <v>357</v>
      </c>
      <c r="E299" s="18"/>
      <c r="F299" s="19"/>
      <c r="I299" s="138" t="s">
        <v>93</v>
      </c>
      <c r="AB299">
        <v>13</v>
      </c>
    </row>
    <row r="300" spans="2:28" ht="6" customHeight="1" x14ac:dyDescent="0.2">
      <c r="B300" s="20"/>
      <c r="C300" s="21"/>
      <c r="D300" s="22"/>
      <c r="E300" s="18"/>
      <c r="F300" s="19"/>
      <c r="I300" s="138" t="s">
        <v>93</v>
      </c>
      <c r="AB300">
        <v>14</v>
      </c>
    </row>
    <row r="301" spans="2:28" ht="25.5" x14ac:dyDescent="0.2">
      <c r="B301" s="20"/>
      <c r="C301" s="21" t="s">
        <v>177</v>
      </c>
      <c r="D301" s="226" t="s">
        <v>358</v>
      </c>
      <c r="E301" s="18"/>
      <c r="F301" s="19"/>
      <c r="I301" s="138" t="s">
        <v>93</v>
      </c>
      <c r="AB301">
        <v>15</v>
      </c>
    </row>
    <row r="302" spans="2:28" x14ac:dyDescent="0.2">
      <c r="B302" s="20"/>
      <c r="C302" s="21"/>
      <c r="D302" s="173"/>
      <c r="E302" s="18"/>
      <c r="F302" s="19"/>
      <c r="I302" s="138" t="s">
        <v>93</v>
      </c>
      <c r="AB302">
        <v>16</v>
      </c>
    </row>
    <row r="303" spans="2:28" x14ac:dyDescent="0.2">
      <c r="B303" s="20"/>
      <c r="C303" s="21"/>
      <c r="D303" s="22"/>
      <c r="E303" s="18"/>
      <c r="F303" s="19"/>
      <c r="I303" s="138" t="s">
        <v>93</v>
      </c>
      <c r="AB303">
        <v>17</v>
      </c>
    </row>
    <row r="304" spans="2:28" x14ac:dyDescent="0.2">
      <c r="B304" s="20"/>
      <c r="C304" s="23"/>
      <c r="D304" s="47"/>
      <c r="E304" s="18"/>
      <c r="F304" s="19"/>
      <c r="I304" s="138" t="s">
        <v>93</v>
      </c>
      <c r="AB304">
        <v>18</v>
      </c>
    </row>
    <row r="305" spans="2:28" x14ac:dyDescent="0.2">
      <c r="B305" s="24" t="s">
        <v>108</v>
      </c>
      <c r="C305" s="16" t="s">
        <v>112</v>
      </c>
      <c r="D305" s="48" t="s">
        <v>176</v>
      </c>
      <c r="E305" s="15" t="s">
        <v>175</v>
      </c>
      <c r="F305" s="17" t="s">
        <v>23</v>
      </c>
      <c r="I305" s="138" t="s">
        <v>93</v>
      </c>
      <c r="AB305">
        <v>19</v>
      </c>
    </row>
    <row r="306" spans="2:28" x14ac:dyDescent="0.2">
      <c r="B306" s="221" t="s">
        <v>269</v>
      </c>
      <c r="C306" s="26">
        <v>1</v>
      </c>
      <c r="D306" s="240" t="s">
        <v>359</v>
      </c>
      <c r="E306" s="232" t="s">
        <v>344</v>
      </c>
      <c r="F306" s="241">
        <v>42174</v>
      </c>
      <c r="I306" s="138" t="s">
        <v>93</v>
      </c>
      <c r="AB306">
        <v>20</v>
      </c>
    </row>
    <row r="307" spans="2:28" x14ac:dyDescent="0.2">
      <c r="B307" s="221" t="s">
        <v>269</v>
      </c>
      <c r="C307" s="26">
        <v>2</v>
      </c>
      <c r="D307" s="240" t="s">
        <v>360</v>
      </c>
      <c r="E307" s="232" t="s">
        <v>344</v>
      </c>
      <c r="F307" s="241">
        <v>42174</v>
      </c>
      <c r="I307" s="138" t="s">
        <v>93</v>
      </c>
      <c r="AB307">
        <v>21</v>
      </c>
    </row>
    <row r="308" spans="2:28" x14ac:dyDescent="0.2">
      <c r="B308" s="221" t="s">
        <v>269</v>
      </c>
      <c r="C308" s="26">
        <v>3</v>
      </c>
      <c r="D308" s="240" t="s">
        <v>361</v>
      </c>
      <c r="E308" s="232" t="s">
        <v>344</v>
      </c>
      <c r="F308" s="241">
        <v>42174</v>
      </c>
      <c r="I308" s="138" t="s">
        <v>93</v>
      </c>
      <c r="AB308">
        <v>22</v>
      </c>
    </row>
    <row r="309" spans="2:28" x14ac:dyDescent="0.2">
      <c r="B309" s="221" t="s">
        <v>269</v>
      </c>
      <c r="C309" s="26">
        <v>4</v>
      </c>
      <c r="D309" s="240" t="s">
        <v>362</v>
      </c>
      <c r="E309" s="232" t="s">
        <v>344</v>
      </c>
      <c r="F309" s="241">
        <v>42174</v>
      </c>
      <c r="I309" s="138" t="s">
        <v>93</v>
      </c>
      <c r="AB309">
        <v>23</v>
      </c>
    </row>
    <row r="310" spans="2:28" ht="13.5" thickBot="1" x14ac:dyDescent="0.25">
      <c r="B310" s="176"/>
      <c r="C310" s="30"/>
      <c r="D310" s="31"/>
      <c r="E310" s="32"/>
      <c r="F310" s="33"/>
      <c r="I310" s="138" t="s">
        <v>93</v>
      </c>
      <c r="AB310">
        <v>24</v>
      </c>
    </row>
    <row r="311" spans="2:28" ht="6" customHeight="1" thickBot="1" x14ac:dyDescent="0.25">
      <c r="B311" s="182"/>
      <c r="C311" s="183"/>
      <c r="D311" s="184"/>
      <c r="E311" s="184"/>
      <c r="F311" s="184"/>
      <c r="I311" s="138" t="s">
        <v>93</v>
      </c>
      <c r="AB311">
        <v>25</v>
      </c>
    </row>
    <row r="312" spans="2:28" ht="26.25" thickBot="1" x14ac:dyDescent="0.25">
      <c r="B312" s="164" t="s">
        <v>109</v>
      </c>
      <c r="C312" s="209">
        <v>13</v>
      </c>
      <c r="D312" s="166" t="s">
        <v>363</v>
      </c>
      <c r="E312" s="167" t="s">
        <v>51</v>
      </c>
      <c r="F312" s="210" t="s">
        <v>104</v>
      </c>
      <c r="I312" s="138" t="s">
        <v>93</v>
      </c>
      <c r="AB312">
        <v>1</v>
      </c>
    </row>
    <row r="313" spans="2:28" x14ac:dyDescent="0.2">
      <c r="B313" s="230" t="s">
        <v>215</v>
      </c>
      <c r="C313" s="231">
        <v>1</v>
      </c>
      <c r="D313" s="192"/>
      <c r="E313" s="21"/>
      <c r="F313" s="212"/>
      <c r="I313" s="138"/>
    </row>
    <row r="314" spans="2:28" x14ac:dyDescent="0.2">
      <c r="B314" s="24" t="s">
        <v>39</v>
      </c>
      <c r="C314" s="232" t="s">
        <v>344</v>
      </c>
      <c r="D314" s="15" t="str">
        <f>IF(OR(C317="",C318=""),"",VLOOKUP(CONCATENATE(C317," - ",C318),Exposure,2))</f>
        <v>R</v>
      </c>
      <c r="E314" s="16" t="s">
        <v>135</v>
      </c>
      <c r="F314" s="233">
        <v>5</v>
      </c>
      <c r="I314" s="138" t="s">
        <v>93</v>
      </c>
      <c r="AB314">
        <v>2</v>
      </c>
    </row>
    <row r="315" spans="2:28" x14ac:dyDescent="0.2">
      <c r="B315" s="13" t="s">
        <v>84</v>
      </c>
      <c r="C315" s="213" t="s">
        <v>269</v>
      </c>
      <c r="D315" s="15" t="s">
        <v>126</v>
      </c>
      <c r="E315" s="235" t="s">
        <v>56</v>
      </c>
      <c r="F315" s="236" t="s">
        <v>354</v>
      </c>
      <c r="I315" s="138" t="s">
        <v>93</v>
      </c>
      <c r="AB315">
        <v>3</v>
      </c>
    </row>
    <row r="316" spans="2:28" x14ac:dyDescent="0.2">
      <c r="B316" s="13" t="s">
        <v>85</v>
      </c>
      <c r="C316" s="228" t="s">
        <v>269</v>
      </c>
      <c r="D316" s="18"/>
      <c r="E316" s="16" t="s">
        <v>59</v>
      </c>
      <c r="F316" s="216" t="s">
        <v>106</v>
      </c>
      <c r="I316" s="138" t="s">
        <v>93</v>
      </c>
      <c r="AB316">
        <v>4</v>
      </c>
    </row>
    <row r="317" spans="2:28" x14ac:dyDescent="0.2">
      <c r="B317" s="13" t="s">
        <v>44</v>
      </c>
      <c r="C317" s="218" t="s">
        <v>246</v>
      </c>
      <c r="D317" s="49" t="str">
        <f>IF(C317="","WARNING - Please enter a Probability.","")</f>
        <v/>
      </c>
      <c r="E317" s="16" t="s">
        <v>60</v>
      </c>
      <c r="F317" s="216" t="s">
        <v>107</v>
      </c>
      <c r="I317" s="138" t="s">
        <v>93</v>
      </c>
      <c r="AB317">
        <v>5</v>
      </c>
    </row>
    <row r="318" spans="2:28" x14ac:dyDescent="0.2">
      <c r="B318" s="13" t="s">
        <v>50</v>
      </c>
      <c r="C318" s="218" t="s">
        <v>217</v>
      </c>
      <c r="D318" s="15" t="s">
        <v>96</v>
      </c>
      <c r="E318" s="16" t="s">
        <v>61</v>
      </c>
      <c r="F318" s="224" t="s">
        <v>344</v>
      </c>
      <c r="I318" s="138" t="s">
        <v>93</v>
      </c>
      <c r="AB318">
        <v>6</v>
      </c>
    </row>
    <row r="319" spans="2:28" x14ac:dyDescent="0.2">
      <c r="B319" s="187" t="s">
        <v>57</v>
      </c>
      <c r="C319" s="218" t="s">
        <v>95</v>
      </c>
      <c r="D319" s="15" t="s">
        <v>99</v>
      </c>
      <c r="E319" s="16" t="s">
        <v>62</v>
      </c>
      <c r="F319" s="225" t="s">
        <v>344</v>
      </c>
      <c r="I319" s="138" t="s">
        <v>93</v>
      </c>
      <c r="AB319">
        <v>7</v>
      </c>
    </row>
    <row r="320" spans="2:28" x14ac:dyDescent="0.2">
      <c r="B320" s="13"/>
      <c r="C320" s="15"/>
      <c r="D320" s="15"/>
      <c r="E320" s="18"/>
      <c r="F320" s="19"/>
      <c r="I320" s="138" t="s">
        <v>93</v>
      </c>
      <c r="AB320">
        <v>8</v>
      </c>
    </row>
    <row r="321" spans="2:28" ht="25.5" x14ac:dyDescent="0.2">
      <c r="B321" s="20"/>
      <c r="C321" s="21" t="s">
        <v>89</v>
      </c>
      <c r="D321" s="226" t="s">
        <v>364</v>
      </c>
      <c r="E321" s="18"/>
      <c r="F321" s="19"/>
      <c r="I321" s="138" t="s">
        <v>93</v>
      </c>
      <c r="AB321">
        <v>9</v>
      </c>
    </row>
    <row r="322" spans="2:28" ht="6" customHeight="1" x14ac:dyDescent="0.2">
      <c r="B322" s="20"/>
      <c r="C322" s="21"/>
      <c r="D322" s="22"/>
      <c r="E322" s="18"/>
      <c r="F322" s="19"/>
      <c r="I322" s="138" t="s">
        <v>93</v>
      </c>
      <c r="AB322">
        <v>10</v>
      </c>
    </row>
    <row r="323" spans="2:28" ht="25.5" x14ac:dyDescent="0.2">
      <c r="B323" s="20"/>
      <c r="C323" s="21" t="s">
        <v>90</v>
      </c>
      <c r="D323" s="226" t="s">
        <v>365</v>
      </c>
      <c r="E323" s="18"/>
      <c r="F323" s="19"/>
      <c r="I323" s="138" t="s">
        <v>93</v>
      </c>
      <c r="AB323">
        <v>11</v>
      </c>
    </row>
    <row r="324" spans="2:28" ht="6" customHeight="1" x14ac:dyDescent="0.2">
      <c r="B324" s="20"/>
      <c r="C324" s="21"/>
      <c r="D324" s="22"/>
      <c r="E324" s="18"/>
      <c r="F324" s="19"/>
      <c r="I324" s="138" t="s">
        <v>93</v>
      </c>
      <c r="AB324">
        <v>12</v>
      </c>
    </row>
    <row r="325" spans="2:28" ht="25.5" x14ac:dyDescent="0.2">
      <c r="B325" s="20"/>
      <c r="C325" s="21" t="s">
        <v>3</v>
      </c>
      <c r="D325" s="226" t="s">
        <v>366</v>
      </c>
      <c r="E325" s="18"/>
      <c r="F325" s="19"/>
      <c r="I325" s="138" t="s">
        <v>93</v>
      </c>
      <c r="AB325">
        <v>13</v>
      </c>
    </row>
    <row r="326" spans="2:28" ht="6" customHeight="1" x14ac:dyDescent="0.2">
      <c r="B326" s="20"/>
      <c r="C326" s="21"/>
      <c r="D326" s="22"/>
      <c r="E326" s="18"/>
      <c r="F326" s="19"/>
      <c r="I326" s="138" t="s">
        <v>93</v>
      </c>
      <c r="AB326">
        <v>14</v>
      </c>
    </row>
    <row r="327" spans="2:28" ht="25.5" x14ac:dyDescent="0.2">
      <c r="B327" s="20"/>
      <c r="C327" s="21" t="s">
        <v>177</v>
      </c>
      <c r="D327" s="226" t="s">
        <v>367</v>
      </c>
      <c r="E327" s="18"/>
      <c r="F327" s="19"/>
      <c r="I327" s="138" t="s">
        <v>93</v>
      </c>
      <c r="AB327">
        <v>15</v>
      </c>
    </row>
    <row r="328" spans="2:28" x14ac:dyDescent="0.2">
      <c r="B328" s="20"/>
      <c r="C328" s="21"/>
      <c r="D328" s="173"/>
      <c r="E328" s="18"/>
      <c r="F328" s="19"/>
      <c r="I328" s="138" t="s">
        <v>93</v>
      </c>
      <c r="AB328">
        <v>16</v>
      </c>
    </row>
    <row r="329" spans="2:28" x14ac:dyDescent="0.2">
      <c r="B329" s="20"/>
      <c r="C329" s="21"/>
      <c r="D329" s="22"/>
      <c r="E329" s="18"/>
      <c r="F329" s="19"/>
      <c r="I329" s="138" t="s">
        <v>93</v>
      </c>
      <c r="AB329">
        <v>17</v>
      </c>
    </row>
    <row r="330" spans="2:28" x14ac:dyDescent="0.2">
      <c r="B330" s="20"/>
      <c r="C330" s="23"/>
      <c r="D330" s="47"/>
      <c r="E330" s="18"/>
      <c r="F330" s="19"/>
      <c r="I330" s="138" t="s">
        <v>93</v>
      </c>
      <c r="AB330">
        <v>18</v>
      </c>
    </row>
    <row r="331" spans="2:28" x14ac:dyDescent="0.2">
      <c r="B331" s="24" t="s">
        <v>108</v>
      </c>
      <c r="C331" s="16" t="s">
        <v>112</v>
      </c>
      <c r="D331" s="48" t="s">
        <v>176</v>
      </c>
      <c r="E331" s="15" t="s">
        <v>175</v>
      </c>
      <c r="F331" s="17" t="s">
        <v>23</v>
      </c>
      <c r="I331" s="138" t="s">
        <v>93</v>
      </c>
      <c r="AB331">
        <v>19</v>
      </c>
    </row>
    <row r="332" spans="2:28" x14ac:dyDescent="0.2">
      <c r="B332" s="213" t="s">
        <v>269</v>
      </c>
      <c r="C332" s="26">
        <v>1</v>
      </c>
      <c r="D332" s="240" t="s">
        <v>368</v>
      </c>
      <c r="E332" s="232" t="s">
        <v>344</v>
      </c>
      <c r="F332" s="241">
        <v>42174</v>
      </c>
      <c r="I332" s="138" t="s">
        <v>93</v>
      </c>
      <c r="AB332">
        <v>20</v>
      </c>
    </row>
    <row r="333" spans="2:28" x14ac:dyDescent="0.2">
      <c r="B333" s="213" t="s">
        <v>269</v>
      </c>
      <c r="C333" s="26">
        <v>2</v>
      </c>
      <c r="D333" s="240" t="s">
        <v>369</v>
      </c>
      <c r="E333" s="232" t="s">
        <v>344</v>
      </c>
      <c r="F333" s="241">
        <v>42174</v>
      </c>
      <c r="I333" s="138" t="s">
        <v>93</v>
      </c>
      <c r="AB333">
        <v>21</v>
      </c>
    </row>
    <row r="334" spans="2:28" x14ac:dyDescent="0.2">
      <c r="B334" s="213" t="s">
        <v>269</v>
      </c>
      <c r="C334" s="26">
        <v>3</v>
      </c>
      <c r="D334" s="240" t="s">
        <v>370</v>
      </c>
      <c r="E334" s="232" t="s">
        <v>344</v>
      </c>
      <c r="F334" s="241">
        <v>42174</v>
      </c>
      <c r="I334" s="138" t="s">
        <v>93</v>
      </c>
      <c r="AB334">
        <v>22</v>
      </c>
    </row>
    <row r="335" spans="2:28" x14ac:dyDescent="0.2">
      <c r="B335" s="213" t="s">
        <v>269</v>
      </c>
      <c r="C335" s="26">
        <v>4</v>
      </c>
      <c r="D335" s="240" t="s">
        <v>371</v>
      </c>
      <c r="E335" s="232" t="s">
        <v>344</v>
      </c>
      <c r="F335" s="241">
        <v>42174</v>
      </c>
      <c r="I335" s="138" t="s">
        <v>93</v>
      </c>
      <c r="AB335">
        <v>23</v>
      </c>
    </row>
    <row r="336" spans="2:28" ht="13.5" thickBot="1" x14ac:dyDescent="0.25">
      <c r="B336" s="176"/>
      <c r="C336" s="30"/>
      <c r="D336" s="31"/>
      <c r="E336" s="32"/>
      <c r="F336" s="33"/>
      <c r="I336" s="138" t="s">
        <v>93</v>
      </c>
      <c r="AB336">
        <v>24</v>
      </c>
    </row>
    <row r="337" spans="2:28" ht="6" customHeight="1" thickBot="1" x14ac:dyDescent="0.25">
      <c r="B337" s="182"/>
      <c r="C337" s="183"/>
      <c r="D337" s="184"/>
      <c r="E337" s="184"/>
      <c r="F337" s="184"/>
      <c r="I337" s="138" t="s">
        <v>93</v>
      </c>
      <c r="AB337">
        <v>25</v>
      </c>
    </row>
    <row r="338" spans="2:28" ht="13.5" thickBot="1" x14ac:dyDescent="0.25">
      <c r="B338" s="164" t="s">
        <v>109</v>
      </c>
      <c r="C338" s="209">
        <v>14</v>
      </c>
      <c r="D338" s="166" t="s">
        <v>372</v>
      </c>
      <c r="E338" s="167" t="s">
        <v>51</v>
      </c>
      <c r="F338" s="210" t="s">
        <v>104</v>
      </c>
      <c r="I338" s="138" t="s">
        <v>93</v>
      </c>
      <c r="AB338">
        <v>1</v>
      </c>
    </row>
    <row r="339" spans="2:28" x14ac:dyDescent="0.2">
      <c r="B339" s="230" t="s">
        <v>215</v>
      </c>
      <c r="C339" s="231">
        <v>3</v>
      </c>
      <c r="D339" s="192"/>
      <c r="E339" s="21"/>
      <c r="F339" s="212"/>
      <c r="I339" s="138"/>
    </row>
    <row r="340" spans="2:28" x14ac:dyDescent="0.2">
      <c r="B340" s="24" t="s">
        <v>39</v>
      </c>
      <c r="C340" s="232" t="s">
        <v>344</v>
      </c>
      <c r="D340" s="15" t="str">
        <f>IF(OR(C343="",C344=""),"",VLOOKUP(CONCATENATE(C343," - ",C344),Exposure,2))</f>
        <v>Y</v>
      </c>
      <c r="E340" s="16" t="s">
        <v>135</v>
      </c>
      <c r="F340" s="233">
        <v>3</v>
      </c>
      <c r="I340" s="138" t="s">
        <v>93</v>
      </c>
      <c r="AB340">
        <v>2</v>
      </c>
    </row>
    <row r="341" spans="2:28" x14ac:dyDescent="0.2">
      <c r="B341" s="13" t="s">
        <v>84</v>
      </c>
      <c r="C341" s="221" t="s">
        <v>245</v>
      </c>
      <c r="D341" s="15" t="s">
        <v>126</v>
      </c>
      <c r="E341" s="235" t="s">
        <v>56</v>
      </c>
      <c r="F341" s="236" t="s">
        <v>280</v>
      </c>
      <c r="I341" s="138" t="s">
        <v>93</v>
      </c>
      <c r="AB341">
        <v>3</v>
      </c>
    </row>
    <row r="342" spans="2:28" x14ac:dyDescent="0.2">
      <c r="B342" s="13" t="s">
        <v>85</v>
      </c>
      <c r="C342" s="228" t="s">
        <v>245</v>
      </c>
      <c r="D342" s="18"/>
      <c r="E342" s="16" t="s">
        <v>59</v>
      </c>
      <c r="F342" s="216" t="s">
        <v>106</v>
      </c>
      <c r="I342" s="138" t="s">
        <v>93</v>
      </c>
      <c r="AB342">
        <v>4</v>
      </c>
    </row>
    <row r="343" spans="2:28" x14ac:dyDescent="0.2">
      <c r="B343" s="13" t="s">
        <v>44</v>
      </c>
      <c r="C343" s="218" t="s">
        <v>242</v>
      </c>
      <c r="D343" s="49" t="str">
        <f>IF(C343="","WARNING - Please enter a Probability.","")</f>
        <v/>
      </c>
      <c r="E343" s="16" t="s">
        <v>60</v>
      </c>
      <c r="F343" s="216" t="s">
        <v>107</v>
      </c>
      <c r="I343" s="138" t="s">
        <v>93</v>
      </c>
      <c r="AB343">
        <v>5</v>
      </c>
    </row>
    <row r="344" spans="2:28" x14ac:dyDescent="0.2">
      <c r="B344" s="13" t="s">
        <v>50</v>
      </c>
      <c r="C344" s="218" t="s">
        <v>242</v>
      </c>
      <c r="D344" s="15" t="s">
        <v>96</v>
      </c>
      <c r="E344" s="16" t="s">
        <v>61</v>
      </c>
      <c r="F344" s="238" t="s">
        <v>373</v>
      </c>
      <c r="I344" s="138" t="s">
        <v>93</v>
      </c>
      <c r="AB344">
        <v>6</v>
      </c>
    </row>
    <row r="345" spans="2:28" x14ac:dyDescent="0.2">
      <c r="B345" s="187" t="s">
        <v>57</v>
      </c>
      <c r="C345" s="218" t="s">
        <v>95</v>
      </c>
      <c r="D345" s="15" t="s">
        <v>99</v>
      </c>
      <c r="E345" s="16" t="s">
        <v>62</v>
      </c>
      <c r="F345" s="229" t="s">
        <v>344</v>
      </c>
      <c r="I345" s="138" t="s">
        <v>93</v>
      </c>
      <c r="AB345">
        <v>7</v>
      </c>
    </row>
    <row r="346" spans="2:28" x14ac:dyDescent="0.2">
      <c r="B346" s="13"/>
      <c r="C346" s="15"/>
      <c r="D346" s="15"/>
      <c r="E346" s="18"/>
      <c r="F346" s="19"/>
      <c r="I346" s="138" t="s">
        <v>93</v>
      </c>
      <c r="AB346">
        <v>8</v>
      </c>
    </row>
    <row r="347" spans="2:28" ht="25.5" x14ac:dyDescent="0.2">
      <c r="B347" s="20"/>
      <c r="C347" s="21" t="s">
        <v>89</v>
      </c>
      <c r="D347" s="226" t="s">
        <v>374</v>
      </c>
      <c r="E347" s="18"/>
      <c r="F347" s="19"/>
      <c r="I347" s="138" t="s">
        <v>93</v>
      </c>
      <c r="AB347">
        <v>9</v>
      </c>
    </row>
    <row r="348" spans="2:28" ht="6" customHeight="1" x14ac:dyDescent="0.2">
      <c r="B348" s="20"/>
      <c r="C348" s="21"/>
      <c r="D348" s="22"/>
      <c r="E348" s="18"/>
      <c r="F348" s="19"/>
      <c r="I348" s="138" t="s">
        <v>93</v>
      </c>
      <c r="AB348">
        <v>10</v>
      </c>
    </row>
    <row r="349" spans="2:28" ht="25.5" x14ac:dyDescent="0.2">
      <c r="B349" s="20"/>
      <c r="C349" s="21" t="s">
        <v>90</v>
      </c>
      <c r="D349" s="226" t="s">
        <v>375</v>
      </c>
      <c r="E349" s="18"/>
      <c r="F349" s="19"/>
      <c r="I349" s="138" t="s">
        <v>93</v>
      </c>
      <c r="AB349">
        <v>11</v>
      </c>
    </row>
    <row r="350" spans="2:28" ht="6" customHeight="1" x14ac:dyDescent="0.2">
      <c r="B350" s="20"/>
      <c r="C350" s="21"/>
      <c r="D350" s="22"/>
      <c r="E350" s="18"/>
      <c r="F350" s="19"/>
      <c r="I350" s="138" t="s">
        <v>93</v>
      </c>
      <c r="AB350">
        <v>12</v>
      </c>
    </row>
    <row r="351" spans="2:28" ht="25.5" x14ac:dyDescent="0.2">
      <c r="B351" s="20"/>
      <c r="C351" s="21" t="s">
        <v>3</v>
      </c>
      <c r="D351" s="226" t="s">
        <v>376</v>
      </c>
      <c r="E351" s="18"/>
      <c r="F351" s="19"/>
      <c r="I351" s="138" t="s">
        <v>93</v>
      </c>
      <c r="AB351">
        <v>13</v>
      </c>
    </row>
    <row r="352" spans="2:28" ht="6" customHeight="1" x14ac:dyDescent="0.2">
      <c r="B352" s="20"/>
      <c r="C352" s="21"/>
      <c r="D352" s="22"/>
      <c r="E352" s="18"/>
      <c r="F352" s="19"/>
      <c r="I352" s="138" t="s">
        <v>93</v>
      </c>
      <c r="AB352">
        <v>14</v>
      </c>
    </row>
    <row r="353" spans="2:28" ht="25.5" x14ac:dyDescent="0.2">
      <c r="B353" s="20"/>
      <c r="C353" s="21" t="s">
        <v>177</v>
      </c>
      <c r="D353" s="226" t="s">
        <v>377</v>
      </c>
      <c r="E353" s="18"/>
      <c r="F353" s="19"/>
      <c r="I353" s="138" t="s">
        <v>93</v>
      </c>
      <c r="AB353">
        <v>15</v>
      </c>
    </row>
    <row r="354" spans="2:28" x14ac:dyDescent="0.2">
      <c r="B354" s="20"/>
      <c r="C354" s="21"/>
      <c r="D354" s="173"/>
      <c r="E354" s="18"/>
      <c r="F354" s="19"/>
      <c r="I354" s="138" t="s">
        <v>93</v>
      </c>
      <c r="AB354">
        <v>16</v>
      </c>
    </row>
    <row r="355" spans="2:28" x14ac:dyDescent="0.2">
      <c r="B355" s="20"/>
      <c r="C355" s="21"/>
      <c r="D355" s="22"/>
      <c r="E355" s="18"/>
      <c r="F355" s="19"/>
      <c r="I355" s="138" t="s">
        <v>93</v>
      </c>
      <c r="AB355">
        <v>17</v>
      </c>
    </row>
    <row r="356" spans="2:28" x14ac:dyDescent="0.2">
      <c r="B356" s="20"/>
      <c r="C356" s="23"/>
      <c r="D356" s="47"/>
      <c r="E356" s="18"/>
      <c r="F356" s="19"/>
      <c r="I356" s="138" t="s">
        <v>93</v>
      </c>
      <c r="AB356">
        <v>18</v>
      </c>
    </row>
    <row r="357" spans="2:28" x14ac:dyDescent="0.2">
      <c r="B357" s="24" t="s">
        <v>108</v>
      </c>
      <c r="C357" s="16" t="s">
        <v>112</v>
      </c>
      <c r="D357" s="48" t="s">
        <v>176</v>
      </c>
      <c r="E357" s="15" t="s">
        <v>175</v>
      </c>
      <c r="F357" s="17" t="s">
        <v>23</v>
      </c>
      <c r="I357" s="138" t="s">
        <v>93</v>
      </c>
      <c r="AB357">
        <v>19</v>
      </c>
    </row>
    <row r="358" spans="2:28" x14ac:dyDescent="0.2">
      <c r="B358" s="243" t="s">
        <v>245</v>
      </c>
      <c r="C358" s="26">
        <v>1</v>
      </c>
      <c r="D358" s="240" t="s">
        <v>378</v>
      </c>
      <c r="E358" s="232" t="s">
        <v>344</v>
      </c>
      <c r="F358" s="241">
        <v>42174</v>
      </c>
      <c r="I358" s="138" t="s">
        <v>93</v>
      </c>
      <c r="AB358">
        <v>20</v>
      </c>
    </row>
    <row r="359" spans="2:28" x14ac:dyDescent="0.2">
      <c r="B359" s="243" t="s">
        <v>245</v>
      </c>
      <c r="C359" s="26">
        <v>2</v>
      </c>
      <c r="D359" s="240" t="s">
        <v>379</v>
      </c>
      <c r="E359" s="232" t="s">
        <v>344</v>
      </c>
      <c r="F359" s="241">
        <v>42174</v>
      </c>
      <c r="I359" s="138" t="s">
        <v>93</v>
      </c>
      <c r="AB359">
        <v>21</v>
      </c>
    </row>
    <row r="360" spans="2:28" x14ac:dyDescent="0.2">
      <c r="B360" s="243" t="s">
        <v>245</v>
      </c>
      <c r="C360" s="26">
        <v>3</v>
      </c>
      <c r="D360" s="240" t="s">
        <v>352</v>
      </c>
      <c r="E360" s="232" t="s">
        <v>344</v>
      </c>
      <c r="F360" s="241">
        <v>42174</v>
      </c>
      <c r="I360" s="138" t="s">
        <v>93</v>
      </c>
      <c r="AB360">
        <v>22</v>
      </c>
    </row>
    <row r="361" spans="2:28" x14ac:dyDescent="0.2">
      <c r="B361" s="243" t="s">
        <v>245</v>
      </c>
      <c r="C361" s="26">
        <v>4</v>
      </c>
      <c r="D361" s="240" t="s">
        <v>380</v>
      </c>
      <c r="E361" s="232" t="s">
        <v>344</v>
      </c>
      <c r="F361" s="241">
        <v>42174</v>
      </c>
      <c r="I361" s="138" t="s">
        <v>93</v>
      </c>
      <c r="AB361">
        <v>23</v>
      </c>
    </row>
    <row r="362" spans="2:28" ht="13.5" thickBot="1" x14ac:dyDescent="0.25">
      <c r="B362" s="176"/>
      <c r="C362" s="30"/>
      <c r="D362" s="240"/>
      <c r="E362" s="32"/>
      <c r="F362" s="33"/>
      <c r="I362" s="138" t="s">
        <v>93</v>
      </c>
      <c r="AB362">
        <v>24</v>
      </c>
    </row>
    <row r="363" spans="2:28" ht="6" customHeight="1" thickBot="1" x14ac:dyDescent="0.25">
      <c r="B363" s="182"/>
      <c r="C363" s="183"/>
      <c r="D363" s="184"/>
      <c r="E363" s="184"/>
      <c r="F363" s="184"/>
      <c r="I363" s="138" t="s">
        <v>93</v>
      </c>
      <c r="AB363">
        <v>25</v>
      </c>
    </row>
    <row r="364" spans="2:28" ht="26.25" thickBot="1" x14ac:dyDescent="0.25">
      <c r="B364" s="164" t="s">
        <v>109</v>
      </c>
      <c r="C364" s="209">
        <v>15</v>
      </c>
      <c r="D364" s="166" t="s">
        <v>381</v>
      </c>
      <c r="E364" s="167" t="s">
        <v>51</v>
      </c>
      <c r="F364" s="210" t="s">
        <v>104</v>
      </c>
      <c r="I364" s="138" t="s">
        <v>93</v>
      </c>
      <c r="AB364">
        <v>1</v>
      </c>
    </row>
    <row r="365" spans="2:28" x14ac:dyDescent="0.2">
      <c r="B365" s="230" t="s">
        <v>215</v>
      </c>
      <c r="C365" s="231">
        <v>3</v>
      </c>
      <c r="D365" s="192"/>
      <c r="E365" s="21"/>
      <c r="F365" s="212"/>
      <c r="I365" s="138"/>
    </row>
    <row r="366" spans="2:28" x14ac:dyDescent="0.2">
      <c r="B366" s="13" t="s">
        <v>39</v>
      </c>
      <c r="C366" s="221" t="s">
        <v>344</v>
      </c>
      <c r="D366" s="15" t="str">
        <f>IF(OR(C369="",C370=""),"",VLOOKUP(CONCATENATE(C369," - ",C370),Exposure,2))</f>
        <v>Y</v>
      </c>
      <c r="E366" s="16" t="s">
        <v>135</v>
      </c>
      <c r="F366" s="233">
        <v>5</v>
      </c>
      <c r="I366" s="138" t="s">
        <v>93</v>
      </c>
      <c r="AB366">
        <v>2</v>
      </c>
    </row>
    <row r="367" spans="2:28" x14ac:dyDescent="0.2">
      <c r="B367" s="13" t="s">
        <v>84</v>
      </c>
      <c r="C367" s="221" t="s">
        <v>309</v>
      </c>
      <c r="D367" s="15" t="s">
        <v>126</v>
      </c>
      <c r="E367" s="235" t="s">
        <v>56</v>
      </c>
      <c r="F367" s="236" t="s">
        <v>142</v>
      </c>
      <c r="I367" s="138" t="s">
        <v>93</v>
      </c>
      <c r="AB367">
        <v>3</v>
      </c>
    </row>
    <row r="368" spans="2:28" x14ac:dyDescent="0.2">
      <c r="B368" s="13" t="s">
        <v>85</v>
      </c>
      <c r="C368" s="228" t="s">
        <v>245</v>
      </c>
      <c r="D368" s="18"/>
      <c r="E368" s="16" t="s">
        <v>59</v>
      </c>
      <c r="F368" s="216" t="s">
        <v>106</v>
      </c>
      <c r="I368" s="138" t="s">
        <v>93</v>
      </c>
      <c r="AB368">
        <v>4</v>
      </c>
    </row>
    <row r="369" spans="2:28" x14ac:dyDescent="0.2">
      <c r="B369" s="24" t="s">
        <v>44</v>
      </c>
      <c r="C369" s="244" t="s">
        <v>242</v>
      </c>
      <c r="D369" s="49" t="str">
        <f>IF(C369="","WARNING - Please enter a Probability.","")</f>
        <v/>
      </c>
      <c r="E369" s="16" t="s">
        <v>60</v>
      </c>
      <c r="F369" s="216" t="s">
        <v>107</v>
      </c>
      <c r="I369" s="138" t="s">
        <v>93</v>
      </c>
      <c r="AB369">
        <v>5</v>
      </c>
    </row>
    <row r="370" spans="2:28" x14ac:dyDescent="0.2">
      <c r="B370" s="24" t="s">
        <v>50</v>
      </c>
      <c r="C370" s="244" t="s">
        <v>242</v>
      </c>
      <c r="D370" s="15" t="s">
        <v>96</v>
      </c>
      <c r="E370" s="16" t="s">
        <v>61</v>
      </c>
      <c r="F370" s="238" t="s">
        <v>344</v>
      </c>
      <c r="I370" s="138" t="s">
        <v>93</v>
      </c>
      <c r="AB370">
        <v>6</v>
      </c>
    </row>
    <row r="371" spans="2:28" x14ac:dyDescent="0.2">
      <c r="B371" s="187" t="s">
        <v>57</v>
      </c>
      <c r="C371" s="218" t="s">
        <v>95</v>
      </c>
      <c r="D371" s="15" t="s">
        <v>99</v>
      </c>
      <c r="E371" s="16" t="s">
        <v>62</v>
      </c>
      <c r="F371" s="229" t="s">
        <v>344</v>
      </c>
      <c r="I371" s="138" t="s">
        <v>93</v>
      </c>
      <c r="AB371">
        <v>7</v>
      </c>
    </row>
    <row r="372" spans="2:28" x14ac:dyDescent="0.2">
      <c r="B372" s="13"/>
      <c r="C372" s="15"/>
      <c r="D372" s="15"/>
      <c r="E372" s="18"/>
      <c r="F372" s="19"/>
      <c r="I372" s="138" t="s">
        <v>93</v>
      </c>
      <c r="AB372">
        <v>8</v>
      </c>
    </row>
    <row r="373" spans="2:28" ht="25.5" x14ac:dyDescent="0.2">
      <c r="B373" s="20"/>
      <c r="C373" s="21" t="s">
        <v>89</v>
      </c>
      <c r="D373" s="226" t="s">
        <v>382</v>
      </c>
      <c r="E373" s="18"/>
      <c r="F373" s="19"/>
      <c r="I373" s="138" t="s">
        <v>93</v>
      </c>
      <c r="AB373">
        <v>9</v>
      </c>
    </row>
    <row r="374" spans="2:28" ht="6" customHeight="1" x14ac:dyDescent="0.2">
      <c r="B374" s="20"/>
      <c r="C374" s="21"/>
      <c r="D374" s="22"/>
      <c r="E374" s="18"/>
      <c r="F374" s="19"/>
      <c r="I374" s="138" t="s">
        <v>93</v>
      </c>
      <c r="AB374">
        <v>10</v>
      </c>
    </row>
    <row r="375" spans="2:28" x14ac:dyDescent="0.2">
      <c r="B375" s="20"/>
      <c r="C375" s="21" t="s">
        <v>90</v>
      </c>
      <c r="D375" s="226" t="s">
        <v>383</v>
      </c>
      <c r="E375" s="18"/>
      <c r="F375" s="19"/>
      <c r="I375" s="138" t="s">
        <v>93</v>
      </c>
      <c r="AB375">
        <v>11</v>
      </c>
    </row>
    <row r="376" spans="2:28" ht="6" customHeight="1" x14ac:dyDescent="0.2">
      <c r="B376" s="20"/>
      <c r="C376" s="21"/>
      <c r="D376" s="22"/>
      <c r="E376" s="18"/>
      <c r="F376" s="19"/>
      <c r="I376" s="138" t="s">
        <v>93</v>
      </c>
      <c r="AB376">
        <v>12</v>
      </c>
    </row>
    <row r="377" spans="2:28" ht="38.25" x14ac:dyDescent="0.2">
      <c r="B377" s="20"/>
      <c r="C377" s="21" t="s">
        <v>3</v>
      </c>
      <c r="D377" s="226" t="s">
        <v>384</v>
      </c>
      <c r="E377" s="18"/>
      <c r="F377" s="19"/>
      <c r="I377" s="138" t="s">
        <v>93</v>
      </c>
      <c r="AB377">
        <v>13</v>
      </c>
    </row>
    <row r="378" spans="2:28" ht="6" customHeight="1" x14ac:dyDescent="0.2">
      <c r="B378" s="20"/>
      <c r="C378" s="21"/>
      <c r="D378" s="22"/>
      <c r="E378" s="18"/>
      <c r="F378" s="19"/>
      <c r="I378" s="138" t="s">
        <v>93</v>
      </c>
      <c r="AB378">
        <v>14</v>
      </c>
    </row>
    <row r="379" spans="2:28" ht="25.5" x14ac:dyDescent="0.2">
      <c r="B379" s="20"/>
      <c r="C379" s="21" t="s">
        <v>177</v>
      </c>
      <c r="D379" s="226" t="s">
        <v>385</v>
      </c>
      <c r="E379" s="18"/>
      <c r="F379" s="19"/>
      <c r="I379" s="138" t="s">
        <v>93</v>
      </c>
      <c r="AB379">
        <v>15</v>
      </c>
    </row>
    <row r="380" spans="2:28" x14ac:dyDescent="0.2">
      <c r="B380" s="20"/>
      <c r="C380" s="21"/>
      <c r="D380" s="173"/>
      <c r="E380" s="18"/>
      <c r="F380" s="19"/>
      <c r="I380" s="138" t="s">
        <v>93</v>
      </c>
      <c r="AB380">
        <v>16</v>
      </c>
    </row>
    <row r="381" spans="2:28" x14ac:dyDescent="0.2">
      <c r="B381" s="20"/>
      <c r="C381" s="21"/>
      <c r="D381" s="22"/>
      <c r="E381" s="18"/>
      <c r="F381" s="19"/>
      <c r="I381" s="138" t="s">
        <v>93</v>
      </c>
      <c r="AB381">
        <v>17</v>
      </c>
    </row>
    <row r="382" spans="2:28" x14ac:dyDescent="0.2">
      <c r="B382" s="20"/>
      <c r="C382" s="23"/>
      <c r="D382" s="47"/>
      <c r="E382" s="18"/>
      <c r="F382" s="19"/>
      <c r="I382" s="138" t="s">
        <v>93</v>
      </c>
      <c r="AB382">
        <v>18</v>
      </c>
    </row>
    <row r="383" spans="2:28" x14ac:dyDescent="0.2">
      <c r="B383" s="24" t="s">
        <v>108</v>
      </c>
      <c r="C383" s="16" t="s">
        <v>112</v>
      </c>
      <c r="D383" s="48" t="s">
        <v>176</v>
      </c>
      <c r="E383" s="15" t="s">
        <v>175</v>
      </c>
      <c r="F383" s="17" t="s">
        <v>23</v>
      </c>
      <c r="I383" s="138" t="s">
        <v>93</v>
      </c>
      <c r="AB383">
        <v>19</v>
      </c>
    </row>
    <row r="384" spans="2:28" x14ac:dyDescent="0.2">
      <c r="B384" s="243" t="s">
        <v>245</v>
      </c>
      <c r="C384" s="26">
        <v>1</v>
      </c>
      <c r="D384" s="240" t="s">
        <v>386</v>
      </c>
      <c r="E384" s="232" t="s">
        <v>344</v>
      </c>
      <c r="F384" s="241">
        <v>42174</v>
      </c>
      <c r="I384" s="138" t="s">
        <v>93</v>
      </c>
      <c r="AB384">
        <v>20</v>
      </c>
    </row>
    <row r="385" spans="2:28" x14ac:dyDescent="0.2">
      <c r="B385" s="243" t="s">
        <v>245</v>
      </c>
      <c r="C385" s="26">
        <v>2</v>
      </c>
      <c r="D385" s="240" t="s">
        <v>387</v>
      </c>
      <c r="E385" s="232" t="s">
        <v>344</v>
      </c>
      <c r="F385" s="241">
        <v>42174</v>
      </c>
      <c r="I385" s="138" t="s">
        <v>93</v>
      </c>
      <c r="AB385">
        <v>21</v>
      </c>
    </row>
    <row r="386" spans="2:28" x14ac:dyDescent="0.2">
      <c r="B386" s="243" t="s">
        <v>245</v>
      </c>
      <c r="C386" s="26">
        <v>3</v>
      </c>
      <c r="D386" s="240" t="s">
        <v>352</v>
      </c>
      <c r="E386" s="232" t="s">
        <v>344</v>
      </c>
      <c r="F386" s="241">
        <v>42174</v>
      </c>
      <c r="I386" s="138" t="s">
        <v>93</v>
      </c>
      <c r="AB386">
        <v>22</v>
      </c>
    </row>
    <row r="387" spans="2:28" x14ac:dyDescent="0.2">
      <c r="B387" s="243" t="s">
        <v>245</v>
      </c>
      <c r="C387" s="26">
        <v>4</v>
      </c>
      <c r="D387" s="240" t="s">
        <v>388</v>
      </c>
      <c r="E387" s="232" t="s">
        <v>344</v>
      </c>
      <c r="F387" s="241">
        <v>42174</v>
      </c>
      <c r="I387" s="138" t="s">
        <v>93</v>
      </c>
      <c r="AB387">
        <v>23</v>
      </c>
    </row>
    <row r="388" spans="2:28" ht="13.5" thickBot="1" x14ac:dyDescent="0.25">
      <c r="B388" s="176"/>
      <c r="C388" s="30"/>
      <c r="D388" s="31"/>
      <c r="E388" s="32"/>
      <c r="F388" s="33"/>
      <c r="I388" s="138" t="s">
        <v>93</v>
      </c>
      <c r="AB388">
        <v>24</v>
      </c>
    </row>
    <row r="389" spans="2:28" ht="6" customHeight="1" thickBot="1" x14ac:dyDescent="0.25">
      <c r="B389" s="12"/>
      <c r="F389" s="184"/>
      <c r="I389" s="138" t="s">
        <v>93</v>
      </c>
      <c r="AB389">
        <v>25</v>
      </c>
    </row>
    <row r="390" spans="2:28" ht="51.75" thickBot="1" x14ac:dyDescent="0.25">
      <c r="B390" s="164" t="s">
        <v>109</v>
      </c>
      <c r="C390" s="209">
        <v>16</v>
      </c>
      <c r="D390" s="166" t="s">
        <v>389</v>
      </c>
      <c r="E390" s="167" t="s">
        <v>51</v>
      </c>
      <c r="F390" s="210" t="s">
        <v>104</v>
      </c>
      <c r="I390" s="138" t="s">
        <v>93</v>
      </c>
      <c r="AB390">
        <v>1</v>
      </c>
    </row>
    <row r="391" spans="2:28" x14ac:dyDescent="0.2">
      <c r="B391" s="230" t="s">
        <v>215</v>
      </c>
      <c r="C391" s="231">
        <v>2</v>
      </c>
      <c r="D391" s="192"/>
      <c r="E391" s="21"/>
      <c r="F391" s="212"/>
      <c r="I391" s="138"/>
    </row>
    <row r="392" spans="2:28" x14ac:dyDescent="0.2">
      <c r="B392" s="13" t="s">
        <v>39</v>
      </c>
      <c r="C392" s="221" t="s">
        <v>344</v>
      </c>
      <c r="D392" s="15" t="str">
        <f>IF(OR(C395="",C396=""),"",VLOOKUP(CONCATENATE(C395," - ",C396),Exposure,2))</f>
        <v>R</v>
      </c>
      <c r="E392" s="16" t="s">
        <v>135</v>
      </c>
      <c r="F392" s="233">
        <v>3</v>
      </c>
      <c r="I392" s="138" t="s">
        <v>93</v>
      </c>
      <c r="AB392">
        <v>2</v>
      </c>
    </row>
    <row r="393" spans="2:28" x14ac:dyDescent="0.2">
      <c r="B393" s="13" t="s">
        <v>84</v>
      </c>
      <c r="C393" s="221" t="s">
        <v>309</v>
      </c>
      <c r="D393" s="15" t="s">
        <v>126</v>
      </c>
      <c r="E393" s="235" t="s">
        <v>56</v>
      </c>
      <c r="F393" s="236" t="s">
        <v>280</v>
      </c>
      <c r="I393" s="138" t="s">
        <v>93</v>
      </c>
      <c r="AB393">
        <v>3</v>
      </c>
    </row>
    <row r="394" spans="2:28" x14ac:dyDescent="0.2">
      <c r="B394" s="13" t="s">
        <v>85</v>
      </c>
      <c r="C394" s="228" t="s">
        <v>309</v>
      </c>
      <c r="D394" s="18"/>
      <c r="E394" s="16" t="s">
        <v>59</v>
      </c>
      <c r="F394" s="216" t="s">
        <v>106</v>
      </c>
      <c r="I394" s="138" t="s">
        <v>93</v>
      </c>
      <c r="AB394">
        <v>4</v>
      </c>
    </row>
    <row r="395" spans="2:28" x14ac:dyDescent="0.2">
      <c r="B395" s="13" t="s">
        <v>44</v>
      </c>
      <c r="C395" s="218" t="s">
        <v>246</v>
      </c>
      <c r="D395" s="49" t="str">
        <f>IF(C395="","WARNING - Please enter a Probability.","")</f>
        <v/>
      </c>
      <c r="E395" s="16" t="s">
        <v>60</v>
      </c>
      <c r="F395" s="216" t="s">
        <v>107</v>
      </c>
      <c r="I395" s="138" t="s">
        <v>93</v>
      </c>
      <c r="AB395">
        <v>5</v>
      </c>
    </row>
    <row r="396" spans="2:28" x14ac:dyDescent="0.2">
      <c r="B396" s="13" t="s">
        <v>50</v>
      </c>
      <c r="C396" s="218" t="s">
        <v>217</v>
      </c>
      <c r="D396" s="15" t="s">
        <v>96</v>
      </c>
      <c r="E396" s="16" t="s">
        <v>61</v>
      </c>
      <c r="F396" s="238" t="s">
        <v>344</v>
      </c>
      <c r="I396" s="138" t="s">
        <v>93</v>
      </c>
      <c r="AB396">
        <v>6</v>
      </c>
    </row>
    <row r="397" spans="2:28" x14ac:dyDescent="0.2">
      <c r="B397" s="187" t="s">
        <v>57</v>
      </c>
      <c r="C397" s="218" t="s">
        <v>95</v>
      </c>
      <c r="D397" s="15" t="s">
        <v>99</v>
      </c>
      <c r="E397" s="16" t="s">
        <v>62</v>
      </c>
      <c r="F397" s="225" t="s">
        <v>344</v>
      </c>
      <c r="I397" s="138" t="s">
        <v>93</v>
      </c>
      <c r="AB397">
        <v>7</v>
      </c>
    </row>
    <row r="398" spans="2:28" x14ac:dyDescent="0.2">
      <c r="B398" s="13"/>
      <c r="C398" s="15"/>
      <c r="D398" s="15"/>
      <c r="E398" s="18"/>
      <c r="F398" s="19"/>
      <c r="I398" s="138" t="s">
        <v>93</v>
      </c>
      <c r="AB398">
        <v>8</v>
      </c>
    </row>
    <row r="399" spans="2:28" ht="25.5" x14ac:dyDescent="0.2">
      <c r="B399" s="20"/>
      <c r="C399" s="21" t="s">
        <v>89</v>
      </c>
      <c r="D399" s="226" t="s">
        <v>390</v>
      </c>
      <c r="E399" s="18"/>
      <c r="F399" s="19"/>
      <c r="I399" s="138" t="s">
        <v>93</v>
      </c>
      <c r="AB399">
        <v>9</v>
      </c>
    </row>
    <row r="400" spans="2:28" ht="6" customHeight="1" x14ac:dyDescent="0.2">
      <c r="B400" s="20"/>
      <c r="C400" s="21"/>
      <c r="D400" s="22"/>
      <c r="E400" s="18"/>
      <c r="F400" s="19"/>
      <c r="I400" s="138" t="s">
        <v>93</v>
      </c>
      <c r="AB400">
        <v>10</v>
      </c>
    </row>
    <row r="401" spans="2:28" ht="38.25" x14ac:dyDescent="0.2">
      <c r="B401" s="20"/>
      <c r="C401" s="21" t="s">
        <v>90</v>
      </c>
      <c r="D401" s="226" t="s">
        <v>391</v>
      </c>
      <c r="E401" s="18"/>
      <c r="F401" s="19"/>
      <c r="I401" s="138" t="s">
        <v>93</v>
      </c>
      <c r="AB401">
        <v>11</v>
      </c>
    </row>
    <row r="402" spans="2:28" ht="6" customHeight="1" x14ac:dyDescent="0.2">
      <c r="B402" s="20"/>
      <c r="C402" s="21"/>
      <c r="D402" s="22"/>
      <c r="E402" s="18"/>
      <c r="F402" s="19"/>
      <c r="I402" s="138" t="s">
        <v>93</v>
      </c>
      <c r="AB402">
        <v>12</v>
      </c>
    </row>
    <row r="403" spans="2:28" ht="38.25" x14ac:dyDescent="0.2">
      <c r="B403" s="20"/>
      <c r="C403" s="21" t="s">
        <v>3</v>
      </c>
      <c r="D403" s="226" t="s">
        <v>392</v>
      </c>
      <c r="E403" s="18"/>
      <c r="F403" s="19"/>
      <c r="I403" s="138" t="s">
        <v>93</v>
      </c>
      <c r="AB403">
        <v>13</v>
      </c>
    </row>
    <row r="404" spans="2:28" ht="6" customHeight="1" x14ac:dyDescent="0.2">
      <c r="B404" s="20"/>
      <c r="C404" s="21"/>
      <c r="D404" s="22"/>
      <c r="E404" s="18"/>
      <c r="F404" s="19"/>
      <c r="I404" s="138" t="s">
        <v>93</v>
      </c>
      <c r="AB404">
        <v>14</v>
      </c>
    </row>
    <row r="405" spans="2:28" ht="25.5" x14ac:dyDescent="0.2">
      <c r="B405" s="20"/>
      <c r="C405" s="21" t="s">
        <v>177</v>
      </c>
      <c r="D405" s="226" t="s">
        <v>393</v>
      </c>
      <c r="E405" s="18"/>
      <c r="F405" s="19"/>
      <c r="I405" s="138" t="s">
        <v>93</v>
      </c>
      <c r="AB405">
        <v>15</v>
      </c>
    </row>
    <row r="406" spans="2:28" x14ac:dyDescent="0.2">
      <c r="B406" s="20"/>
      <c r="C406" s="21"/>
      <c r="D406" s="173"/>
      <c r="E406" s="18"/>
      <c r="F406" s="19"/>
      <c r="I406" s="138" t="s">
        <v>93</v>
      </c>
      <c r="AB406">
        <v>16</v>
      </c>
    </row>
    <row r="407" spans="2:28" x14ac:dyDescent="0.2">
      <c r="B407" s="20"/>
      <c r="C407" s="21"/>
      <c r="D407" s="22"/>
      <c r="E407" s="18"/>
      <c r="F407" s="19"/>
      <c r="I407" s="138" t="s">
        <v>93</v>
      </c>
      <c r="AB407">
        <v>17</v>
      </c>
    </row>
    <row r="408" spans="2:28" x14ac:dyDescent="0.2">
      <c r="B408" s="20"/>
      <c r="C408" s="23"/>
      <c r="D408" s="47"/>
      <c r="E408" s="18"/>
      <c r="F408" s="19"/>
      <c r="I408" s="138" t="s">
        <v>93</v>
      </c>
      <c r="AB408">
        <v>18</v>
      </c>
    </row>
    <row r="409" spans="2:28" x14ac:dyDescent="0.2">
      <c r="B409" s="24" t="s">
        <v>108</v>
      </c>
      <c r="C409" s="16" t="s">
        <v>112</v>
      </c>
      <c r="D409" s="48" t="s">
        <v>176</v>
      </c>
      <c r="E409" s="15" t="s">
        <v>175</v>
      </c>
      <c r="F409" s="17" t="s">
        <v>23</v>
      </c>
      <c r="I409" s="138" t="s">
        <v>93</v>
      </c>
      <c r="AB409">
        <v>19</v>
      </c>
    </row>
    <row r="410" spans="2:28" x14ac:dyDescent="0.2">
      <c r="B410" s="243" t="s">
        <v>309</v>
      </c>
      <c r="C410" s="26">
        <v>1</v>
      </c>
      <c r="D410" s="240" t="s">
        <v>394</v>
      </c>
      <c r="E410" s="232" t="s">
        <v>344</v>
      </c>
      <c r="F410" s="241">
        <v>42174</v>
      </c>
      <c r="I410" s="138" t="s">
        <v>93</v>
      </c>
      <c r="AB410">
        <v>20</v>
      </c>
    </row>
    <row r="411" spans="2:28" x14ac:dyDescent="0.2">
      <c r="B411" s="243" t="s">
        <v>309</v>
      </c>
      <c r="C411" s="26">
        <v>2</v>
      </c>
      <c r="D411" s="240" t="s">
        <v>395</v>
      </c>
      <c r="E411" s="232" t="s">
        <v>344</v>
      </c>
      <c r="F411" s="241">
        <v>42174</v>
      </c>
      <c r="I411" s="138" t="s">
        <v>93</v>
      </c>
      <c r="AB411">
        <v>21</v>
      </c>
    </row>
    <row r="412" spans="2:28" x14ac:dyDescent="0.2">
      <c r="B412" s="243" t="s">
        <v>309</v>
      </c>
      <c r="C412" s="26">
        <v>3</v>
      </c>
      <c r="D412" s="240" t="s">
        <v>352</v>
      </c>
      <c r="E412" s="232" t="s">
        <v>344</v>
      </c>
      <c r="F412" s="241">
        <v>42174</v>
      </c>
      <c r="I412" s="138" t="s">
        <v>93</v>
      </c>
      <c r="AB412">
        <v>22</v>
      </c>
    </row>
    <row r="413" spans="2:28" x14ac:dyDescent="0.2">
      <c r="B413" s="243" t="s">
        <v>309</v>
      </c>
      <c r="C413" s="26">
        <v>4</v>
      </c>
      <c r="D413" s="240" t="s">
        <v>396</v>
      </c>
      <c r="E413" s="232" t="s">
        <v>344</v>
      </c>
      <c r="F413" s="241">
        <v>42174</v>
      </c>
      <c r="I413" s="138" t="s">
        <v>93</v>
      </c>
      <c r="AB413">
        <v>23</v>
      </c>
    </row>
    <row r="414" spans="2:28" ht="13.5" thickBot="1" x14ac:dyDescent="0.25">
      <c r="B414" s="176"/>
      <c r="C414" s="30"/>
      <c r="D414" s="31"/>
      <c r="E414" s="32"/>
      <c r="F414" s="33"/>
      <c r="I414" s="138" t="s">
        <v>93</v>
      </c>
      <c r="AB414">
        <v>24</v>
      </c>
    </row>
    <row r="415" spans="2:28" ht="6" customHeight="1" thickBot="1" x14ac:dyDescent="0.25">
      <c r="B415" s="12"/>
      <c r="F415" s="184"/>
      <c r="I415" s="138" t="s">
        <v>93</v>
      </c>
      <c r="AB415">
        <v>25</v>
      </c>
    </row>
    <row r="416" spans="2:28" ht="13.5" thickBot="1" x14ac:dyDescent="0.25">
      <c r="B416" s="164" t="s">
        <v>109</v>
      </c>
      <c r="C416" s="209">
        <v>17</v>
      </c>
      <c r="D416" s="166" t="s">
        <v>397</v>
      </c>
      <c r="E416" s="167" t="s">
        <v>51</v>
      </c>
      <c r="F416" s="210" t="s">
        <v>104</v>
      </c>
      <c r="I416" s="138" t="s">
        <v>93</v>
      </c>
      <c r="AB416">
        <v>1</v>
      </c>
    </row>
    <row r="417" spans="2:28" x14ac:dyDescent="0.2">
      <c r="B417" s="230" t="s">
        <v>215</v>
      </c>
      <c r="C417" s="231">
        <v>1</v>
      </c>
      <c r="D417" s="192"/>
      <c r="E417" s="21"/>
      <c r="F417" s="212"/>
      <c r="I417" s="138"/>
    </row>
    <row r="418" spans="2:28" x14ac:dyDescent="0.2">
      <c r="B418" s="13" t="s">
        <v>39</v>
      </c>
      <c r="C418" s="213">
        <v>42170</v>
      </c>
      <c r="D418" s="15" t="str">
        <f>IF(OR(C421="",C422=""),"",VLOOKUP(CONCATENATE(C421," - ",C422),Exposure,2))</f>
        <v>Y</v>
      </c>
      <c r="E418" s="16" t="s">
        <v>135</v>
      </c>
      <c r="F418" s="233">
        <v>7</v>
      </c>
      <c r="I418" s="138" t="s">
        <v>93</v>
      </c>
      <c r="AB418">
        <v>2</v>
      </c>
    </row>
    <row r="419" spans="2:28" x14ac:dyDescent="0.2">
      <c r="B419" s="24" t="s">
        <v>84</v>
      </c>
      <c r="C419" s="245" t="s">
        <v>269</v>
      </c>
      <c r="D419" s="15" t="s">
        <v>126</v>
      </c>
      <c r="E419" s="235" t="s">
        <v>56</v>
      </c>
      <c r="F419" s="236" t="s">
        <v>280</v>
      </c>
      <c r="I419" s="138" t="s">
        <v>93</v>
      </c>
      <c r="AB419">
        <v>3</v>
      </c>
    </row>
    <row r="420" spans="2:28" x14ac:dyDescent="0.2">
      <c r="B420" s="24" t="s">
        <v>85</v>
      </c>
      <c r="C420" s="237" t="s">
        <v>269</v>
      </c>
      <c r="D420" s="18"/>
      <c r="E420" s="16" t="s">
        <v>59</v>
      </c>
      <c r="F420" s="216" t="s">
        <v>106</v>
      </c>
      <c r="I420" s="138" t="s">
        <v>93</v>
      </c>
      <c r="AB420">
        <v>4</v>
      </c>
    </row>
    <row r="421" spans="2:28" x14ac:dyDescent="0.2">
      <c r="B421" s="13" t="s">
        <v>44</v>
      </c>
      <c r="C421" s="218" t="s">
        <v>242</v>
      </c>
      <c r="D421" s="49" t="str">
        <f>IF(C421="","WARNING - Please enter a Probability.","")</f>
        <v/>
      </c>
      <c r="E421" s="16" t="s">
        <v>60</v>
      </c>
      <c r="F421" s="216" t="s">
        <v>107</v>
      </c>
      <c r="I421" s="138" t="s">
        <v>93</v>
      </c>
      <c r="AB421">
        <v>5</v>
      </c>
    </row>
    <row r="422" spans="2:28" x14ac:dyDescent="0.2">
      <c r="B422" s="13" t="s">
        <v>50</v>
      </c>
      <c r="C422" s="218" t="s">
        <v>242</v>
      </c>
      <c r="D422" s="15" t="s">
        <v>96</v>
      </c>
      <c r="E422" s="16" t="s">
        <v>61</v>
      </c>
      <c r="F422" s="238">
        <v>42170</v>
      </c>
      <c r="I422" s="138" t="s">
        <v>93</v>
      </c>
      <c r="AB422">
        <v>6</v>
      </c>
    </row>
    <row r="423" spans="2:28" x14ac:dyDescent="0.2">
      <c r="B423" s="187" t="s">
        <v>57</v>
      </c>
      <c r="C423" s="218" t="s">
        <v>95</v>
      </c>
      <c r="D423" s="15" t="s">
        <v>99</v>
      </c>
      <c r="E423" s="16" t="s">
        <v>62</v>
      </c>
      <c r="F423" s="220">
        <v>42170</v>
      </c>
      <c r="I423" s="138" t="s">
        <v>93</v>
      </c>
      <c r="AB423">
        <v>7</v>
      </c>
    </row>
    <row r="424" spans="2:28" x14ac:dyDescent="0.2">
      <c r="B424" s="13"/>
      <c r="C424" s="15"/>
      <c r="D424" s="15"/>
      <c r="E424" s="18"/>
      <c r="F424" s="19"/>
      <c r="I424" s="138" t="s">
        <v>93</v>
      </c>
      <c r="AB424">
        <v>8</v>
      </c>
    </row>
    <row r="425" spans="2:28" x14ac:dyDescent="0.2">
      <c r="B425" s="20"/>
      <c r="C425" s="21" t="s">
        <v>89</v>
      </c>
      <c r="D425" s="226" t="s">
        <v>398</v>
      </c>
      <c r="E425" s="18"/>
      <c r="F425" s="19"/>
      <c r="I425" s="138" t="s">
        <v>93</v>
      </c>
      <c r="AB425">
        <v>9</v>
      </c>
    </row>
    <row r="426" spans="2:28" ht="6" customHeight="1" x14ac:dyDescent="0.2">
      <c r="B426" s="20"/>
      <c r="C426" s="21"/>
      <c r="D426" s="22"/>
      <c r="E426" s="18"/>
      <c r="F426" s="19"/>
      <c r="I426" s="138" t="s">
        <v>93</v>
      </c>
      <c r="AB426">
        <v>10</v>
      </c>
    </row>
    <row r="427" spans="2:28" ht="25.5" x14ac:dyDescent="0.2">
      <c r="B427" s="20"/>
      <c r="C427" s="21" t="s">
        <v>90</v>
      </c>
      <c r="D427" s="226" t="s">
        <v>399</v>
      </c>
      <c r="E427" s="18"/>
      <c r="F427" s="19"/>
      <c r="I427" s="138" t="s">
        <v>93</v>
      </c>
      <c r="AB427">
        <v>11</v>
      </c>
    </row>
    <row r="428" spans="2:28" ht="6" customHeight="1" x14ac:dyDescent="0.2">
      <c r="B428" s="20"/>
      <c r="C428" s="21"/>
      <c r="D428" s="22"/>
      <c r="E428" s="18"/>
      <c r="F428" s="19"/>
      <c r="I428" s="138" t="s">
        <v>93</v>
      </c>
      <c r="AB428">
        <v>12</v>
      </c>
    </row>
    <row r="429" spans="2:28" ht="25.5" x14ac:dyDescent="0.2">
      <c r="B429" s="20"/>
      <c r="C429" s="21" t="s">
        <v>3</v>
      </c>
      <c r="D429" s="226" t="s">
        <v>400</v>
      </c>
      <c r="E429" s="18"/>
      <c r="F429" s="19"/>
      <c r="I429" s="138" t="s">
        <v>93</v>
      </c>
      <c r="AB429">
        <v>13</v>
      </c>
    </row>
    <row r="430" spans="2:28" ht="6" customHeight="1" x14ac:dyDescent="0.2">
      <c r="B430" s="20"/>
      <c r="C430" s="21"/>
      <c r="D430" s="22"/>
      <c r="E430" s="18"/>
      <c r="F430" s="19"/>
      <c r="I430" s="138" t="s">
        <v>93</v>
      </c>
      <c r="AB430">
        <v>14</v>
      </c>
    </row>
    <row r="431" spans="2:28" ht="25.5" x14ac:dyDescent="0.2">
      <c r="B431" s="20"/>
      <c r="C431" s="21" t="s">
        <v>177</v>
      </c>
      <c r="D431" s="226" t="s">
        <v>401</v>
      </c>
      <c r="E431" s="18"/>
      <c r="F431" s="19"/>
      <c r="I431" s="138" t="s">
        <v>93</v>
      </c>
      <c r="AB431">
        <v>15</v>
      </c>
    </row>
    <row r="432" spans="2:28" x14ac:dyDescent="0.2">
      <c r="B432" s="20"/>
      <c r="C432" s="21"/>
      <c r="D432" s="173"/>
      <c r="E432" s="18"/>
      <c r="F432" s="19"/>
      <c r="I432" s="138" t="s">
        <v>93</v>
      </c>
      <c r="AB432">
        <v>16</v>
      </c>
    </row>
    <row r="433" spans="2:28" x14ac:dyDescent="0.2">
      <c r="B433" s="20"/>
      <c r="C433" s="21"/>
      <c r="D433" s="22"/>
      <c r="E433" s="18"/>
      <c r="F433" s="19"/>
      <c r="I433" s="138" t="s">
        <v>93</v>
      </c>
      <c r="AB433">
        <v>17</v>
      </c>
    </row>
    <row r="434" spans="2:28" x14ac:dyDescent="0.2">
      <c r="B434" s="20"/>
      <c r="C434" s="23"/>
      <c r="D434" s="47"/>
      <c r="E434" s="18"/>
      <c r="F434" s="19"/>
      <c r="I434" s="138" t="s">
        <v>93</v>
      </c>
      <c r="AB434">
        <v>18</v>
      </c>
    </row>
    <row r="435" spans="2:28" x14ac:dyDescent="0.2">
      <c r="B435" s="24" t="s">
        <v>108</v>
      </c>
      <c r="C435" s="16" t="s">
        <v>112</v>
      </c>
      <c r="D435" s="48" t="s">
        <v>176</v>
      </c>
      <c r="E435" s="15" t="s">
        <v>175</v>
      </c>
      <c r="F435" s="17" t="s">
        <v>23</v>
      </c>
      <c r="I435" s="138" t="s">
        <v>93</v>
      </c>
      <c r="AB435">
        <v>19</v>
      </c>
    </row>
    <row r="436" spans="2:28" x14ac:dyDescent="0.2">
      <c r="B436" s="239" t="s">
        <v>269</v>
      </c>
      <c r="C436" s="26">
        <v>1</v>
      </c>
      <c r="D436" s="240" t="s">
        <v>402</v>
      </c>
      <c r="E436" s="232" t="s">
        <v>344</v>
      </c>
      <c r="F436" s="241">
        <v>42174</v>
      </c>
      <c r="I436" s="138" t="s">
        <v>93</v>
      </c>
      <c r="AB436">
        <v>20</v>
      </c>
    </row>
    <row r="437" spans="2:28" x14ac:dyDescent="0.2">
      <c r="B437" s="239" t="s">
        <v>269</v>
      </c>
      <c r="C437" s="26">
        <v>2</v>
      </c>
      <c r="D437" s="240" t="s">
        <v>403</v>
      </c>
      <c r="E437" s="232" t="s">
        <v>344</v>
      </c>
      <c r="F437" s="241">
        <v>42174</v>
      </c>
      <c r="I437" s="138" t="s">
        <v>93</v>
      </c>
      <c r="AB437">
        <v>21</v>
      </c>
    </row>
    <row r="438" spans="2:28" x14ac:dyDescent="0.2">
      <c r="B438" s="239" t="s">
        <v>269</v>
      </c>
      <c r="C438" s="26">
        <v>3</v>
      </c>
      <c r="D438" s="240" t="s">
        <v>352</v>
      </c>
      <c r="E438" s="232" t="s">
        <v>344</v>
      </c>
      <c r="F438" s="241">
        <v>42174</v>
      </c>
      <c r="I438" s="138" t="s">
        <v>93</v>
      </c>
      <c r="AB438">
        <v>22</v>
      </c>
    </row>
    <row r="439" spans="2:28" x14ac:dyDescent="0.2">
      <c r="B439" s="239" t="s">
        <v>269</v>
      </c>
      <c r="C439" s="26">
        <v>4</v>
      </c>
      <c r="D439" s="240" t="s">
        <v>404</v>
      </c>
      <c r="E439" s="232" t="s">
        <v>344</v>
      </c>
      <c r="F439" s="241">
        <v>42174</v>
      </c>
      <c r="I439" s="138" t="s">
        <v>93</v>
      </c>
      <c r="AB439">
        <v>23</v>
      </c>
    </row>
    <row r="440" spans="2:28" ht="13.5" thickBot="1" x14ac:dyDescent="0.25">
      <c r="B440" s="176"/>
      <c r="C440" s="30"/>
      <c r="D440" s="240"/>
      <c r="E440" s="32"/>
      <c r="F440" s="33"/>
      <c r="I440" s="138" t="s">
        <v>93</v>
      </c>
      <c r="AB440">
        <v>24</v>
      </c>
    </row>
    <row r="441" spans="2:28" ht="6" customHeight="1" thickBot="1" x14ac:dyDescent="0.25">
      <c r="B441" s="12"/>
      <c r="F441" s="184"/>
      <c r="I441" s="138" t="s">
        <v>93</v>
      </c>
      <c r="AB441">
        <v>25</v>
      </c>
    </row>
    <row r="442" spans="2:28" ht="13.5" thickBot="1" x14ac:dyDescent="0.25">
      <c r="B442" s="164" t="s">
        <v>109</v>
      </c>
      <c r="C442" s="209">
        <v>18</v>
      </c>
      <c r="D442" s="166" t="s">
        <v>405</v>
      </c>
      <c r="E442" s="167" t="s">
        <v>51</v>
      </c>
      <c r="F442" s="210" t="s">
        <v>104</v>
      </c>
      <c r="I442" s="138" t="s">
        <v>93</v>
      </c>
      <c r="AB442">
        <v>1</v>
      </c>
    </row>
    <row r="443" spans="2:28" x14ac:dyDescent="0.2">
      <c r="B443" s="230" t="s">
        <v>215</v>
      </c>
      <c r="C443" s="231">
        <v>1</v>
      </c>
      <c r="D443" s="192"/>
      <c r="E443" s="21"/>
      <c r="F443" s="212"/>
      <c r="I443" s="138"/>
    </row>
    <row r="444" spans="2:28" x14ac:dyDescent="0.2">
      <c r="B444" s="13" t="s">
        <v>39</v>
      </c>
      <c r="C444" s="213">
        <v>42170</v>
      </c>
      <c r="D444" s="15" t="str">
        <f>IF(OR(C447="",C448=""),"",VLOOKUP(CONCATENATE(C447," - ",C448),Exposure,2))</f>
        <v>R</v>
      </c>
      <c r="E444" s="16" t="s">
        <v>135</v>
      </c>
      <c r="F444" s="233">
        <v>1</v>
      </c>
      <c r="I444" s="138" t="s">
        <v>93</v>
      </c>
      <c r="AB444">
        <v>2</v>
      </c>
    </row>
    <row r="445" spans="2:28" x14ac:dyDescent="0.2">
      <c r="B445" s="13" t="s">
        <v>84</v>
      </c>
      <c r="C445" s="221" t="s">
        <v>269</v>
      </c>
      <c r="D445" s="15" t="s">
        <v>126</v>
      </c>
      <c r="E445" s="235" t="s">
        <v>56</v>
      </c>
      <c r="F445" s="236" t="s">
        <v>280</v>
      </c>
      <c r="I445" s="138" t="s">
        <v>93</v>
      </c>
      <c r="AB445">
        <v>3</v>
      </c>
    </row>
    <row r="446" spans="2:28" x14ac:dyDescent="0.2">
      <c r="B446" s="13" t="s">
        <v>85</v>
      </c>
      <c r="C446" s="228" t="s">
        <v>269</v>
      </c>
      <c r="D446" s="18"/>
      <c r="E446" s="16" t="s">
        <v>59</v>
      </c>
      <c r="F446" s="216" t="s">
        <v>106</v>
      </c>
      <c r="I446" s="138" t="s">
        <v>93</v>
      </c>
      <c r="AB446">
        <v>4</v>
      </c>
    </row>
    <row r="447" spans="2:28" x14ac:dyDescent="0.2">
      <c r="B447" s="13" t="s">
        <v>44</v>
      </c>
      <c r="C447" s="218" t="s">
        <v>217</v>
      </c>
      <c r="D447" s="49" t="str">
        <f>IF(C447="","WARNING - Please enter a Probability.","")</f>
        <v/>
      </c>
      <c r="E447" s="16" t="s">
        <v>60</v>
      </c>
      <c r="F447" s="216" t="s">
        <v>107</v>
      </c>
      <c r="I447" s="138" t="s">
        <v>93</v>
      </c>
      <c r="AB447">
        <v>5</v>
      </c>
    </row>
    <row r="448" spans="2:28" x14ac:dyDescent="0.2">
      <c r="B448" s="13" t="s">
        <v>50</v>
      </c>
      <c r="C448" s="218" t="s">
        <v>217</v>
      </c>
      <c r="D448" s="15" t="s">
        <v>96</v>
      </c>
      <c r="E448" s="16" t="s">
        <v>61</v>
      </c>
      <c r="F448" s="224" t="s">
        <v>406</v>
      </c>
      <c r="I448" s="138" t="s">
        <v>93</v>
      </c>
      <c r="AB448">
        <v>6</v>
      </c>
    </row>
    <row r="449" spans="2:28" x14ac:dyDescent="0.2">
      <c r="B449" s="187" t="s">
        <v>57</v>
      </c>
      <c r="C449" s="218" t="s">
        <v>95</v>
      </c>
      <c r="D449" s="15" t="s">
        <v>99</v>
      </c>
      <c r="E449" s="16" t="s">
        <v>62</v>
      </c>
      <c r="F449" s="229">
        <v>42170</v>
      </c>
      <c r="I449" s="138" t="s">
        <v>93</v>
      </c>
      <c r="AB449">
        <v>7</v>
      </c>
    </row>
    <row r="450" spans="2:28" x14ac:dyDescent="0.2">
      <c r="B450" s="13"/>
      <c r="C450" s="15"/>
      <c r="D450" s="15"/>
      <c r="E450" s="18"/>
      <c r="F450" s="19"/>
      <c r="I450" s="138" t="s">
        <v>93</v>
      </c>
      <c r="AB450">
        <v>8</v>
      </c>
    </row>
    <row r="451" spans="2:28" ht="25.5" x14ac:dyDescent="0.2">
      <c r="B451" s="20"/>
      <c r="C451" s="21" t="s">
        <v>89</v>
      </c>
      <c r="D451" s="226" t="s">
        <v>407</v>
      </c>
      <c r="E451" s="18"/>
      <c r="F451" s="19"/>
      <c r="I451" s="138" t="s">
        <v>93</v>
      </c>
      <c r="AB451">
        <v>9</v>
      </c>
    </row>
    <row r="452" spans="2:28" ht="6" customHeight="1" x14ac:dyDescent="0.2">
      <c r="B452" s="20"/>
      <c r="C452" s="21"/>
      <c r="D452" s="22"/>
      <c r="E452" s="18"/>
      <c r="F452" s="19"/>
      <c r="I452" s="138" t="s">
        <v>93</v>
      </c>
      <c r="AB452">
        <v>10</v>
      </c>
    </row>
    <row r="453" spans="2:28" ht="25.5" x14ac:dyDescent="0.2">
      <c r="B453" s="20"/>
      <c r="C453" s="21" t="s">
        <v>90</v>
      </c>
      <c r="D453" s="226" t="s">
        <v>408</v>
      </c>
      <c r="E453" s="18"/>
      <c r="F453" s="19"/>
      <c r="I453" s="138" t="s">
        <v>93</v>
      </c>
      <c r="AB453">
        <v>11</v>
      </c>
    </row>
    <row r="454" spans="2:28" ht="6" customHeight="1" x14ac:dyDescent="0.2">
      <c r="B454" s="20"/>
      <c r="C454" s="21"/>
      <c r="D454" s="22"/>
      <c r="E454" s="18"/>
      <c r="F454" s="19"/>
      <c r="I454" s="138" t="s">
        <v>93</v>
      </c>
      <c r="AB454">
        <v>12</v>
      </c>
    </row>
    <row r="455" spans="2:28" ht="25.5" x14ac:dyDescent="0.2">
      <c r="B455" s="20"/>
      <c r="C455" s="21" t="s">
        <v>3</v>
      </c>
      <c r="D455" s="226" t="s">
        <v>409</v>
      </c>
      <c r="E455" s="18"/>
      <c r="F455" s="19"/>
      <c r="I455" s="138" t="s">
        <v>93</v>
      </c>
      <c r="AB455">
        <v>13</v>
      </c>
    </row>
    <row r="456" spans="2:28" ht="6" customHeight="1" x14ac:dyDescent="0.2">
      <c r="B456" s="20"/>
      <c r="C456" s="21"/>
      <c r="D456" s="22"/>
      <c r="E456" s="18"/>
      <c r="F456" s="19"/>
      <c r="I456" s="138" t="s">
        <v>93</v>
      </c>
      <c r="AB456">
        <v>14</v>
      </c>
    </row>
    <row r="457" spans="2:28" ht="25.5" x14ac:dyDescent="0.2">
      <c r="B457" s="20"/>
      <c r="C457" s="21" t="s">
        <v>177</v>
      </c>
      <c r="D457" s="226" t="s">
        <v>410</v>
      </c>
      <c r="E457" s="18"/>
      <c r="F457" s="19"/>
      <c r="I457" s="138" t="s">
        <v>93</v>
      </c>
      <c r="AB457">
        <v>15</v>
      </c>
    </row>
    <row r="458" spans="2:28" x14ac:dyDescent="0.2">
      <c r="B458" s="20"/>
      <c r="C458" s="21"/>
      <c r="D458" s="173"/>
      <c r="E458" s="18"/>
      <c r="F458" s="19"/>
      <c r="I458" s="138" t="s">
        <v>93</v>
      </c>
      <c r="AB458">
        <v>16</v>
      </c>
    </row>
    <row r="459" spans="2:28" x14ac:dyDescent="0.2">
      <c r="B459" s="20"/>
      <c r="C459" s="21"/>
      <c r="D459" s="22"/>
      <c r="E459" s="18"/>
      <c r="F459" s="19"/>
      <c r="I459" s="138" t="s">
        <v>93</v>
      </c>
      <c r="AB459">
        <v>17</v>
      </c>
    </row>
    <row r="460" spans="2:28" x14ac:dyDescent="0.2">
      <c r="B460" s="20"/>
      <c r="C460" s="23"/>
      <c r="D460" s="47"/>
      <c r="E460" s="18"/>
      <c r="F460" s="19"/>
      <c r="I460" s="138" t="s">
        <v>93</v>
      </c>
      <c r="AB460">
        <v>18</v>
      </c>
    </row>
    <row r="461" spans="2:28" x14ac:dyDescent="0.2">
      <c r="B461" s="24" t="s">
        <v>108</v>
      </c>
      <c r="C461" s="16" t="s">
        <v>112</v>
      </c>
      <c r="D461" s="48" t="s">
        <v>176</v>
      </c>
      <c r="E461" s="15" t="s">
        <v>175</v>
      </c>
      <c r="F461" s="17" t="s">
        <v>23</v>
      </c>
      <c r="I461" s="138" t="s">
        <v>93</v>
      </c>
      <c r="AB461">
        <v>19</v>
      </c>
    </row>
    <row r="462" spans="2:28" x14ac:dyDescent="0.2">
      <c r="B462" s="243" t="s">
        <v>269</v>
      </c>
      <c r="C462" s="26">
        <v>1</v>
      </c>
      <c r="D462" s="240" t="s">
        <v>411</v>
      </c>
      <c r="E462" s="232" t="s">
        <v>344</v>
      </c>
      <c r="F462" s="241">
        <v>42174</v>
      </c>
      <c r="I462" s="138" t="s">
        <v>93</v>
      </c>
      <c r="AB462">
        <v>20</v>
      </c>
    </row>
    <row r="463" spans="2:28" x14ac:dyDescent="0.2">
      <c r="B463" s="243" t="s">
        <v>269</v>
      </c>
      <c r="C463" s="26">
        <v>2</v>
      </c>
      <c r="D463" s="240" t="s">
        <v>412</v>
      </c>
      <c r="E463" s="232" t="s">
        <v>344</v>
      </c>
      <c r="F463" s="241">
        <v>42174</v>
      </c>
      <c r="I463" s="138" t="s">
        <v>93</v>
      </c>
      <c r="AB463">
        <v>21</v>
      </c>
    </row>
    <row r="464" spans="2:28" x14ac:dyDescent="0.2">
      <c r="B464" s="243" t="s">
        <v>269</v>
      </c>
      <c r="C464" s="26">
        <v>3</v>
      </c>
      <c r="D464" s="240" t="s">
        <v>413</v>
      </c>
      <c r="E464" s="232" t="s">
        <v>344</v>
      </c>
      <c r="F464" s="241">
        <v>42174</v>
      </c>
      <c r="I464" s="138" t="s">
        <v>93</v>
      </c>
      <c r="AB464">
        <v>22</v>
      </c>
    </row>
    <row r="465" spans="2:28" x14ac:dyDescent="0.2">
      <c r="B465" s="243" t="s">
        <v>269</v>
      </c>
      <c r="C465" s="26">
        <v>4</v>
      </c>
      <c r="D465" s="240" t="s">
        <v>414</v>
      </c>
      <c r="E465" s="232" t="s">
        <v>344</v>
      </c>
      <c r="F465" s="241">
        <v>42174</v>
      </c>
      <c r="I465" s="138" t="s">
        <v>93</v>
      </c>
      <c r="AB465">
        <v>23</v>
      </c>
    </row>
    <row r="466" spans="2:28" ht="13.5" thickBot="1" x14ac:dyDescent="0.25">
      <c r="B466" s="176"/>
      <c r="C466" s="30"/>
      <c r="D466" s="31"/>
      <c r="E466" s="32"/>
      <c r="F466" s="33"/>
      <c r="I466" s="138" t="s">
        <v>93</v>
      </c>
      <c r="AB466">
        <v>24</v>
      </c>
    </row>
    <row r="467" spans="2:28" ht="6" customHeight="1" thickBot="1" x14ac:dyDescent="0.25">
      <c r="B467" s="12"/>
      <c r="F467" s="184"/>
      <c r="I467" s="138" t="s">
        <v>93</v>
      </c>
      <c r="AB467">
        <v>25</v>
      </c>
    </row>
    <row r="468" spans="2:28" ht="13.5" thickBot="1" x14ac:dyDescent="0.25">
      <c r="B468" s="164" t="s">
        <v>109</v>
      </c>
      <c r="C468" s="209">
        <v>19</v>
      </c>
      <c r="D468" s="166" t="s">
        <v>415</v>
      </c>
      <c r="E468" s="167" t="s">
        <v>51</v>
      </c>
      <c r="F468" s="210" t="s">
        <v>104</v>
      </c>
      <c r="I468" s="138" t="s">
        <v>93</v>
      </c>
      <c r="AB468">
        <v>1</v>
      </c>
    </row>
    <row r="469" spans="2:28" x14ac:dyDescent="0.2">
      <c r="B469" s="230" t="s">
        <v>215</v>
      </c>
      <c r="C469" s="231">
        <v>1</v>
      </c>
      <c r="D469" s="192"/>
      <c r="E469" s="21"/>
      <c r="F469" s="212"/>
      <c r="I469" s="138"/>
    </row>
    <row r="470" spans="2:28" x14ac:dyDescent="0.2">
      <c r="B470" s="13" t="s">
        <v>39</v>
      </c>
      <c r="C470" s="221" t="s">
        <v>344</v>
      </c>
      <c r="D470" s="15" t="str">
        <f>IF(OR(C473="",C474=""),"",VLOOKUP(CONCATENATE(C473," - ",C474),Exposure,2))</f>
        <v>Y</v>
      </c>
      <c r="E470" s="246" t="s">
        <v>135</v>
      </c>
      <c r="F470" s="233">
        <v>9</v>
      </c>
      <c r="I470" s="138" t="s">
        <v>93</v>
      </c>
      <c r="AB470">
        <v>2</v>
      </c>
    </row>
    <row r="471" spans="2:28" x14ac:dyDescent="0.2">
      <c r="B471" s="13" t="s">
        <v>84</v>
      </c>
      <c r="C471" s="221" t="s">
        <v>269</v>
      </c>
      <c r="D471" s="15" t="s">
        <v>126</v>
      </c>
      <c r="E471" s="235" t="s">
        <v>56</v>
      </c>
      <c r="F471" s="236" t="s">
        <v>280</v>
      </c>
      <c r="I471" s="138" t="s">
        <v>93</v>
      </c>
      <c r="AB471">
        <v>3</v>
      </c>
    </row>
    <row r="472" spans="2:28" x14ac:dyDescent="0.2">
      <c r="B472" s="13" t="s">
        <v>85</v>
      </c>
      <c r="C472" s="228" t="s">
        <v>269</v>
      </c>
      <c r="D472" s="18"/>
      <c r="E472" s="16" t="s">
        <v>59</v>
      </c>
      <c r="F472" s="216" t="s">
        <v>106</v>
      </c>
      <c r="I472" s="138" t="s">
        <v>93</v>
      </c>
      <c r="AB472">
        <v>4</v>
      </c>
    </row>
    <row r="473" spans="2:28" x14ac:dyDescent="0.2">
      <c r="B473" s="13" t="s">
        <v>44</v>
      </c>
      <c r="C473" s="218" t="s">
        <v>242</v>
      </c>
      <c r="D473" s="49" t="str">
        <f>IF(C473="","WARNING - Please enter a Probability.","")</f>
        <v/>
      </c>
      <c r="E473" s="16" t="s">
        <v>60</v>
      </c>
      <c r="F473" s="216" t="s">
        <v>107</v>
      </c>
      <c r="I473" s="138" t="s">
        <v>93</v>
      </c>
      <c r="AB473">
        <v>5</v>
      </c>
    </row>
    <row r="474" spans="2:28" x14ac:dyDescent="0.2">
      <c r="B474" s="13" t="s">
        <v>50</v>
      </c>
      <c r="C474" s="218" t="s">
        <v>242</v>
      </c>
      <c r="D474" s="15" t="s">
        <v>96</v>
      </c>
      <c r="E474" s="16" t="s">
        <v>61</v>
      </c>
      <c r="F474" s="238" t="s">
        <v>344</v>
      </c>
      <c r="I474" s="138" t="s">
        <v>93</v>
      </c>
      <c r="AB474">
        <v>6</v>
      </c>
    </row>
    <row r="475" spans="2:28" x14ac:dyDescent="0.2">
      <c r="B475" s="187" t="s">
        <v>57</v>
      </c>
      <c r="C475" s="218" t="s">
        <v>95</v>
      </c>
      <c r="D475" s="15" t="s">
        <v>99</v>
      </c>
      <c r="E475" s="16" t="s">
        <v>62</v>
      </c>
      <c r="F475" s="225" t="s">
        <v>344</v>
      </c>
      <c r="I475" s="138" t="s">
        <v>93</v>
      </c>
      <c r="AB475">
        <v>7</v>
      </c>
    </row>
    <row r="476" spans="2:28" x14ac:dyDescent="0.2">
      <c r="B476" s="13"/>
      <c r="C476" s="15"/>
      <c r="D476" s="15"/>
      <c r="E476" s="18"/>
      <c r="F476" s="19"/>
      <c r="I476" s="138" t="s">
        <v>93</v>
      </c>
      <c r="AB476">
        <v>8</v>
      </c>
    </row>
    <row r="477" spans="2:28" ht="25.5" x14ac:dyDescent="0.2">
      <c r="B477" s="20"/>
      <c r="C477" s="21" t="s">
        <v>89</v>
      </c>
      <c r="D477" s="226" t="s">
        <v>416</v>
      </c>
      <c r="E477" s="18"/>
      <c r="F477" s="19"/>
      <c r="I477" s="138" t="s">
        <v>93</v>
      </c>
      <c r="AB477">
        <v>9</v>
      </c>
    </row>
    <row r="478" spans="2:28" ht="6" customHeight="1" x14ac:dyDescent="0.2">
      <c r="B478" s="20"/>
      <c r="C478" s="21"/>
      <c r="D478" s="22"/>
      <c r="E478" s="18"/>
      <c r="F478" s="19"/>
      <c r="I478" s="138" t="s">
        <v>93</v>
      </c>
      <c r="AB478">
        <v>10</v>
      </c>
    </row>
    <row r="479" spans="2:28" ht="25.5" x14ac:dyDescent="0.2">
      <c r="B479" s="20"/>
      <c r="C479" s="21" t="s">
        <v>90</v>
      </c>
      <c r="D479" s="226" t="s">
        <v>417</v>
      </c>
      <c r="E479" s="18"/>
      <c r="F479" s="19"/>
      <c r="I479" s="138" t="s">
        <v>93</v>
      </c>
      <c r="AB479">
        <v>11</v>
      </c>
    </row>
    <row r="480" spans="2:28" ht="6" customHeight="1" x14ac:dyDescent="0.2">
      <c r="B480" s="20"/>
      <c r="C480" s="21"/>
      <c r="D480" s="22"/>
      <c r="E480" s="18"/>
      <c r="F480" s="19"/>
      <c r="I480" s="138" t="s">
        <v>93</v>
      </c>
      <c r="AB480">
        <v>12</v>
      </c>
    </row>
    <row r="481" spans="2:28" ht="25.5" x14ac:dyDescent="0.2">
      <c r="B481" s="20"/>
      <c r="C481" s="21" t="s">
        <v>3</v>
      </c>
      <c r="D481" s="226" t="s">
        <v>418</v>
      </c>
      <c r="E481" s="18"/>
      <c r="F481" s="19"/>
      <c r="I481" s="138" t="s">
        <v>93</v>
      </c>
      <c r="AB481">
        <v>13</v>
      </c>
    </row>
    <row r="482" spans="2:28" ht="6" customHeight="1" x14ac:dyDescent="0.2">
      <c r="B482" s="20"/>
      <c r="C482" s="21"/>
      <c r="D482" s="22"/>
      <c r="E482" s="18"/>
      <c r="F482" s="19"/>
      <c r="I482" s="138" t="s">
        <v>93</v>
      </c>
      <c r="AB482">
        <v>14</v>
      </c>
    </row>
    <row r="483" spans="2:28" ht="51" x14ac:dyDescent="0.2">
      <c r="B483" s="20"/>
      <c r="C483" s="21" t="s">
        <v>177</v>
      </c>
      <c r="D483" s="226" t="s">
        <v>419</v>
      </c>
      <c r="E483" s="18"/>
      <c r="F483" s="19"/>
      <c r="I483" s="138" t="s">
        <v>93</v>
      </c>
      <c r="AB483">
        <v>15</v>
      </c>
    </row>
    <row r="484" spans="2:28" x14ac:dyDescent="0.2">
      <c r="B484" s="20"/>
      <c r="C484" s="21"/>
      <c r="D484" s="173"/>
      <c r="E484" s="18"/>
      <c r="F484" s="19"/>
      <c r="I484" s="138" t="s">
        <v>93</v>
      </c>
      <c r="AB484">
        <v>16</v>
      </c>
    </row>
    <row r="485" spans="2:28" x14ac:dyDescent="0.2">
      <c r="B485" s="20"/>
      <c r="C485" s="21"/>
      <c r="D485" s="22"/>
      <c r="E485" s="18"/>
      <c r="F485" s="19"/>
      <c r="I485" s="138" t="s">
        <v>93</v>
      </c>
      <c r="AB485">
        <v>17</v>
      </c>
    </row>
    <row r="486" spans="2:28" x14ac:dyDescent="0.2">
      <c r="B486" s="20"/>
      <c r="C486" s="23"/>
      <c r="D486" s="47"/>
      <c r="E486" s="18"/>
      <c r="F486" s="19"/>
      <c r="I486" s="138" t="s">
        <v>93</v>
      </c>
      <c r="AB486">
        <v>18</v>
      </c>
    </row>
    <row r="487" spans="2:28" x14ac:dyDescent="0.2">
      <c r="B487" s="24" t="s">
        <v>108</v>
      </c>
      <c r="C487" s="16" t="s">
        <v>112</v>
      </c>
      <c r="D487" s="48" t="s">
        <v>176</v>
      </c>
      <c r="E487" s="15" t="s">
        <v>175</v>
      </c>
      <c r="F487" s="17" t="s">
        <v>23</v>
      </c>
      <c r="I487" s="138" t="s">
        <v>93</v>
      </c>
      <c r="AB487">
        <v>19</v>
      </c>
    </row>
    <row r="488" spans="2:28" x14ac:dyDescent="0.2">
      <c r="B488" s="243" t="s">
        <v>269</v>
      </c>
      <c r="C488" s="26">
        <v>1</v>
      </c>
      <c r="D488" s="240" t="s">
        <v>420</v>
      </c>
      <c r="E488" s="232" t="s">
        <v>344</v>
      </c>
      <c r="F488" s="241">
        <v>42174</v>
      </c>
      <c r="I488" s="138" t="s">
        <v>93</v>
      </c>
      <c r="AB488">
        <v>20</v>
      </c>
    </row>
    <row r="489" spans="2:28" x14ac:dyDescent="0.2">
      <c r="B489" s="243" t="s">
        <v>269</v>
      </c>
      <c r="C489" s="26">
        <v>2</v>
      </c>
      <c r="D489" s="240" t="s">
        <v>421</v>
      </c>
      <c r="E489" s="232" t="s">
        <v>344</v>
      </c>
      <c r="F489" s="241">
        <v>42174</v>
      </c>
      <c r="I489" s="138" t="s">
        <v>93</v>
      </c>
      <c r="AB489">
        <v>21</v>
      </c>
    </row>
    <row r="490" spans="2:28" x14ac:dyDescent="0.2">
      <c r="B490" s="243" t="s">
        <v>269</v>
      </c>
      <c r="C490" s="26">
        <v>3</v>
      </c>
      <c r="D490" s="240" t="s">
        <v>422</v>
      </c>
      <c r="E490" s="232" t="s">
        <v>344</v>
      </c>
      <c r="F490" s="241">
        <v>42174</v>
      </c>
      <c r="I490" s="138" t="s">
        <v>93</v>
      </c>
      <c r="AB490">
        <v>22</v>
      </c>
    </row>
    <row r="491" spans="2:28" x14ac:dyDescent="0.2">
      <c r="B491" s="243" t="s">
        <v>269</v>
      </c>
      <c r="C491" s="26">
        <v>4</v>
      </c>
      <c r="D491" s="240" t="s">
        <v>352</v>
      </c>
      <c r="E491" s="232" t="s">
        <v>344</v>
      </c>
      <c r="F491" s="241">
        <v>42174</v>
      </c>
      <c r="I491" s="138" t="s">
        <v>93</v>
      </c>
      <c r="AB491">
        <v>23</v>
      </c>
    </row>
    <row r="492" spans="2:28" ht="13.5" thickBot="1" x14ac:dyDescent="0.25">
      <c r="B492" s="176"/>
      <c r="C492" s="30"/>
      <c r="E492" s="32"/>
      <c r="F492" s="33"/>
      <c r="I492" s="138" t="s">
        <v>93</v>
      </c>
      <c r="AB492">
        <v>24</v>
      </c>
    </row>
    <row r="493" spans="2:28" ht="6" customHeight="1" thickBot="1" x14ac:dyDescent="0.25">
      <c r="B493" s="12"/>
      <c r="F493" s="184"/>
      <c r="I493" s="138" t="s">
        <v>93</v>
      </c>
      <c r="AB493">
        <v>25</v>
      </c>
    </row>
    <row r="494" spans="2:28" ht="13.5" thickBot="1" x14ac:dyDescent="0.25">
      <c r="B494" s="164" t="s">
        <v>109</v>
      </c>
      <c r="C494" s="209">
        <v>20</v>
      </c>
      <c r="D494" s="166" t="s">
        <v>423</v>
      </c>
      <c r="E494" s="167" t="s">
        <v>51</v>
      </c>
      <c r="F494" s="210" t="s">
        <v>104</v>
      </c>
      <c r="I494" s="138" t="s">
        <v>93</v>
      </c>
      <c r="AB494">
        <v>1</v>
      </c>
    </row>
    <row r="495" spans="2:28" x14ac:dyDescent="0.2">
      <c r="B495" s="190" t="s">
        <v>215</v>
      </c>
      <c r="C495" s="211">
        <v>3</v>
      </c>
      <c r="D495" s="192"/>
      <c r="E495" s="21"/>
      <c r="F495" s="212"/>
      <c r="I495" s="138"/>
    </row>
    <row r="496" spans="2:28" x14ac:dyDescent="0.2">
      <c r="B496" s="13" t="s">
        <v>39</v>
      </c>
      <c r="C496" s="221">
        <v>42172</v>
      </c>
      <c r="D496" s="15" t="str">
        <f>IF(OR(C499="",C500=""),"",VLOOKUP(CONCATENATE(C499," - ",C500),Exposure,2))</f>
        <v>Y</v>
      </c>
      <c r="E496" s="16" t="s">
        <v>135</v>
      </c>
      <c r="F496" s="214">
        <v>8</v>
      </c>
      <c r="I496" s="138" t="s">
        <v>93</v>
      </c>
      <c r="AB496">
        <v>2</v>
      </c>
    </row>
    <row r="497" spans="2:28" x14ac:dyDescent="0.2">
      <c r="B497" s="13" t="s">
        <v>84</v>
      </c>
      <c r="C497" s="221" t="s">
        <v>269</v>
      </c>
      <c r="D497" s="15" t="s">
        <v>126</v>
      </c>
      <c r="E497" s="16" t="s">
        <v>56</v>
      </c>
      <c r="F497" s="216" t="s">
        <v>298</v>
      </c>
      <c r="I497" s="138" t="s">
        <v>93</v>
      </c>
      <c r="AB497">
        <v>3</v>
      </c>
    </row>
    <row r="498" spans="2:28" x14ac:dyDescent="0.2">
      <c r="B498" s="13" t="s">
        <v>85</v>
      </c>
      <c r="C498" s="228" t="s">
        <v>269</v>
      </c>
      <c r="D498" s="18"/>
      <c r="E498" s="16" t="s">
        <v>59</v>
      </c>
      <c r="F498" s="216" t="s">
        <v>106</v>
      </c>
      <c r="I498" s="138" t="s">
        <v>93</v>
      </c>
      <c r="AB498">
        <v>4</v>
      </c>
    </row>
    <row r="499" spans="2:28" x14ac:dyDescent="0.2">
      <c r="B499" s="13" t="s">
        <v>44</v>
      </c>
      <c r="C499" s="218" t="s">
        <v>94</v>
      </c>
      <c r="D499" s="49" t="str">
        <f>IF(C499="","WARNING - Please enter a Probability.","")</f>
        <v/>
      </c>
      <c r="E499" s="16" t="s">
        <v>60</v>
      </c>
      <c r="F499" s="216" t="s">
        <v>281</v>
      </c>
      <c r="I499" s="138" t="s">
        <v>93</v>
      </c>
      <c r="AB499">
        <v>5</v>
      </c>
    </row>
    <row r="500" spans="2:28" x14ac:dyDescent="0.2">
      <c r="B500" s="13" t="s">
        <v>50</v>
      </c>
      <c r="C500" s="218" t="s">
        <v>217</v>
      </c>
      <c r="D500" s="15" t="s">
        <v>96</v>
      </c>
      <c r="E500" s="16" t="s">
        <v>61</v>
      </c>
      <c r="F500" s="219">
        <v>42172</v>
      </c>
      <c r="I500" s="138" t="s">
        <v>93</v>
      </c>
      <c r="AB500">
        <v>6</v>
      </c>
    </row>
    <row r="501" spans="2:28" x14ac:dyDescent="0.2">
      <c r="B501" s="187" t="s">
        <v>57</v>
      </c>
      <c r="C501" s="218" t="s">
        <v>95</v>
      </c>
      <c r="D501" s="15" t="s">
        <v>99</v>
      </c>
      <c r="E501" s="16" t="s">
        <v>62</v>
      </c>
      <c r="F501" s="220">
        <v>42174</v>
      </c>
      <c r="I501" s="138" t="s">
        <v>93</v>
      </c>
      <c r="AB501">
        <v>7</v>
      </c>
    </row>
    <row r="502" spans="2:28" x14ac:dyDescent="0.2">
      <c r="B502" s="13"/>
      <c r="C502" s="15"/>
      <c r="D502" s="15"/>
      <c r="E502" s="18"/>
      <c r="F502" s="19"/>
      <c r="I502" s="138" t="s">
        <v>93</v>
      </c>
      <c r="AB502">
        <v>8</v>
      </c>
    </row>
    <row r="503" spans="2:28" ht="25.5" x14ac:dyDescent="0.2">
      <c r="B503" s="20"/>
      <c r="C503" s="21" t="s">
        <v>89</v>
      </c>
      <c r="D503" s="174" t="s">
        <v>424</v>
      </c>
      <c r="E503" s="18"/>
      <c r="F503" s="19"/>
      <c r="I503" s="138" t="s">
        <v>93</v>
      </c>
      <c r="AB503">
        <v>9</v>
      </c>
    </row>
    <row r="504" spans="2:28" ht="6" customHeight="1" x14ac:dyDescent="0.2">
      <c r="B504" s="20"/>
      <c r="C504" s="21"/>
      <c r="D504" s="22"/>
      <c r="E504" s="18"/>
      <c r="F504" s="19"/>
      <c r="I504" s="138" t="s">
        <v>93</v>
      </c>
      <c r="AB504">
        <v>10</v>
      </c>
    </row>
    <row r="505" spans="2:28" ht="25.5" x14ac:dyDescent="0.2">
      <c r="B505" s="20"/>
      <c r="C505" s="21" t="s">
        <v>90</v>
      </c>
      <c r="D505" s="226" t="s">
        <v>425</v>
      </c>
      <c r="E505" s="18"/>
      <c r="F505" s="19"/>
      <c r="I505" s="138" t="s">
        <v>93</v>
      </c>
      <c r="AB505">
        <v>11</v>
      </c>
    </row>
    <row r="506" spans="2:28" ht="6" customHeight="1" x14ac:dyDescent="0.2">
      <c r="B506" s="20"/>
      <c r="C506" s="21"/>
      <c r="D506" s="22"/>
      <c r="E506" s="18"/>
      <c r="F506" s="19"/>
      <c r="I506" s="138" t="s">
        <v>93</v>
      </c>
      <c r="AB506">
        <v>12</v>
      </c>
    </row>
    <row r="507" spans="2:28" ht="25.5" x14ac:dyDescent="0.2">
      <c r="B507" s="20"/>
      <c r="C507" s="21" t="s">
        <v>3</v>
      </c>
      <c r="D507" s="226" t="s">
        <v>426</v>
      </c>
      <c r="E507" s="18"/>
      <c r="F507" s="19"/>
      <c r="I507" s="138" t="s">
        <v>93</v>
      </c>
      <c r="AB507">
        <v>13</v>
      </c>
    </row>
    <row r="508" spans="2:28" ht="6" customHeight="1" x14ac:dyDescent="0.2">
      <c r="B508" s="20"/>
      <c r="C508" s="21"/>
      <c r="D508" s="22"/>
      <c r="E508" s="18"/>
      <c r="F508" s="19"/>
      <c r="I508" s="138" t="s">
        <v>93</v>
      </c>
      <c r="AB508">
        <v>14</v>
      </c>
    </row>
    <row r="509" spans="2:28" ht="25.5" x14ac:dyDescent="0.2">
      <c r="B509" s="20"/>
      <c r="C509" s="21" t="s">
        <v>177</v>
      </c>
      <c r="D509" s="226" t="s">
        <v>427</v>
      </c>
      <c r="E509" s="18"/>
      <c r="F509" s="19"/>
      <c r="I509" s="138" t="s">
        <v>93</v>
      </c>
      <c r="AB509">
        <v>15</v>
      </c>
    </row>
    <row r="510" spans="2:28" x14ac:dyDescent="0.2">
      <c r="B510" s="20"/>
      <c r="C510" s="21"/>
      <c r="D510" s="173"/>
      <c r="E510" s="18"/>
      <c r="F510" s="19"/>
      <c r="I510" s="138" t="s">
        <v>93</v>
      </c>
      <c r="AB510">
        <v>16</v>
      </c>
    </row>
    <row r="511" spans="2:28" x14ac:dyDescent="0.2">
      <c r="B511" s="20"/>
      <c r="C511" s="21"/>
      <c r="D511" s="22"/>
      <c r="E511" s="18"/>
      <c r="F511" s="19"/>
      <c r="I511" s="138" t="s">
        <v>93</v>
      </c>
      <c r="AB511">
        <v>17</v>
      </c>
    </row>
    <row r="512" spans="2:28" x14ac:dyDescent="0.2">
      <c r="B512" s="20"/>
      <c r="C512" s="23"/>
      <c r="D512" s="47"/>
      <c r="E512" s="18"/>
      <c r="F512" s="19"/>
      <c r="I512" s="138" t="s">
        <v>93</v>
      </c>
      <c r="AB512">
        <v>18</v>
      </c>
    </row>
    <row r="513" spans="2:28" x14ac:dyDescent="0.2">
      <c r="B513" s="24" t="s">
        <v>108</v>
      </c>
      <c r="C513" s="16" t="s">
        <v>112</v>
      </c>
      <c r="D513" s="48" t="s">
        <v>176</v>
      </c>
      <c r="E513" s="15" t="s">
        <v>175</v>
      </c>
      <c r="F513" s="17" t="s">
        <v>23</v>
      </c>
      <c r="I513" s="138" t="s">
        <v>93</v>
      </c>
      <c r="AB513">
        <v>19</v>
      </c>
    </row>
    <row r="514" spans="2:28" x14ac:dyDescent="0.2">
      <c r="B514" s="243" t="s">
        <v>309</v>
      </c>
      <c r="C514" s="26">
        <v>1</v>
      </c>
      <c r="D514" s="226" t="s">
        <v>428</v>
      </c>
      <c r="E514" s="232" t="s">
        <v>344</v>
      </c>
      <c r="F514" s="241">
        <v>42174</v>
      </c>
      <c r="I514" s="138" t="s">
        <v>93</v>
      </c>
      <c r="AB514">
        <v>20</v>
      </c>
    </row>
    <row r="515" spans="2:28" x14ac:dyDescent="0.2">
      <c r="B515" s="243" t="s">
        <v>309</v>
      </c>
      <c r="C515" s="26">
        <v>2</v>
      </c>
      <c r="D515" s="226" t="s">
        <v>429</v>
      </c>
      <c r="E515" s="232" t="s">
        <v>344</v>
      </c>
      <c r="F515" s="241">
        <v>42174</v>
      </c>
      <c r="I515" s="138" t="s">
        <v>93</v>
      </c>
      <c r="AB515">
        <v>21</v>
      </c>
    </row>
    <row r="516" spans="2:28" x14ac:dyDescent="0.2">
      <c r="B516" s="243" t="s">
        <v>309</v>
      </c>
      <c r="C516" s="26">
        <v>3</v>
      </c>
      <c r="D516" s="226" t="s">
        <v>430</v>
      </c>
      <c r="E516" s="232" t="s">
        <v>344</v>
      </c>
      <c r="F516" s="241">
        <v>42174</v>
      </c>
      <c r="I516" s="138" t="s">
        <v>93</v>
      </c>
      <c r="AB516">
        <v>22</v>
      </c>
    </row>
    <row r="517" spans="2:28" x14ac:dyDescent="0.2">
      <c r="B517" s="25" t="s">
        <v>87</v>
      </c>
      <c r="C517" s="26">
        <v>4</v>
      </c>
      <c r="D517" s="22" t="s">
        <v>103</v>
      </c>
      <c r="E517" s="27" t="s">
        <v>86</v>
      </c>
      <c r="F517" s="28" t="s">
        <v>86</v>
      </c>
      <c r="I517" s="138" t="s">
        <v>93</v>
      </c>
      <c r="AB517">
        <v>23</v>
      </c>
    </row>
    <row r="518" spans="2:28" ht="13.5" thickBot="1" x14ac:dyDescent="0.25">
      <c r="B518" s="176"/>
      <c r="C518" s="30"/>
      <c r="D518" s="31"/>
      <c r="E518" s="32"/>
      <c r="F518" s="33"/>
      <c r="I518" s="138" t="s">
        <v>93</v>
      </c>
      <c r="AB518">
        <v>24</v>
      </c>
    </row>
    <row r="519" spans="2:28" ht="6" customHeight="1" thickBot="1" x14ac:dyDescent="0.25">
      <c r="B519" s="12"/>
      <c r="F519" s="184"/>
      <c r="I519" s="138" t="s">
        <v>93</v>
      </c>
      <c r="AB519">
        <v>25</v>
      </c>
    </row>
    <row r="520" spans="2:28" ht="13.5" thickBot="1" x14ac:dyDescent="0.25">
      <c r="B520" s="164" t="s">
        <v>109</v>
      </c>
      <c r="C520" s="209">
        <v>21</v>
      </c>
      <c r="D520" s="166" t="s">
        <v>431</v>
      </c>
      <c r="E520" s="167" t="s">
        <v>51</v>
      </c>
      <c r="F520" s="210" t="s">
        <v>104</v>
      </c>
      <c r="I520" s="138" t="s">
        <v>93</v>
      </c>
      <c r="AB520">
        <v>1</v>
      </c>
    </row>
    <row r="521" spans="2:28" x14ac:dyDescent="0.2">
      <c r="B521" s="190" t="s">
        <v>215</v>
      </c>
      <c r="C521" s="211">
        <v>2</v>
      </c>
      <c r="D521" s="192"/>
      <c r="E521" s="21"/>
      <c r="F521" s="212"/>
      <c r="I521" s="138"/>
    </row>
    <row r="522" spans="2:28" x14ac:dyDescent="0.2">
      <c r="B522" s="13" t="s">
        <v>39</v>
      </c>
      <c r="C522" s="232" t="s">
        <v>344</v>
      </c>
      <c r="D522" s="15" t="str">
        <f>IF(OR(C525="",C526=""),"",VLOOKUP(CONCATENATE(C525," - ",C526),Exposure,2))</f>
        <v>R</v>
      </c>
      <c r="E522" s="16" t="s">
        <v>135</v>
      </c>
      <c r="F522" s="214">
        <v>4</v>
      </c>
      <c r="I522" s="138" t="s">
        <v>93</v>
      </c>
      <c r="AB522">
        <v>2</v>
      </c>
    </row>
    <row r="523" spans="2:28" x14ac:dyDescent="0.2">
      <c r="B523" s="13" t="s">
        <v>84</v>
      </c>
      <c r="C523" s="221" t="s">
        <v>269</v>
      </c>
      <c r="D523" s="15" t="s">
        <v>126</v>
      </c>
      <c r="E523" s="16" t="s">
        <v>56</v>
      </c>
      <c r="F523" s="216" t="s">
        <v>298</v>
      </c>
      <c r="I523" s="138" t="s">
        <v>93</v>
      </c>
      <c r="AB523">
        <v>3</v>
      </c>
    </row>
    <row r="524" spans="2:28" x14ac:dyDescent="0.2">
      <c r="B524" s="13" t="s">
        <v>85</v>
      </c>
      <c r="C524" s="228" t="s">
        <v>309</v>
      </c>
      <c r="D524" s="18"/>
      <c r="E524" s="16" t="s">
        <v>59</v>
      </c>
      <c r="F524" s="216" t="s">
        <v>106</v>
      </c>
      <c r="I524" s="138" t="s">
        <v>93</v>
      </c>
      <c r="AB524">
        <v>4</v>
      </c>
    </row>
    <row r="525" spans="2:28" x14ac:dyDescent="0.2">
      <c r="B525" s="13" t="s">
        <v>44</v>
      </c>
      <c r="C525" s="218" t="s">
        <v>246</v>
      </c>
      <c r="D525" s="49" t="str">
        <f>IF(C525="","WARNING - Please enter a Probability.","")</f>
        <v/>
      </c>
      <c r="E525" s="16" t="s">
        <v>60</v>
      </c>
      <c r="F525" s="216" t="s">
        <v>281</v>
      </c>
      <c r="I525" s="138" t="s">
        <v>93</v>
      </c>
      <c r="AB525">
        <v>5</v>
      </c>
    </row>
    <row r="526" spans="2:28" x14ac:dyDescent="0.2">
      <c r="B526" s="13" t="s">
        <v>50</v>
      </c>
      <c r="C526" s="218" t="s">
        <v>217</v>
      </c>
      <c r="D526" s="15" t="s">
        <v>96</v>
      </c>
      <c r="E526" s="16" t="s">
        <v>61</v>
      </c>
      <c r="F526" s="232" t="s">
        <v>344</v>
      </c>
      <c r="I526" s="138" t="s">
        <v>93</v>
      </c>
      <c r="AB526">
        <v>6</v>
      </c>
    </row>
    <row r="527" spans="2:28" x14ac:dyDescent="0.2">
      <c r="B527" s="187" t="s">
        <v>57</v>
      </c>
      <c r="C527" s="218" t="s">
        <v>95</v>
      </c>
      <c r="D527" s="15" t="s">
        <v>99</v>
      </c>
      <c r="E527" s="16" t="s">
        <v>62</v>
      </c>
      <c r="F527" s="232" t="s">
        <v>243</v>
      </c>
      <c r="I527" s="138" t="s">
        <v>93</v>
      </c>
      <c r="AB527">
        <v>7</v>
      </c>
    </row>
    <row r="528" spans="2:28" x14ac:dyDescent="0.2">
      <c r="B528" s="13"/>
      <c r="C528" s="15"/>
      <c r="D528" s="15"/>
      <c r="E528" s="18"/>
      <c r="F528" s="19"/>
      <c r="I528" s="138" t="s">
        <v>93</v>
      </c>
      <c r="AB528">
        <v>8</v>
      </c>
    </row>
    <row r="529" spans="2:28" ht="25.5" x14ac:dyDescent="0.2">
      <c r="B529" s="20"/>
      <c r="C529" s="21" t="s">
        <v>89</v>
      </c>
      <c r="D529" s="174" t="s">
        <v>432</v>
      </c>
      <c r="E529" s="18"/>
      <c r="F529" s="19"/>
      <c r="I529" s="138" t="s">
        <v>93</v>
      </c>
      <c r="AB529">
        <v>9</v>
      </c>
    </row>
    <row r="530" spans="2:28" ht="6" customHeight="1" x14ac:dyDescent="0.2">
      <c r="B530" s="20"/>
      <c r="C530" s="21"/>
      <c r="D530" s="22"/>
      <c r="E530" s="18"/>
      <c r="F530" s="19"/>
      <c r="I530" s="138" t="s">
        <v>93</v>
      </c>
      <c r="AB530">
        <v>10</v>
      </c>
    </row>
    <row r="531" spans="2:28" ht="25.5" x14ac:dyDescent="0.2">
      <c r="B531" s="20"/>
      <c r="C531" s="21" t="s">
        <v>90</v>
      </c>
      <c r="D531" s="226" t="s">
        <v>433</v>
      </c>
      <c r="E531" s="18"/>
      <c r="F531" s="19"/>
      <c r="I531" s="138" t="s">
        <v>93</v>
      </c>
      <c r="AB531">
        <v>11</v>
      </c>
    </row>
    <row r="532" spans="2:28" ht="6" customHeight="1" x14ac:dyDescent="0.2">
      <c r="B532" s="20"/>
      <c r="C532" s="21"/>
      <c r="D532" s="22"/>
      <c r="E532" s="18"/>
      <c r="F532" s="19"/>
      <c r="I532" s="138" t="s">
        <v>93</v>
      </c>
      <c r="AB532">
        <v>12</v>
      </c>
    </row>
    <row r="533" spans="2:28" ht="25.5" x14ac:dyDescent="0.2">
      <c r="B533" s="20"/>
      <c r="C533" s="21" t="s">
        <v>3</v>
      </c>
      <c r="D533" s="226" t="s">
        <v>434</v>
      </c>
      <c r="E533" s="18"/>
      <c r="F533" s="19"/>
      <c r="I533" s="138" t="s">
        <v>93</v>
      </c>
      <c r="AB533">
        <v>13</v>
      </c>
    </row>
    <row r="534" spans="2:28" ht="6" customHeight="1" x14ac:dyDescent="0.2">
      <c r="B534" s="20"/>
      <c r="C534" s="21"/>
      <c r="D534" s="22"/>
      <c r="E534" s="18"/>
      <c r="F534" s="19"/>
      <c r="I534" s="138" t="s">
        <v>93</v>
      </c>
      <c r="AB534">
        <v>14</v>
      </c>
    </row>
    <row r="535" spans="2:28" ht="25.5" x14ac:dyDescent="0.2">
      <c r="B535" s="20"/>
      <c r="C535" s="21" t="s">
        <v>177</v>
      </c>
      <c r="D535" s="226" t="s">
        <v>435</v>
      </c>
      <c r="E535" s="18"/>
      <c r="F535" s="19"/>
      <c r="I535" s="138" t="s">
        <v>93</v>
      </c>
      <c r="AB535">
        <v>15</v>
      </c>
    </row>
    <row r="536" spans="2:28" x14ac:dyDescent="0.2">
      <c r="B536" s="20"/>
      <c r="C536" s="21"/>
      <c r="D536" s="173"/>
      <c r="E536" s="18"/>
      <c r="F536" s="19"/>
      <c r="I536" s="138" t="s">
        <v>93</v>
      </c>
      <c r="AB536">
        <v>16</v>
      </c>
    </row>
    <row r="537" spans="2:28" x14ac:dyDescent="0.2">
      <c r="B537" s="20"/>
      <c r="C537" s="21"/>
      <c r="D537" s="22"/>
      <c r="E537" s="18"/>
      <c r="F537" s="19"/>
      <c r="I537" s="138" t="s">
        <v>93</v>
      </c>
      <c r="AB537">
        <v>17</v>
      </c>
    </row>
    <row r="538" spans="2:28" x14ac:dyDescent="0.2">
      <c r="B538" s="20"/>
      <c r="C538" s="23"/>
      <c r="D538" s="47"/>
      <c r="E538" s="18"/>
      <c r="F538" s="19"/>
      <c r="I538" s="138" t="s">
        <v>93</v>
      </c>
      <c r="AB538">
        <v>18</v>
      </c>
    </row>
    <row r="539" spans="2:28" x14ac:dyDescent="0.2">
      <c r="B539" s="24" t="s">
        <v>108</v>
      </c>
      <c r="C539" s="16" t="s">
        <v>112</v>
      </c>
      <c r="D539" s="48" t="s">
        <v>176</v>
      </c>
      <c r="E539" s="15" t="s">
        <v>175</v>
      </c>
      <c r="F539" s="17" t="s">
        <v>23</v>
      </c>
      <c r="I539" s="138" t="s">
        <v>93</v>
      </c>
      <c r="AB539">
        <v>19</v>
      </c>
    </row>
    <row r="540" spans="2:28" x14ac:dyDescent="0.2">
      <c r="B540" s="243" t="s">
        <v>309</v>
      </c>
      <c r="C540" s="26">
        <v>1</v>
      </c>
      <c r="D540" s="22" t="s">
        <v>436</v>
      </c>
      <c r="E540" s="232" t="s">
        <v>344</v>
      </c>
      <c r="F540" s="241">
        <v>42174</v>
      </c>
      <c r="I540" s="138" t="s">
        <v>93</v>
      </c>
      <c r="AB540">
        <v>20</v>
      </c>
    </row>
    <row r="541" spans="2:28" x14ac:dyDescent="0.2">
      <c r="B541" s="243" t="s">
        <v>309</v>
      </c>
      <c r="C541" s="26">
        <v>2</v>
      </c>
      <c r="D541" s="22" t="s">
        <v>437</v>
      </c>
      <c r="E541" s="232" t="s">
        <v>344</v>
      </c>
      <c r="F541" s="241">
        <v>42174</v>
      </c>
      <c r="I541" s="138" t="s">
        <v>93</v>
      </c>
      <c r="AB541">
        <v>21</v>
      </c>
    </row>
    <row r="542" spans="2:28" x14ac:dyDescent="0.2">
      <c r="B542" s="243" t="s">
        <v>309</v>
      </c>
      <c r="C542" s="26">
        <v>3</v>
      </c>
      <c r="D542" s="22" t="s">
        <v>438</v>
      </c>
      <c r="E542" s="232" t="s">
        <v>344</v>
      </c>
      <c r="F542" s="241">
        <v>42174</v>
      </c>
      <c r="I542" s="138" t="s">
        <v>93</v>
      </c>
      <c r="AB542">
        <v>22</v>
      </c>
    </row>
    <row r="543" spans="2:28" ht="13.5" thickBot="1" x14ac:dyDescent="0.25">
      <c r="B543" s="176"/>
      <c r="C543" s="30"/>
      <c r="D543" s="31"/>
      <c r="E543" s="32"/>
      <c r="F543" s="33"/>
      <c r="I543" s="138" t="s">
        <v>93</v>
      </c>
      <c r="AB543">
        <v>23</v>
      </c>
    </row>
    <row r="544" spans="2:28" ht="13.5" thickBot="1" x14ac:dyDescent="0.25">
      <c r="B544" s="176"/>
      <c r="C544" s="30"/>
      <c r="D544" s="31"/>
      <c r="E544" s="32"/>
      <c r="F544" s="33"/>
      <c r="I544" s="138" t="s">
        <v>93</v>
      </c>
      <c r="AB544">
        <v>24</v>
      </c>
    </row>
    <row r="545" spans="2:28" ht="6" customHeight="1" thickBot="1" x14ac:dyDescent="0.25">
      <c r="B545" s="12"/>
      <c r="F545" s="184"/>
      <c r="I545" s="138" t="s">
        <v>93</v>
      </c>
      <c r="AB545">
        <v>25</v>
      </c>
    </row>
    <row r="546" spans="2:28" ht="13.5" thickBot="1" x14ac:dyDescent="0.25">
      <c r="B546" s="164" t="s">
        <v>109</v>
      </c>
      <c r="C546" s="209">
        <v>22</v>
      </c>
      <c r="D546" s="247" t="s">
        <v>439</v>
      </c>
      <c r="E546" s="167"/>
      <c r="F546" s="210" t="s">
        <v>104</v>
      </c>
      <c r="I546" s="138" t="s">
        <v>93</v>
      </c>
      <c r="AB546">
        <v>1</v>
      </c>
    </row>
    <row r="547" spans="2:28" x14ac:dyDescent="0.2">
      <c r="B547" s="190" t="s">
        <v>215</v>
      </c>
      <c r="C547" s="211">
        <v>4</v>
      </c>
      <c r="D547" s="192"/>
      <c r="E547" s="21"/>
      <c r="F547" s="212"/>
      <c r="I547" s="138"/>
    </row>
    <row r="548" spans="2:28" x14ac:dyDescent="0.2">
      <c r="B548" s="13" t="s">
        <v>39</v>
      </c>
      <c r="C548" s="232" t="s">
        <v>344</v>
      </c>
      <c r="D548" s="15" t="str">
        <f>IF(OR(C551="",C552=""),"",VLOOKUP(CONCATENATE(C551," - ",C552),Exposure,2))</f>
        <v>R</v>
      </c>
      <c r="E548" s="16" t="s">
        <v>135</v>
      </c>
      <c r="F548" s="214">
        <v>9</v>
      </c>
      <c r="I548" s="138" t="s">
        <v>93</v>
      </c>
      <c r="AB548">
        <v>2</v>
      </c>
    </row>
    <row r="549" spans="2:28" x14ac:dyDescent="0.2">
      <c r="B549" s="13" t="s">
        <v>84</v>
      </c>
      <c r="C549" s="221" t="s">
        <v>309</v>
      </c>
      <c r="D549" s="15" t="s">
        <v>126</v>
      </c>
      <c r="E549" s="16" t="s">
        <v>56</v>
      </c>
      <c r="F549" s="216" t="s">
        <v>298</v>
      </c>
      <c r="I549" s="138" t="s">
        <v>93</v>
      </c>
      <c r="AB549">
        <v>3</v>
      </c>
    </row>
    <row r="550" spans="2:28" x14ac:dyDescent="0.2">
      <c r="B550" s="13" t="s">
        <v>85</v>
      </c>
      <c r="C550" s="228" t="s">
        <v>309</v>
      </c>
      <c r="D550" s="18"/>
      <c r="E550" s="16" t="s">
        <v>59</v>
      </c>
      <c r="F550" s="216" t="s">
        <v>106</v>
      </c>
      <c r="I550" s="138" t="s">
        <v>93</v>
      </c>
      <c r="AB550">
        <v>4</v>
      </c>
    </row>
    <row r="551" spans="2:28" x14ac:dyDescent="0.2">
      <c r="B551" s="13" t="s">
        <v>44</v>
      </c>
      <c r="C551" s="218" t="s">
        <v>242</v>
      </c>
      <c r="D551" s="49" t="str">
        <f>IF(C551="","WARNING - Please enter a Probability.","")</f>
        <v/>
      </c>
      <c r="E551" s="16" t="s">
        <v>60</v>
      </c>
      <c r="F551" s="216" t="s">
        <v>107</v>
      </c>
      <c r="I551" s="138" t="s">
        <v>93</v>
      </c>
      <c r="AB551">
        <v>5</v>
      </c>
    </row>
    <row r="552" spans="2:28" x14ac:dyDescent="0.2">
      <c r="B552" s="13" t="s">
        <v>50</v>
      </c>
      <c r="C552" s="218" t="s">
        <v>217</v>
      </c>
      <c r="D552" s="15" t="s">
        <v>96</v>
      </c>
      <c r="E552" s="16" t="s">
        <v>61</v>
      </c>
      <c r="F552" s="232" t="s">
        <v>344</v>
      </c>
      <c r="I552" s="138" t="s">
        <v>93</v>
      </c>
      <c r="AB552">
        <v>6</v>
      </c>
    </row>
    <row r="553" spans="2:28" x14ac:dyDescent="0.2">
      <c r="B553" s="187" t="s">
        <v>57</v>
      </c>
      <c r="C553" s="218" t="s">
        <v>95</v>
      </c>
      <c r="D553" s="15" t="s">
        <v>99</v>
      </c>
      <c r="E553" s="16" t="s">
        <v>62</v>
      </c>
      <c r="F553" s="241">
        <v>42174</v>
      </c>
      <c r="I553" s="138" t="s">
        <v>93</v>
      </c>
      <c r="AB553">
        <v>7</v>
      </c>
    </row>
    <row r="554" spans="2:28" x14ac:dyDescent="0.2">
      <c r="B554" s="13"/>
      <c r="C554" s="15"/>
      <c r="D554" s="15"/>
      <c r="E554" s="18"/>
      <c r="F554" s="19"/>
      <c r="I554" s="138" t="s">
        <v>93</v>
      </c>
      <c r="AB554">
        <v>8</v>
      </c>
    </row>
    <row r="555" spans="2:28" ht="25.5" x14ac:dyDescent="0.2">
      <c r="B555" s="20"/>
      <c r="C555" s="21" t="s">
        <v>89</v>
      </c>
      <c r="D555" s="174" t="s">
        <v>440</v>
      </c>
      <c r="E555" s="18"/>
      <c r="F555" s="19"/>
      <c r="I555" s="138" t="s">
        <v>93</v>
      </c>
      <c r="AB555">
        <v>9</v>
      </c>
    </row>
    <row r="556" spans="2:28" ht="6" customHeight="1" x14ac:dyDescent="0.2">
      <c r="B556" s="20"/>
      <c r="C556" s="21"/>
      <c r="D556" s="22"/>
      <c r="E556" s="18"/>
      <c r="F556" s="19"/>
      <c r="I556" s="138" t="s">
        <v>93</v>
      </c>
      <c r="AB556">
        <v>10</v>
      </c>
    </row>
    <row r="557" spans="2:28" ht="25.5" x14ac:dyDescent="0.2">
      <c r="B557" s="20"/>
      <c r="C557" s="21" t="s">
        <v>90</v>
      </c>
      <c r="D557" s="226" t="s">
        <v>441</v>
      </c>
      <c r="E557" s="18"/>
      <c r="F557" s="19"/>
      <c r="I557" s="138" t="s">
        <v>93</v>
      </c>
      <c r="AB557">
        <v>11</v>
      </c>
    </row>
    <row r="558" spans="2:28" ht="6" customHeight="1" x14ac:dyDescent="0.2">
      <c r="B558" s="20"/>
      <c r="C558" s="21"/>
      <c r="D558" s="22"/>
      <c r="E558" s="18"/>
      <c r="F558" s="19"/>
      <c r="I558" s="138" t="s">
        <v>93</v>
      </c>
      <c r="AB558">
        <v>12</v>
      </c>
    </row>
    <row r="559" spans="2:28" x14ac:dyDescent="0.2">
      <c r="B559" s="20"/>
      <c r="C559" s="21" t="s">
        <v>3</v>
      </c>
      <c r="D559" s="226" t="s">
        <v>442</v>
      </c>
      <c r="E559" s="18"/>
      <c r="F559" s="19"/>
      <c r="I559" s="138" t="s">
        <v>93</v>
      </c>
      <c r="AB559">
        <v>13</v>
      </c>
    </row>
    <row r="560" spans="2:28" ht="6" customHeight="1" x14ac:dyDescent="0.2">
      <c r="B560" s="20"/>
      <c r="C560" s="21"/>
      <c r="D560" s="22"/>
      <c r="E560" s="18"/>
      <c r="F560" s="19"/>
      <c r="I560" s="138" t="s">
        <v>93</v>
      </c>
      <c r="AB560">
        <v>14</v>
      </c>
    </row>
    <row r="561" spans="2:28" ht="25.5" x14ac:dyDescent="0.2">
      <c r="B561" s="20"/>
      <c r="C561" s="21" t="s">
        <v>177</v>
      </c>
      <c r="D561" s="226" t="s">
        <v>443</v>
      </c>
      <c r="E561" s="18"/>
      <c r="F561" s="19"/>
      <c r="I561" s="138" t="s">
        <v>93</v>
      </c>
      <c r="AB561">
        <v>15</v>
      </c>
    </row>
    <row r="562" spans="2:28" x14ac:dyDescent="0.2">
      <c r="B562" s="20"/>
      <c r="C562" s="21"/>
      <c r="D562" s="173"/>
      <c r="E562" s="18"/>
      <c r="F562" s="19"/>
      <c r="I562" s="138" t="s">
        <v>93</v>
      </c>
      <c r="AB562">
        <v>16</v>
      </c>
    </row>
    <row r="563" spans="2:28" x14ac:dyDescent="0.2">
      <c r="B563" s="20"/>
      <c r="C563" s="21"/>
      <c r="D563" s="22"/>
      <c r="E563" s="18"/>
      <c r="F563" s="19"/>
      <c r="I563" s="138" t="s">
        <v>93</v>
      </c>
      <c r="AB563">
        <v>17</v>
      </c>
    </row>
    <row r="564" spans="2:28" x14ac:dyDescent="0.2">
      <c r="B564" s="20"/>
      <c r="C564" s="23"/>
      <c r="D564" s="47"/>
      <c r="E564" s="18"/>
      <c r="F564" s="19"/>
      <c r="I564" s="138" t="s">
        <v>93</v>
      </c>
      <c r="AB564">
        <v>18</v>
      </c>
    </row>
    <row r="565" spans="2:28" x14ac:dyDescent="0.2">
      <c r="B565" s="24" t="s">
        <v>108</v>
      </c>
      <c r="C565" s="16" t="s">
        <v>112</v>
      </c>
      <c r="D565" s="48" t="s">
        <v>176</v>
      </c>
      <c r="E565" s="15" t="s">
        <v>175</v>
      </c>
      <c r="F565" s="17" t="s">
        <v>23</v>
      </c>
      <c r="I565" s="138" t="s">
        <v>93</v>
      </c>
      <c r="AB565">
        <v>19</v>
      </c>
    </row>
    <row r="566" spans="2:28" x14ac:dyDescent="0.2">
      <c r="B566" s="243" t="s">
        <v>245</v>
      </c>
      <c r="C566" s="26">
        <v>1</v>
      </c>
      <c r="D566" s="226" t="s">
        <v>444</v>
      </c>
      <c r="E566" s="232" t="s">
        <v>344</v>
      </c>
      <c r="F566" s="241">
        <v>42174</v>
      </c>
      <c r="I566" s="138" t="s">
        <v>93</v>
      </c>
      <c r="AB566">
        <v>20</v>
      </c>
    </row>
    <row r="567" spans="2:28" ht="25.5" x14ac:dyDescent="0.2">
      <c r="B567" s="243" t="s">
        <v>245</v>
      </c>
      <c r="C567" s="26">
        <v>2</v>
      </c>
      <c r="D567" s="226" t="s">
        <v>445</v>
      </c>
      <c r="E567" s="232" t="s">
        <v>344</v>
      </c>
      <c r="F567" s="241">
        <v>42174</v>
      </c>
      <c r="I567" s="138" t="s">
        <v>93</v>
      </c>
      <c r="AB567">
        <v>21</v>
      </c>
    </row>
    <row r="568" spans="2:28" ht="25.5" x14ac:dyDescent="0.2">
      <c r="B568" s="243" t="s">
        <v>245</v>
      </c>
      <c r="C568" s="26">
        <v>3</v>
      </c>
      <c r="D568" s="226" t="s">
        <v>446</v>
      </c>
      <c r="E568" s="232" t="s">
        <v>344</v>
      </c>
      <c r="F568" s="241">
        <v>42174</v>
      </c>
      <c r="I568" s="138" t="s">
        <v>93</v>
      </c>
      <c r="AB568">
        <v>22</v>
      </c>
    </row>
    <row r="569" spans="2:28" ht="13.5" thickBot="1" x14ac:dyDescent="0.25">
      <c r="B569" s="176"/>
      <c r="C569" s="30"/>
      <c r="D569" s="31"/>
      <c r="E569" s="32"/>
      <c r="F569" s="33"/>
      <c r="I569" s="138" t="s">
        <v>93</v>
      </c>
      <c r="AB569">
        <v>23</v>
      </c>
    </row>
    <row r="570" spans="2:28" ht="13.5" thickBot="1" x14ac:dyDescent="0.25">
      <c r="B570" s="176"/>
      <c r="C570" s="30"/>
      <c r="D570" s="31"/>
      <c r="E570" s="32"/>
      <c r="F570" s="33"/>
      <c r="I570" s="138" t="s">
        <v>93</v>
      </c>
      <c r="AB570">
        <v>24</v>
      </c>
    </row>
    <row r="571" spans="2:28" ht="6" customHeight="1" thickBot="1" x14ac:dyDescent="0.25">
      <c r="B571" s="12"/>
      <c r="F571" s="184"/>
      <c r="I571" s="138" t="s">
        <v>93</v>
      </c>
      <c r="AB571">
        <v>25</v>
      </c>
    </row>
    <row r="572" spans="2:28" ht="13.5" thickBot="1" x14ac:dyDescent="0.25">
      <c r="B572" s="164" t="s">
        <v>109</v>
      </c>
      <c r="C572" s="209">
        <v>23</v>
      </c>
      <c r="D572" s="247" t="s">
        <v>447</v>
      </c>
      <c r="E572" s="167" t="s">
        <v>51</v>
      </c>
      <c r="F572" s="210" t="s">
        <v>104</v>
      </c>
      <c r="I572" s="138" t="s">
        <v>93</v>
      </c>
      <c r="AB572">
        <v>1</v>
      </c>
    </row>
    <row r="573" spans="2:28" x14ac:dyDescent="0.2">
      <c r="B573" s="190" t="s">
        <v>215</v>
      </c>
      <c r="C573" s="211">
        <v>5</v>
      </c>
      <c r="D573" s="192"/>
      <c r="E573" s="21"/>
      <c r="F573" s="212"/>
      <c r="I573" s="138"/>
    </row>
    <row r="574" spans="2:28" x14ac:dyDescent="0.2">
      <c r="B574" s="13" t="s">
        <v>39</v>
      </c>
      <c r="C574" s="232" t="s">
        <v>344</v>
      </c>
      <c r="D574" s="15" t="str">
        <f>IF(OR(C577="",C578=""),"",VLOOKUP(CONCATENATE(C577," - ",C578),Exposure,2))</f>
        <v>R</v>
      </c>
      <c r="E574" s="16" t="s">
        <v>135</v>
      </c>
      <c r="F574" s="214">
        <v>8</v>
      </c>
      <c r="I574" s="138" t="s">
        <v>93</v>
      </c>
      <c r="AB574">
        <v>2</v>
      </c>
    </row>
    <row r="575" spans="2:28" x14ac:dyDescent="0.2">
      <c r="B575" s="13" t="s">
        <v>84</v>
      </c>
      <c r="C575" s="221" t="s">
        <v>309</v>
      </c>
      <c r="D575" s="15" t="s">
        <v>126</v>
      </c>
      <c r="E575" s="16" t="s">
        <v>56</v>
      </c>
      <c r="F575" s="216" t="s">
        <v>142</v>
      </c>
      <c r="I575" s="138" t="s">
        <v>93</v>
      </c>
      <c r="AB575">
        <v>3</v>
      </c>
    </row>
    <row r="576" spans="2:28" x14ac:dyDescent="0.2">
      <c r="B576" s="13" t="s">
        <v>85</v>
      </c>
      <c r="C576" s="228" t="s">
        <v>309</v>
      </c>
      <c r="D576" s="18"/>
      <c r="E576" s="16" t="s">
        <v>59</v>
      </c>
      <c r="F576" s="216" t="s">
        <v>106</v>
      </c>
      <c r="I576" s="138" t="s">
        <v>93</v>
      </c>
      <c r="AB576">
        <v>4</v>
      </c>
    </row>
    <row r="577" spans="2:28" x14ac:dyDescent="0.2">
      <c r="B577" s="13" t="s">
        <v>44</v>
      </c>
      <c r="C577" s="218" t="s">
        <v>217</v>
      </c>
      <c r="D577" s="49" t="str">
        <f>IF(C577="","WARNING - Please enter a Probability.","")</f>
        <v/>
      </c>
      <c r="E577" s="16" t="s">
        <v>60</v>
      </c>
      <c r="F577" s="216" t="s">
        <v>107</v>
      </c>
      <c r="I577" s="138" t="s">
        <v>93</v>
      </c>
      <c r="AB577">
        <v>5</v>
      </c>
    </row>
    <row r="578" spans="2:28" x14ac:dyDescent="0.2">
      <c r="B578" s="13" t="s">
        <v>50</v>
      </c>
      <c r="C578" s="218" t="s">
        <v>242</v>
      </c>
      <c r="D578" s="15" t="s">
        <v>96</v>
      </c>
      <c r="E578" s="16" t="s">
        <v>61</v>
      </c>
      <c r="F578" s="232" t="s">
        <v>344</v>
      </c>
      <c r="I578" s="138" t="s">
        <v>93</v>
      </c>
      <c r="AB578">
        <v>6</v>
      </c>
    </row>
    <row r="579" spans="2:28" x14ac:dyDescent="0.2">
      <c r="B579" s="187" t="s">
        <v>57</v>
      </c>
      <c r="C579" s="218" t="s">
        <v>95</v>
      </c>
      <c r="D579" s="15" t="s">
        <v>99</v>
      </c>
      <c r="E579" s="16" t="s">
        <v>62</v>
      </c>
      <c r="F579" s="241">
        <v>42174</v>
      </c>
      <c r="I579" s="138" t="s">
        <v>93</v>
      </c>
      <c r="AB579">
        <v>7</v>
      </c>
    </row>
    <row r="580" spans="2:28" x14ac:dyDescent="0.2">
      <c r="B580" s="13"/>
      <c r="C580" s="15"/>
      <c r="D580" s="15"/>
      <c r="E580" s="18"/>
      <c r="F580" s="19"/>
      <c r="I580" s="138" t="s">
        <v>93</v>
      </c>
      <c r="AB580">
        <v>8</v>
      </c>
    </row>
    <row r="581" spans="2:28" ht="25.5" x14ac:dyDescent="0.2">
      <c r="B581" s="20"/>
      <c r="C581" s="21" t="s">
        <v>89</v>
      </c>
      <c r="D581" s="174" t="s">
        <v>448</v>
      </c>
      <c r="E581" s="18"/>
      <c r="F581" s="19"/>
      <c r="I581" s="138" t="s">
        <v>93</v>
      </c>
      <c r="AB581">
        <v>9</v>
      </c>
    </row>
    <row r="582" spans="2:28" ht="6" customHeight="1" x14ac:dyDescent="0.2">
      <c r="B582" s="20"/>
      <c r="C582" s="21"/>
      <c r="D582" s="22"/>
      <c r="E582" s="18"/>
      <c r="F582" s="19"/>
      <c r="I582" s="138" t="s">
        <v>93</v>
      </c>
      <c r="AB582">
        <v>10</v>
      </c>
    </row>
    <row r="583" spans="2:28" ht="25.5" x14ac:dyDescent="0.2">
      <c r="B583" s="20"/>
      <c r="C583" s="21" t="s">
        <v>90</v>
      </c>
      <c r="D583" s="226" t="s">
        <v>449</v>
      </c>
      <c r="E583" s="18"/>
      <c r="F583" s="19"/>
      <c r="I583" s="138" t="s">
        <v>93</v>
      </c>
      <c r="AB583">
        <v>11</v>
      </c>
    </row>
    <row r="584" spans="2:28" ht="6" customHeight="1" x14ac:dyDescent="0.2">
      <c r="B584" s="20"/>
      <c r="C584" s="21"/>
      <c r="D584" s="22"/>
      <c r="E584" s="18"/>
      <c r="F584" s="19"/>
      <c r="I584" s="138" t="s">
        <v>93</v>
      </c>
      <c r="AB584">
        <v>12</v>
      </c>
    </row>
    <row r="585" spans="2:28" ht="38.25" x14ac:dyDescent="0.2">
      <c r="B585" s="20"/>
      <c r="C585" s="21" t="s">
        <v>3</v>
      </c>
      <c r="D585" s="226" t="s">
        <v>450</v>
      </c>
      <c r="E585" s="18"/>
      <c r="F585" s="19"/>
      <c r="I585" s="138" t="s">
        <v>93</v>
      </c>
      <c r="AB585">
        <v>13</v>
      </c>
    </row>
    <row r="586" spans="2:28" ht="6" customHeight="1" x14ac:dyDescent="0.2">
      <c r="B586" s="20"/>
      <c r="C586" s="21"/>
      <c r="D586" s="22"/>
      <c r="E586" s="18"/>
      <c r="F586" s="19"/>
      <c r="I586" s="138" t="s">
        <v>93</v>
      </c>
      <c r="AB586">
        <v>14</v>
      </c>
    </row>
    <row r="587" spans="2:28" ht="25.5" x14ac:dyDescent="0.2">
      <c r="B587" s="20"/>
      <c r="C587" s="21" t="s">
        <v>177</v>
      </c>
      <c r="D587" s="226" t="s">
        <v>451</v>
      </c>
      <c r="E587" s="18"/>
      <c r="F587" s="19"/>
      <c r="I587" s="138" t="s">
        <v>93</v>
      </c>
      <c r="AB587">
        <v>15</v>
      </c>
    </row>
    <row r="588" spans="2:28" x14ac:dyDescent="0.2">
      <c r="B588" s="20"/>
      <c r="C588" s="21"/>
      <c r="D588" s="173"/>
      <c r="E588" s="18"/>
      <c r="F588" s="19"/>
      <c r="I588" s="138" t="s">
        <v>93</v>
      </c>
      <c r="AB588">
        <v>16</v>
      </c>
    </row>
    <row r="589" spans="2:28" x14ac:dyDescent="0.2">
      <c r="B589" s="20"/>
      <c r="C589" s="21"/>
      <c r="D589" s="22"/>
      <c r="E589" s="18"/>
      <c r="F589" s="19"/>
      <c r="I589" s="138" t="s">
        <v>93</v>
      </c>
      <c r="AB589">
        <v>17</v>
      </c>
    </row>
    <row r="590" spans="2:28" x14ac:dyDescent="0.2">
      <c r="B590" s="20"/>
      <c r="C590" s="23"/>
      <c r="D590" s="47"/>
      <c r="E590" s="18"/>
      <c r="F590" s="19"/>
      <c r="I590" s="138" t="s">
        <v>93</v>
      </c>
      <c r="AB590">
        <v>18</v>
      </c>
    </row>
    <row r="591" spans="2:28" x14ac:dyDescent="0.2">
      <c r="B591" s="24" t="s">
        <v>108</v>
      </c>
      <c r="C591" s="16" t="s">
        <v>112</v>
      </c>
      <c r="D591" s="48" t="s">
        <v>176</v>
      </c>
      <c r="E591" s="15" t="s">
        <v>175</v>
      </c>
      <c r="F591" s="17" t="s">
        <v>23</v>
      </c>
      <c r="I591" s="138" t="s">
        <v>93</v>
      </c>
      <c r="AB591">
        <v>19</v>
      </c>
    </row>
    <row r="592" spans="2:28" x14ac:dyDescent="0.2">
      <c r="B592" s="25" t="s">
        <v>309</v>
      </c>
      <c r="C592" s="26">
        <v>1</v>
      </c>
      <c r="D592" s="22" t="s">
        <v>452</v>
      </c>
      <c r="E592" s="232" t="s">
        <v>344</v>
      </c>
      <c r="F592" s="241">
        <v>42174</v>
      </c>
      <c r="I592" s="138" t="s">
        <v>93</v>
      </c>
      <c r="AB592">
        <v>20</v>
      </c>
    </row>
    <row r="593" spans="2:28" x14ac:dyDescent="0.2">
      <c r="B593" s="25" t="s">
        <v>309</v>
      </c>
      <c r="C593" s="26">
        <v>2</v>
      </c>
      <c r="D593" s="22" t="s">
        <v>453</v>
      </c>
      <c r="E593" s="232" t="s">
        <v>344</v>
      </c>
      <c r="F593" s="241">
        <v>42174</v>
      </c>
      <c r="I593" s="138" t="s">
        <v>93</v>
      </c>
      <c r="AB593">
        <v>21</v>
      </c>
    </row>
    <row r="594" spans="2:28" x14ac:dyDescent="0.2">
      <c r="B594" s="25" t="s">
        <v>309</v>
      </c>
      <c r="C594" s="26">
        <v>3</v>
      </c>
      <c r="D594" s="22" t="s">
        <v>454</v>
      </c>
      <c r="E594" s="232" t="s">
        <v>344</v>
      </c>
      <c r="F594" s="241">
        <v>42174</v>
      </c>
      <c r="I594" s="138" t="s">
        <v>93</v>
      </c>
      <c r="AB594">
        <v>22</v>
      </c>
    </row>
    <row r="595" spans="2:28" ht="13.5" thickBot="1" x14ac:dyDescent="0.25">
      <c r="B595" s="176"/>
      <c r="C595" s="30"/>
      <c r="D595" s="31"/>
      <c r="E595" s="32"/>
      <c r="F595" s="33"/>
      <c r="I595" s="138" t="s">
        <v>93</v>
      </c>
      <c r="AB595">
        <v>24</v>
      </c>
    </row>
    <row r="596" spans="2:28" ht="6" customHeight="1" thickBot="1" x14ac:dyDescent="0.25">
      <c r="B596" s="12"/>
      <c r="F596" s="184"/>
      <c r="I596" s="138" t="s">
        <v>93</v>
      </c>
      <c r="AB596">
        <v>25</v>
      </c>
    </row>
    <row r="597" spans="2:28" ht="13.5" thickBot="1" x14ac:dyDescent="0.25">
      <c r="B597" s="164" t="s">
        <v>109</v>
      </c>
      <c r="C597" s="209">
        <v>24</v>
      </c>
      <c r="D597" s="247" t="s">
        <v>455</v>
      </c>
      <c r="E597" s="167" t="s">
        <v>51</v>
      </c>
      <c r="F597" s="210" t="s">
        <v>104</v>
      </c>
      <c r="I597" s="138" t="s">
        <v>93</v>
      </c>
      <c r="AB597">
        <v>1</v>
      </c>
    </row>
    <row r="598" spans="2:28" x14ac:dyDescent="0.2">
      <c r="B598" s="190" t="s">
        <v>215</v>
      </c>
      <c r="C598" s="211">
        <v>6</v>
      </c>
      <c r="D598" s="192"/>
      <c r="E598" s="21"/>
      <c r="F598" s="212"/>
      <c r="I598" s="138"/>
    </row>
    <row r="599" spans="2:28" x14ac:dyDescent="0.2">
      <c r="B599" s="13" t="s">
        <v>39</v>
      </c>
      <c r="C599" s="232" t="s">
        <v>344</v>
      </c>
      <c r="D599" s="15" t="str">
        <f>IF(OR(C602="",C603=""),"",VLOOKUP(CONCATENATE(C602," - ",C603),Exposure,2))</f>
        <v>R</v>
      </c>
      <c r="E599" s="16" t="s">
        <v>135</v>
      </c>
      <c r="F599" s="214">
        <v>10</v>
      </c>
      <c r="I599" s="138" t="s">
        <v>93</v>
      </c>
      <c r="AB599">
        <v>2</v>
      </c>
    </row>
    <row r="600" spans="2:28" x14ac:dyDescent="0.2">
      <c r="B600" s="13" t="s">
        <v>84</v>
      </c>
      <c r="C600" s="221" t="s">
        <v>309</v>
      </c>
      <c r="D600" s="15" t="s">
        <v>126</v>
      </c>
      <c r="E600" s="16" t="s">
        <v>56</v>
      </c>
      <c r="F600" s="216" t="s">
        <v>142</v>
      </c>
      <c r="I600" s="138" t="s">
        <v>93</v>
      </c>
      <c r="AB600">
        <v>3</v>
      </c>
    </row>
    <row r="601" spans="2:28" x14ac:dyDescent="0.2">
      <c r="B601" s="13" t="s">
        <v>85</v>
      </c>
      <c r="C601" s="228" t="s">
        <v>309</v>
      </c>
      <c r="D601" s="18"/>
      <c r="E601" s="16" t="s">
        <v>59</v>
      </c>
      <c r="F601" s="216" t="s">
        <v>106</v>
      </c>
      <c r="I601" s="138" t="s">
        <v>93</v>
      </c>
      <c r="AB601">
        <v>4</v>
      </c>
    </row>
    <row r="602" spans="2:28" x14ac:dyDescent="0.2">
      <c r="B602" s="13" t="s">
        <v>44</v>
      </c>
      <c r="C602" s="218" t="s">
        <v>246</v>
      </c>
      <c r="D602" s="49" t="str">
        <f>IF(C602="","WARNING - Please enter a Probability.","")</f>
        <v/>
      </c>
      <c r="E602" s="16" t="s">
        <v>60</v>
      </c>
      <c r="F602" s="216" t="s">
        <v>107</v>
      </c>
      <c r="I602" s="138" t="s">
        <v>93</v>
      </c>
      <c r="AB602">
        <v>5</v>
      </c>
    </row>
    <row r="603" spans="2:28" x14ac:dyDescent="0.2">
      <c r="B603" s="13" t="s">
        <v>50</v>
      </c>
      <c r="C603" s="218" t="s">
        <v>246</v>
      </c>
      <c r="D603" s="15" t="s">
        <v>96</v>
      </c>
      <c r="E603" s="16" t="s">
        <v>61</v>
      </c>
      <c r="F603" s="232" t="s">
        <v>344</v>
      </c>
      <c r="I603" s="138" t="s">
        <v>93</v>
      </c>
      <c r="AB603">
        <v>6</v>
      </c>
    </row>
    <row r="604" spans="2:28" x14ac:dyDescent="0.2">
      <c r="B604" s="187" t="s">
        <v>57</v>
      </c>
      <c r="C604" s="218" t="s">
        <v>95</v>
      </c>
      <c r="D604" s="15" t="s">
        <v>99</v>
      </c>
      <c r="E604" s="16" t="s">
        <v>62</v>
      </c>
      <c r="F604" s="241">
        <v>42174</v>
      </c>
      <c r="I604" s="138" t="s">
        <v>93</v>
      </c>
      <c r="AB604">
        <v>7</v>
      </c>
    </row>
    <row r="605" spans="2:28" x14ac:dyDescent="0.2">
      <c r="B605" s="13"/>
      <c r="C605" s="15"/>
      <c r="D605" s="15"/>
      <c r="E605" s="18"/>
      <c r="F605" s="19"/>
      <c r="I605" s="138" t="s">
        <v>93</v>
      </c>
      <c r="AB605">
        <v>8</v>
      </c>
    </row>
    <row r="606" spans="2:28" x14ac:dyDescent="0.2">
      <c r="B606" s="20"/>
      <c r="C606" s="21" t="s">
        <v>89</v>
      </c>
      <c r="D606" s="174" t="s">
        <v>456</v>
      </c>
      <c r="E606" s="18"/>
      <c r="F606" s="19"/>
      <c r="I606" s="138" t="s">
        <v>93</v>
      </c>
      <c r="AB606">
        <v>9</v>
      </c>
    </row>
    <row r="607" spans="2:28" ht="6" customHeight="1" x14ac:dyDescent="0.2">
      <c r="B607" s="20"/>
      <c r="C607" s="21"/>
      <c r="D607" s="22"/>
      <c r="E607" s="18"/>
      <c r="F607" s="19"/>
      <c r="I607" s="138" t="s">
        <v>93</v>
      </c>
      <c r="AB607">
        <v>10</v>
      </c>
    </row>
    <row r="608" spans="2:28" ht="25.5" x14ac:dyDescent="0.2">
      <c r="B608" s="20"/>
      <c r="C608" s="21" t="s">
        <v>90</v>
      </c>
      <c r="D608" s="226" t="s">
        <v>457</v>
      </c>
      <c r="E608" s="18"/>
      <c r="F608" s="19"/>
      <c r="I608" s="138" t="s">
        <v>93</v>
      </c>
      <c r="AB608">
        <v>11</v>
      </c>
    </row>
    <row r="609" spans="2:28" ht="6" customHeight="1" x14ac:dyDescent="0.2">
      <c r="B609" s="20"/>
      <c r="C609" s="21"/>
      <c r="D609" s="22"/>
      <c r="E609" s="18"/>
      <c r="F609" s="19"/>
      <c r="I609" s="138" t="s">
        <v>93</v>
      </c>
      <c r="AB609">
        <v>12</v>
      </c>
    </row>
    <row r="610" spans="2:28" x14ac:dyDescent="0.2">
      <c r="B610" s="20"/>
      <c r="C610" s="21" t="s">
        <v>3</v>
      </c>
      <c r="D610" s="226" t="s">
        <v>458</v>
      </c>
      <c r="E610" s="18"/>
      <c r="F610" s="19"/>
      <c r="I610" s="138" t="s">
        <v>93</v>
      </c>
      <c r="AB610">
        <v>13</v>
      </c>
    </row>
    <row r="611" spans="2:28" ht="6" customHeight="1" x14ac:dyDescent="0.2">
      <c r="B611" s="20"/>
      <c r="C611" s="21"/>
      <c r="D611" s="22"/>
      <c r="E611" s="18"/>
      <c r="F611" s="19"/>
      <c r="I611" s="138" t="s">
        <v>93</v>
      </c>
      <c r="AB611">
        <v>14</v>
      </c>
    </row>
    <row r="612" spans="2:28" ht="25.5" x14ac:dyDescent="0.2">
      <c r="B612" s="20"/>
      <c r="C612" s="21" t="s">
        <v>177</v>
      </c>
      <c r="D612" s="226" t="s">
        <v>459</v>
      </c>
      <c r="E612" s="18"/>
      <c r="F612" s="19"/>
      <c r="I612" s="138" t="s">
        <v>93</v>
      </c>
      <c r="AB612">
        <v>15</v>
      </c>
    </row>
    <row r="613" spans="2:28" x14ac:dyDescent="0.2">
      <c r="B613" s="20"/>
      <c r="C613" s="21"/>
      <c r="D613" s="173"/>
      <c r="E613" s="18"/>
      <c r="F613" s="19"/>
      <c r="I613" s="138" t="s">
        <v>93</v>
      </c>
      <c r="AB613">
        <v>16</v>
      </c>
    </row>
    <row r="614" spans="2:28" x14ac:dyDescent="0.2">
      <c r="B614" s="20"/>
      <c r="C614" s="21"/>
      <c r="D614" s="22"/>
      <c r="E614" s="18"/>
      <c r="F614" s="19"/>
      <c r="I614" s="138" t="s">
        <v>93</v>
      </c>
      <c r="AB614">
        <v>17</v>
      </c>
    </row>
    <row r="615" spans="2:28" x14ac:dyDescent="0.2">
      <c r="B615" s="20"/>
      <c r="C615" s="23"/>
      <c r="D615" s="47"/>
      <c r="E615" s="18"/>
      <c r="F615" s="19"/>
      <c r="I615" s="138" t="s">
        <v>93</v>
      </c>
      <c r="AB615">
        <v>18</v>
      </c>
    </row>
    <row r="616" spans="2:28" x14ac:dyDescent="0.2">
      <c r="B616" s="24" t="s">
        <v>108</v>
      </c>
      <c r="C616" s="16" t="s">
        <v>112</v>
      </c>
      <c r="D616" s="48" t="s">
        <v>176</v>
      </c>
      <c r="E616" s="15" t="s">
        <v>175</v>
      </c>
      <c r="F616" s="17" t="s">
        <v>23</v>
      </c>
      <c r="I616" s="138" t="s">
        <v>93</v>
      </c>
      <c r="AB616">
        <v>19</v>
      </c>
    </row>
    <row r="617" spans="2:28" x14ac:dyDescent="0.2">
      <c r="B617" s="243" t="s">
        <v>309</v>
      </c>
      <c r="C617" s="26">
        <v>1</v>
      </c>
      <c r="D617" s="226" t="s">
        <v>460</v>
      </c>
      <c r="E617" s="232" t="s">
        <v>344</v>
      </c>
      <c r="F617" s="241">
        <v>42174</v>
      </c>
      <c r="I617" s="138" t="s">
        <v>93</v>
      </c>
      <c r="AB617">
        <v>20</v>
      </c>
    </row>
    <row r="618" spans="2:28" x14ac:dyDescent="0.2">
      <c r="B618" s="243" t="s">
        <v>309</v>
      </c>
      <c r="C618" s="26">
        <v>2</v>
      </c>
      <c r="D618" s="226" t="s">
        <v>461</v>
      </c>
      <c r="E618" s="232" t="s">
        <v>344</v>
      </c>
      <c r="F618" s="241">
        <v>42174</v>
      </c>
      <c r="I618" s="138" t="s">
        <v>93</v>
      </c>
      <c r="AB618">
        <v>21</v>
      </c>
    </row>
    <row r="619" spans="2:28" x14ac:dyDescent="0.2">
      <c r="B619" s="243" t="s">
        <v>309</v>
      </c>
      <c r="C619" s="26">
        <v>3</v>
      </c>
      <c r="D619" s="226" t="s">
        <v>462</v>
      </c>
      <c r="E619" s="232" t="s">
        <v>344</v>
      </c>
      <c r="F619" s="241">
        <v>42174</v>
      </c>
      <c r="I619" s="138" t="s">
        <v>93</v>
      </c>
      <c r="AB619">
        <v>22</v>
      </c>
    </row>
    <row r="620" spans="2:28" ht="13.5" thickBot="1" x14ac:dyDescent="0.25">
      <c r="B620" s="176"/>
      <c r="C620" s="30"/>
      <c r="D620" s="31"/>
      <c r="E620" s="32"/>
      <c r="F620" s="33"/>
      <c r="I620" s="138" t="s">
        <v>93</v>
      </c>
      <c r="AB620">
        <v>23</v>
      </c>
    </row>
    <row r="621" spans="2:28" ht="13.5" thickBot="1" x14ac:dyDescent="0.25">
      <c r="B621" s="176"/>
      <c r="C621" s="30"/>
      <c r="D621" s="31"/>
      <c r="E621" s="32"/>
      <c r="F621" s="33"/>
      <c r="I621" s="138" t="s">
        <v>93</v>
      </c>
      <c r="AB621">
        <v>24</v>
      </c>
    </row>
    <row r="622" spans="2:28" ht="6" customHeight="1" thickBot="1" x14ac:dyDescent="0.25">
      <c r="B622" s="12"/>
      <c r="F622" s="184"/>
      <c r="I622" s="138" t="s">
        <v>93</v>
      </c>
      <c r="AB622">
        <v>25</v>
      </c>
    </row>
    <row r="623" spans="2:28" ht="13.5" thickBot="1" x14ac:dyDescent="0.25">
      <c r="B623" s="164" t="s">
        <v>109</v>
      </c>
      <c r="C623" s="209">
        <v>25</v>
      </c>
      <c r="D623" s="1" t="s">
        <v>463</v>
      </c>
      <c r="E623" s="167" t="s">
        <v>51</v>
      </c>
      <c r="F623" s="210" t="s">
        <v>104</v>
      </c>
      <c r="I623" s="138" t="s">
        <v>93</v>
      </c>
      <c r="AB623">
        <v>1</v>
      </c>
    </row>
    <row r="624" spans="2:28" ht="15" x14ac:dyDescent="0.2">
      <c r="B624" s="190" t="s">
        <v>215</v>
      </c>
      <c r="C624" s="211">
        <v>2</v>
      </c>
      <c r="D624" s="248" t="s">
        <v>464</v>
      </c>
      <c r="E624" s="21"/>
      <c r="F624" s="212"/>
      <c r="I624" s="138"/>
    </row>
    <row r="625" spans="2:28" x14ac:dyDescent="0.2">
      <c r="B625" s="13" t="s">
        <v>39</v>
      </c>
      <c r="C625" s="232" t="s">
        <v>344</v>
      </c>
      <c r="D625" s="15" t="str">
        <f>IF(OR(C628="",C629=""),"",VLOOKUP(CONCATENATE(C628," - ",C629),Exposure,2))</f>
        <v>R</v>
      </c>
      <c r="E625" s="16" t="s">
        <v>135</v>
      </c>
      <c r="F625" s="214">
        <v>12</v>
      </c>
      <c r="I625" s="138" t="s">
        <v>93</v>
      </c>
      <c r="AB625">
        <v>2</v>
      </c>
    </row>
    <row r="626" spans="2:28" x14ac:dyDescent="0.2">
      <c r="B626" s="13" t="s">
        <v>84</v>
      </c>
      <c r="C626" s="221" t="s">
        <v>269</v>
      </c>
      <c r="D626" s="15" t="s">
        <v>126</v>
      </c>
      <c r="E626" s="16" t="s">
        <v>56</v>
      </c>
      <c r="F626" s="216" t="s">
        <v>298</v>
      </c>
      <c r="I626" s="138" t="s">
        <v>93</v>
      </c>
      <c r="AB626">
        <v>3</v>
      </c>
    </row>
    <row r="627" spans="2:28" x14ac:dyDescent="0.2">
      <c r="B627" s="13" t="s">
        <v>85</v>
      </c>
      <c r="C627" s="228" t="s">
        <v>245</v>
      </c>
      <c r="D627" s="18"/>
      <c r="E627" s="16" t="s">
        <v>59</v>
      </c>
      <c r="F627" s="216" t="s">
        <v>106</v>
      </c>
      <c r="I627" s="138" t="s">
        <v>93</v>
      </c>
      <c r="AB627">
        <v>4</v>
      </c>
    </row>
    <row r="628" spans="2:28" x14ac:dyDescent="0.2">
      <c r="B628" s="13" t="s">
        <v>44</v>
      </c>
      <c r="C628" s="218" t="s">
        <v>246</v>
      </c>
      <c r="D628" s="49" t="str">
        <f>IF(C628="","WARNING - Please enter a Probability.","")</f>
        <v/>
      </c>
      <c r="E628" s="16" t="s">
        <v>60</v>
      </c>
      <c r="F628" s="216" t="s">
        <v>107</v>
      </c>
      <c r="I628" s="138" t="s">
        <v>93</v>
      </c>
      <c r="AB628">
        <v>5</v>
      </c>
    </row>
    <row r="629" spans="2:28" x14ac:dyDescent="0.2">
      <c r="B629" s="13" t="s">
        <v>50</v>
      </c>
      <c r="C629" s="218" t="s">
        <v>246</v>
      </c>
      <c r="D629" s="15" t="s">
        <v>96</v>
      </c>
      <c r="E629" s="16" t="s">
        <v>61</v>
      </c>
      <c r="F629" s="232" t="s">
        <v>344</v>
      </c>
      <c r="I629" s="138" t="s">
        <v>93</v>
      </c>
      <c r="AB629">
        <v>6</v>
      </c>
    </row>
    <row r="630" spans="2:28" x14ac:dyDescent="0.2">
      <c r="B630" s="187" t="s">
        <v>57</v>
      </c>
      <c r="C630" s="218" t="s">
        <v>95</v>
      </c>
      <c r="D630" s="15" t="s">
        <v>99</v>
      </c>
      <c r="E630" s="16" t="s">
        <v>62</v>
      </c>
      <c r="F630" s="241">
        <v>42174</v>
      </c>
      <c r="I630" s="138" t="s">
        <v>93</v>
      </c>
      <c r="AB630">
        <v>7</v>
      </c>
    </row>
    <row r="631" spans="2:28" x14ac:dyDescent="0.2">
      <c r="B631" s="13"/>
      <c r="C631" s="15"/>
      <c r="D631" s="15"/>
      <c r="E631" s="18"/>
      <c r="F631" s="19"/>
      <c r="I631" s="138" t="s">
        <v>93</v>
      </c>
      <c r="AB631">
        <v>8</v>
      </c>
    </row>
    <row r="632" spans="2:28" x14ac:dyDescent="0.2">
      <c r="B632" s="20"/>
      <c r="C632" s="21" t="s">
        <v>89</v>
      </c>
      <c r="D632" s="174" t="s">
        <v>465</v>
      </c>
      <c r="E632" s="18"/>
      <c r="F632" s="19"/>
      <c r="I632" s="138" t="s">
        <v>93</v>
      </c>
      <c r="AB632">
        <v>9</v>
      </c>
    </row>
    <row r="633" spans="2:28" ht="6" customHeight="1" x14ac:dyDescent="0.2">
      <c r="B633" s="20"/>
      <c r="C633" s="21"/>
      <c r="D633" s="22"/>
      <c r="E633" s="18"/>
      <c r="F633" s="19"/>
      <c r="I633" s="138" t="s">
        <v>93</v>
      </c>
      <c r="AB633">
        <v>10</v>
      </c>
    </row>
    <row r="634" spans="2:28" x14ac:dyDescent="0.2">
      <c r="B634" s="20"/>
      <c r="C634" s="21" t="s">
        <v>90</v>
      </c>
      <c r="D634" s="22" t="s">
        <v>466</v>
      </c>
      <c r="E634" s="18"/>
      <c r="F634" s="19"/>
      <c r="I634" s="138" t="s">
        <v>93</v>
      </c>
      <c r="AB634">
        <v>11</v>
      </c>
    </row>
    <row r="635" spans="2:28" ht="6" customHeight="1" x14ac:dyDescent="0.2">
      <c r="B635" s="20"/>
      <c r="C635" s="21"/>
      <c r="D635" s="22"/>
      <c r="E635" s="18"/>
      <c r="F635" s="19"/>
      <c r="I635" s="138" t="s">
        <v>93</v>
      </c>
      <c r="AB635">
        <v>12</v>
      </c>
    </row>
    <row r="636" spans="2:28" ht="25.5" x14ac:dyDescent="0.2">
      <c r="B636" s="20"/>
      <c r="C636" s="21" t="s">
        <v>3</v>
      </c>
      <c r="D636" s="22" t="s">
        <v>467</v>
      </c>
      <c r="E636" s="18"/>
      <c r="F636" s="19"/>
      <c r="I636" s="138" t="s">
        <v>93</v>
      </c>
      <c r="AB636">
        <v>13</v>
      </c>
    </row>
    <row r="637" spans="2:28" ht="6" customHeight="1" x14ac:dyDescent="0.2">
      <c r="B637" s="20"/>
      <c r="C637" s="21"/>
      <c r="D637" s="22"/>
      <c r="E637" s="18"/>
      <c r="F637" s="19"/>
      <c r="I637" s="138" t="s">
        <v>93</v>
      </c>
      <c r="AB637">
        <v>14</v>
      </c>
    </row>
    <row r="638" spans="2:28" ht="25.5" x14ac:dyDescent="0.2">
      <c r="B638" s="20"/>
      <c r="C638" s="21" t="s">
        <v>177</v>
      </c>
      <c r="D638" s="22" t="s">
        <v>468</v>
      </c>
      <c r="E638" s="18"/>
      <c r="F638" s="19"/>
      <c r="I638" s="138" t="s">
        <v>93</v>
      </c>
      <c r="AB638">
        <v>15</v>
      </c>
    </row>
    <row r="639" spans="2:28" x14ac:dyDescent="0.2">
      <c r="B639" s="20"/>
      <c r="C639" s="21"/>
      <c r="D639" s="173"/>
      <c r="E639" s="18"/>
      <c r="F639" s="19"/>
      <c r="I639" s="138" t="s">
        <v>93</v>
      </c>
      <c r="AB639">
        <v>16</v>
      </c>
    </row>
    <row r="640" spans="2:28" x14ac:dyDescent="0.2">
      <c r="B640" s="20"/>
      <c r="C640" s="21"/>
      <c r="D640" s="22"/>
      <c r="E640" s="18"/>
      <c r="F640" s="19"/>
      <c r="I640" s="138" t="s">
        <v>93</v>
      </c>
      <c r="AB640">
        <v>17</v>
      </c>
    </row>
    <row r="641" spans="2:28" x14ac:dyDescent="0.2">
      <c r="B641" s="20"/>
      <c r="C641" s="23"/>
      <c r="D641" s="47"/>
      <c r="E641" s="18"/>
      <c r="F641" s="19"/>
      <c r="I641" s="138" t="s">
        <v>93</v>
      </c>
      <c r="AB641">
        <v>18</v>
      </c>
    </row>
    <row r="642" spans="2:28" x14ac:dyDescent="0.2">
      <c r="B642" s="24" t="s">
        <v>108</v>
      </c>
      <c r="C642" s="16" t="s">
        <v>112</v>
      </c>
      <c r="D642" s="48" t="s">
        <v>176</v>
      </c>
      <c r="E642" s="15" t="s">
        <v>175</v>
      </c>
      <c r="F642" s="17" t="s">
        <v>23</v>
      </c>
      <c r="I642" s="138" t="s">
        <v>93</v>
      </c>
      <c r="AB642">
        <v>19</v>
      </c>
    </row>
    <row r="643" spans="2:28" x14ac:dyDescent="0.2">
      <c r="B643" s="25" t="s">
        <v>245</v>
      </c>
      <c r="C643" s="26">
        <v>1</v>
      </c>
      <c r="D643" s="22" t="s">
        <v>469</v>
      </c>
      <c r="E643" s="232" t="s">
        <v>344</v>
      </c>
      <c r="F643" s="241">
        <v>42174</v>
      </c>
      <c r="I643" s="138" t="s">
        <v>93</v>
      </c>
      <c r="AB643">
        <v>20</v>
      </c>
    </row>
    <row r="644" spans="2:28" ht="25.5" x14ac:dyDescent="0.2">
      <c r="B644" s="25" t="s">
        <v>245</v>
      </c>
      <c r="C644" s="26">
        <v>2</v>
      </c>
      <c r="D644" s="22" t="s">
        <v>470</v>
      </c>
      <c r="E644" s="232" t="s">
        <v>344</v>
      </c>
      <c r="F644" s="241">
        <v>42174</v>
      </c>
      <c r="I644" s="138" t="s">
        <v>93</v>
      </c>
      <c r="AB644">
        <v>21</v>
      </c>
    </row>
    <row r="645" spans="2:28" x14ac:dyDescent="0.2">
      <c r="B645" s="25" t="s">
        <v>245</v>
      </c>
      <c r="C645" s="26">
        <v>3</v>
      </c>
      <c r="D645" s="22" t="s">
        <v>102</v>
      </c>
      <c r="E645" s="232" t="s">
        <v>344</v>
      </c>
      <c r="F645" s="241">
        <v>42174</v>
      </c>
      <c r="I645" s="138" t="s">
        <v>93</v>
      </c>
      <c r="AB645">
        <v>22</v>
      </c>
    </row>
    <row r="646" spans="2:28" x14ac:dyDescent="0.2">
      <c r="B646" s="25" t="s">
        <v>245</v>
      </c>
      <c r="C646" s="26">
        <v>4</v>
      </c>
      <c r="D646" s="22" t="s">
        <v>471</v>
      </c>
      <c r="E646" s="232" t="s">
        <v>344</v>
      </c>
      <c r="F646" s="241">
        <v>42174</v>
      </c>
      <c r="I646" s="138" t="s">
        <v>93</v>
      </c>
      <c r="AB646">
        <v>23</v>
      </c>
    </row>
    <row r="647" spans="2:28" ht="13.5" thickBot="1" x14ac:dyDescent="0.25">
      <c r="B647" s="176"/>
      <c r="C647" s="30"/>
      <c r="D647" s="31"/>
      <c r="E647" s="32"/>
      <c r="F647" s="33"/>
      <c r="I647" s="138" t="s">
        <v>93</v>
      </c>
      <c r="AB647">
        <v>24</v>
      </c>
    </row>
    <row r="648" spans="2:28" ht="6" customHeight="1" thickBot="1" x14ac:dyDescent="0.25">
      <c r="B648" s="182"/>
      <c r="C648" s="183"/>
      <c r="D648" s="184"/>
      <c r="E648" s="184"/>
      <c r="F648" s="184"/>
      <c r="I648" s="138" t="s">
        <v>93</v>
      </c>
      <c r="AB648">
        <v>25</v>
      </c>
    </row>
    <row r="649" spans="2:28" ht="13.5" thickBot="1" x14ac:dyDescent="0.25">
      <c r="B649" s="164" t="s">
        <v>109</v>
      </c>
      <c r="C649" s="209">
        <v>26</v>
      </c>
      <c r="D649" s="166" t="s">
        <v>472</v>
      </c>
      <c r="E649" s="167" t="s">
        <v>51</v>
      </c>
      <c r="F649" s="210" t="s">
        <v>104</v>
      </c>
      <c r="I649" s="138" t="s">
        <v>93</v>
      </c>
      <c r="AB649">
        <v>1</v>
      </c>
    </row>
    <row r="650" spans="2:28" x14ac:dyDescent="0.2">
      <c r="B650" s="190" t="s">
        <v>215</v>
      </c>
      <c r="C650" s="211">
        <v>1</v>
      </c>
      <c r="D650" s="192"/>
      <c r="E650" s="21"/>
      <c r="F650" s="212"/>
      <c r="I650" s="138"/>
    </row>
    <row r="651" spans="2:28" x14ac:dyDescent="0.2">
      <c r="B651" s="13" t="s">
        <v>39</v>
      </c>
      <c r="C651" s="232" t="s">
        <v>344</v>
      </c>
      <c r="D651" s="15" t="str">
        <f>IF(OR(C654="",C655=""),"",VLOOKUP(CONCATENATE(C654," - ",C655),Exposure,2))</f>
        <v>Y</v>
      </c>
      <c r="E651" s="16" t="s">
        <v>135</v>
      </c>
      <c r="F651" s="214">
        <v>10</v>
      </c>
      <c r="I651" s="138" t="s">
        <v>93</v>
      </c>
      <c r="AB651">
        <v>2</v>
      </c>
    </row>
    <row r="652" spans="2:28" x14ac:dyDescent="0.2">
      <c r="B652" s="13" t="s">
        <v>84</v>
      </c>
      <c r="C652" s="215" t="s">
        <v>309</v>
      </c>
      <c r="D652" s="15" t="s">
        <v>126</v>
      </c>
      <c r="E652" s="16" t="s">
        <v>56</v>
      </c>
      <c r="F652" s="216" t="s">
        <v>473</v>
      </c>
      <c r="I652" s="138" t="s">
        <v>93</v>
      </c>
      <c r="AB652">
        <v>3</v>
      </c>
    </row>
    <row r="653" spans="2:28" x14ac:dyDescent="0.2">
      <c r="B653" s="13" t="s">
        <v>85</v>
      </c>
      <c r="C653" s="228" t="s">
        <v>269</v>
      </c>
      <c r="D653" s="18"/>
      <c r="E653" s="16" t="s">
        <v>59</v>
      </c>
      <c r="F653" s="216" t="s">
        <v>142</v>
      </c>
      <c r="I653" s="138" t="s">
        <v>93</v>
      </c>
      <c r="AB653">
        <v>4</v>
      </c>
    </row>
    <row r="654" spans="2:28" x14ac:dyDescent="0.2">
      <c r="B654" s="13" t="s">
        <v>44</v>
      </c>
      <c r="C654" s="218" t="s">
        <v>94</v>
      </c>
      <c r="D654" s="49" t="str">
        <f>IF(C654="","WARNING - Please enter a Probability.","")</f>
        <v/>
      </c>
      <c r="E654" s="16" t="s">
        <v>60</v>
      </c>
      <c r="F654" s="216" t="s">
        <v>107</v>
      </c>
      <c r="I654" s="138" t="s">
        <v>93</v>
      </c>
      <c r="AB654">
        <v>5</v>
      </c>
    </row>
    <row r="655" spans="2:28" x14ac:dyDescent="0.2">
      <c r="B655" s="13" t="s">
        <v>50</v>
      </c>
      <c r="C655" s="218" t="s">
        <v>246</v>
      </c>
      <c r="D655" s="15" t="s">
        <v>96</v>
      </c>
      <c r="E655" s="16" t="s">
        <v>61</v>
      </c>
      <c r="F655" s="232" t="s">
        <v>344</v>
      </c>
      <c r="I655" s="138" t="s">
        <v>93</v>
      </c>
      <c r="AB655">
        <v>6</v>
      </c>
    </row>
    <row r="656" spans="2:28" x14ac:dyDescent="0.2">
      <c r="B656" s="187" t="s">
        <v>57</v>
      </c>
      <c r="C656" s="218" t="s">
        <v>95</v>
      </c>
      <c r="D656" s="15" t="s">
        <v>99</v>
      </c>
      <c r="E656" s="16" t="s">
        <v>62</v>
      </c>
      <c r="F656" s="241">
        <v>42174</v>
      </c>
      <c r="I656" s="138" t="s">
        <v>93</v>
      </c>
      <c r="AB656">
        <v>7</v>
      </c>
    </row>
    <row r="657" spans="2:28" x14ac:dyDescent="0.2">
      <c r="B657" s="13"/>
      <c r="C657" s="15"/>
      <c r="D657" s="15"/>
      <c r="E657" s="18"/>
      <c r="F657" s="19"/>
      <c r="I657" s="138" t="s">
        <v>93</v>
      </c>
      <c r="AB657">
        <v>8</v>
      </c>
    </row>
    <row r="658" spans="2:28" ht="25.5" x14ac:dyDescent="0.2">
      <c r="B658" s="20"/>
      <c r="C658" s="21" t="s">
        <v>89</v>
      </c>
      <c r="D658" s="174" t="s">
        <v>474</v>
      </c>
      <c r="E658" s="18"/>
      <c r="F658" s="19"/>
      <c r="I658" s="138" t="s">
        <v>93</v>
      </c>
      <c r="AB658">
        <v>9</v>
      </c>
    </row>
    <row r="659" spans="2:28" ht="6" customHeight="1" x14ac:dyDescent="0.2">
      <c r="B659" s="20"/>
      <c r="C659" s="21"/>
      <c r="D659" s="22"/>
      <c r="E659" s="18"/>
      <c r="F659" s="19"/>
      <c r="I659" s="138" t="s">
        <v>93</v>
      </c>
      <c r="AB659">
        <v>10</v>
      </c>
    </row>
    <row r="660" spans="2:28" ht="25.5" x14ac:dyDescent="0.2">
      <c r="B660" s="20"/>
      <c r="C660" s="21" t="s">
        <v>90</v>
      </c>
      <c r="D660" s="226" t="s">
        <v>475</v>
      </c>
      <c r="E660" s="18"/>
      <c r="F660" s="19"/>
      <c r="I660" s="138" t="s">
        <v>93</v>
      </c>
      <c r="AB660">
        <v>11</v>
      </c>
    </row>
    <row r="661" spans="2:28" ht="6" customHeight="1" x14ac:dyDescent="0.2">
      <c r="B661" s="20"/>
      <c r="C661" s="21"/>
      <c r="D661" s="22"/>
      <c r="E661" s="18"/>
      <c r="F661" s="19"/>
      <c r="I661" s="138" t="s">
        <v>93</v>
      </c>
      <c r="AB661">
        <v>12</v>
      </c>
    </row>
    <row r="662" spans="2:28" ht="25.5" x14ac:dyDescent="0.2">
      <c r="B662" s="20"/>
      <c r="C662" s="21" t="s">
        <v>3</v>
      </c>
      <c r="D662" s="226" t="s">
        <v>476</v>
      </c>
      <c r="E662" s="18"/>
      <c r="F662" s="19"/>
      <c r="I662" s="138" t="s">
        <v>93</v>
      </c>
      <c r="AB662">
        <v>13</v>
      </c>
    </row>
    <row r="663" spans="2:28" ht="6" customHeight="1" x14ac:dyDescent="0.2">
      <c r="B663" s="20"/>
      <c r="C663" s="21"/>
      <c r="D663" s="22"/>
      <c r="E663" s="18"/>
      <c r="F663" s="19"/>
      <c r="I663" s="138" t="s">
        <v>93</v>
      </c>
      <c r="AB663">
        <v>14</v>
      </c>
    </row>
    <row r="664" spans="2:28" ht="25.5" x14ac:dyDescent="0.2">
      <c r="B664" s="20"/>
      <c r="C664" s="21" t="s">
        <v>177</v>
      </c>
      <c r="D664" s="226" t="s">
        <v>477</v>
      </c>
      <c r="E664" s="18"/>
      <c r="F664" s="19"/>
      <c r="I664" s="138" t="s">
        <v>93</v>
      </c>
      <c r="AB664">
        <v>15</v>
      </c>
    </row>
    <row r="665" spans="2:28" x14ac:dyDescent="0.2">
      <c r="B665" s="20"/>
      <c r="C665" s="21"/>
      <c r="D665" s="173"/>
      <c r="E665" s="18"/>
      <c r="F665" s="19"/>
      <c r="I665" s="138" t="s">
        <v>93</v>
      </c>
      <c r="AB665">
        <v>16</v>
      </c>
    </row>
    <row r="666" spans="2:28" x14ac:dyDescent="0.2">
      <c r="B666" s="20"/>
      <c r="C666" s="21"/>
      <c r="D666" s="22"/>
      <c r="E666" s="18"/>
      <c r="F666" s="19"/>
      <c r="I666" s="138" t="s">
        <v>93</v>
      </c>
      <c r="AB666">
        <v>17</v>
      </c>
    </row>
    <row r="667" spans="2:28" x14ac:dyDescent="0.2">
      <c r="B667" s="20"/>
      <c r="C667" s="23"/>
      <c r="D667" s="47"/>
      <c r="E667" s="18"/>
      <c r="F667" s="19"/>
      <c r="I667" s="138" t="s">
        <v>93</v>
      </c>
      <c r="AB667">
        <v>18</v>
      </c>
    </row>
    <row r="668" spans="2:28" x14ac:dyDescent="0.2">
      <c r="B668" s="24" t="s">
        <v>108</v>
      </c>
      <c r="C668" s="16" t="s">
        <v>112</v>
      </c>
      <c r="D668" s="48" t="s">
        <v>176</v>
      </c>
      <c r="E668" s="15" t="s">
        <v>175</v>
      </c>
      <c r="F668" s="17" t="s">
        <v>23</v>
      </c>
      <c r="I668" s="138" t="s">
        <v>93</v>
      </c>
      <c r="AB668">
        <v>19</v>
      </c>
    </row>
    <row r="669" spans="2:28" x14ac:dyDescent="0.2">
      <c r="B669" s="243" t="s">
        <v>269</v>
      </c>
      <c r="C669" s="26">
        <v>1</v>
      </c>
      <c r="D669" s="226" t="s">
        <v>478</v>
      </c>
      <c r="E669" s="232" t="s">
        <v>344</v>
      </c>
      <c r="F669" s="241">
        <v>42174</v>
      </c>
      <c r="I669" s="138" t="s">
        <v>93</v>
      </c>
      <c r="AB669">
        <v>20</v>
      </c>
    </row>
    <row r="670" spans="2:28" x14ac:dyDescent="0.2">
      <c r="B670" s="243" t="s">
        <v>269</v>
      </c>
      <c r="C670" s="26">
        <v>2</v>
      </c>
      <c r="D670" s="226" t="s">
        <v>479</v>
      </c>
      <c r="E670" s="232" t="s">
        <v>344</v>
      </c>
      <c r="F670" s="241">
        <v>42174</v>
      </c>
      <c r="I670" s="138" t="s">
        <v>93</v>
      </c>
      <c r="AB670">
        <v>21</v>
      </c>
    </row>
    <row r="671" spans="2:28" ht="25.5" x14ac:dyDescent="0.2">
      <c r="B671" s="243" t="s">
        <v>269</v>
      </c>
      <c r="C671" s="26">
        <v>3</v>
      </c>
      <c r="D671" s="226" t="s">
        <v>480</v>
      </c>
      <c r="E671" s="232" t="s">
        <v>344</v>
      </c>
      <c r="F671" s="241">
        <v>42174</v>
      </c>
      <c r="I671" s="138" t="s">
        <v>93</v>
      </c>
      <c r="AB671">
        <v>22</v>
      </c>
    </row>
    <row r="672" spans="2:28" x14ac:dyDescent="0.2">
      <c r="B672" s="243" t="s">
        <v>269</v>
      </c>
      <c r="C672" s="26">
        <v>4</v>
      </c>
      <c r="D672" s="22" t="s">
        <v>103</v>
      </c>
      <c r="E672" s="232" t="s">
        <v>344</v>
      </c>
      <c r="F672" s="241">
        <v>42174</v>
      </c>
      <c r="I672" s="138" t="s">
        <v>93</v>
      </c>
      <c r="AB672">
        <v>23</v>
      </c>
    </row>
    <row r="673" spans="2:28" ht="13.5" thickBot="1" x14ac:dyDescent="0.25">
      <c r="B673" s="176"/>
      <c r="C673" s="30"/>
      <c r="D673" s="31"/>
      <c r="E673" s="32"/>
      <c r="F673" s="33"/>
      <c r="I673" s="138" t="s">
        <v>93</v>
      </c>
      <c r="AB673">
        <v>24</v>
      </c>
    </row>
    <row r="674" spans="2:28" ht="6" customHeight="1" thickBot="1" x14ac:dyDescent="0.25">
      <c r="B674" s="12"/>
      <c r="F674" s="184"/>
      <c r="I674" s="138" t="s">
        <v>93</v>
      </c>
      <c r="AB674">
        <v>25</v>
      </c>
    </row>
    <row r="675" spans="2:28" ht="26.25" thickBot="1" x14ac:dyDescent="0.25">
      <c r="B675" s="164" t="s">
        <v>109</v>
      </c>
      <c r="C675" s="209">
        <v>27</v>
      </c>
      <c r="D675" s="166" t="s">
        <v>481</v>
      </c>
      <c r="E675" s="167" t="s">
        <v>51</v>
      </c>
      <c r="F675" s="210" t="s">
        <v>104</v>
      </c>
      <c r="I675" s="138" t="s">
        <v>93</v>
      </c>
      <c r="AB675">
        <v>1</v>
      </c>
    </row>
    <row r="676" spans="2:28" x14ac:dyDescent="0.2">
      <c r="B676" s="190" t="s">
        <v>215</v>
      </c>
      <c r="C676" s="211">
        <v>3</v>
      </c>
      <c r="D676" s="192"/>
      <c r="E676" s="21"/>
      <c r="F676" s="212"/>
      <c r="I676" s="138"/>
    </row>
    <row r="677" spans="2:28" x14ac:dyDescent="0.2">
      <c r="B677" s="13" t="s">
        <v>39</v>
      </c>
      <c r="C677" s="232" t="s">
        <v>344</v>
      </c>
      <c r="D677" s="15" t="str">
        <f>IF(OR(C680="",C681=""),"",VLOOKUP(CONCATENATE(C680," - ",C681),Exposure,2))</f>
        <v>G</v>
      </c>
      <c r="E677" s="16" t="s">
        <v>135</v>
      </c>
      <c r="F677" s="214">
        <v>2</v>
      </c>
      <c r="I677" s="138" t="s">
        <v>93</v>
      </c>
      <c r="AB677">
        <v>2</v>
      </c>
    </row>
    <row r="678" spans="2:28" x14ac:dyDescent="0.2">
      <c r="B678" s="13" t="s">
        <v>84</v>
      </c>
      <c r="C678" s="221" t="s">
        <v>245</v>
      </c>
      <c r="D678" s="15" t="s">
        <v>126</v>
      </c>
      <c r="E678" s="16" t="s">
        <v>56</v>
      </c>
      <c r="F678" s="216" t="s">
        <v>280</v>
      </c>
      <c r="I678" s="138" t="s">
        <v>93</v>
      </c>
      <c r="AB678">
        <v>3</v>
      </c>
    </row>
    <row r="679" spans="2:28" x14ac:dyDescent="0.2">
      <c r="B679" s="13" t="s">
        <v>85</v>
      </c>
      <c r="C679" s="228" t="s">
        <v>245</v>
      </c>
      <c r="D679" s="18"/>
      <c r="E679" s="16" t="s">
        <v>59</v>
      </c>
      <c r="F679" s="216" t="s">
        <v>106</v>
      </c>
      <c r="I679" s="138" t="s">
        <v>93</v>
      </c>
      <c r="AB679">
        <v>4</v>
      </c>
    </row>
    <row r="680" spans="2:28" x14ac:dyDescent="0.2">
      <c r="B680" s="13" t="s">
        <v>44</v>
      </c>
      <c r="C680" s="218" t="s">
        <v>94</v>
      </c>
      <c r="D680" s="49" t="str">
        <f>IF(C680="","WARNING - Please enter a Probability.","")</f>
        <v/>
      </c>
      <c r="E680" s="16" t="s">
        <v>60</v>
      </c>
      <c r="F680" s="216" t="s">
        <v>107</v>
      </c>
      <c r="I680" s="138" t="s">
        <v>93</v>
      </c>
      <c r="AB680">
        <v>5</v>
      </c>
    </row>
    <row r="681" spans="2:28" x14ac:dyDescent="0.2">
      <c r="B681" s="13" t="s">
        <v>50</v>
      </c>
      <c r="C681" s="218" t="s">
        <v>242</v>
      </c>
      <c r="D681" s="15" t="s">
        <v>96</v>
      </c>
      <c r="E681" s="16" t="s">
        <v>61</v>
      </c>
      <c r="F681" s="232" t="s">
        <v>344</v>
      </c>
      <c r="I681" s="138" t="s">
        <v>93</v>
      </c>
      <c r="AB681">
        <v>6</v>
      </c>
    </row>
    <row r="682" spans="2:28" x14ac:dyDescent="0.2">
      <c r="B682" s="187" t="s">
        <v>57</v>
      </c>
      <c r="C682" s="218" t="s">
        <v>95</v>
      </c>
      <c r="D682" s="15" t="s">
        <v>99</v>
      </c>
      <c r="E682" s="16" t="s">
        <v>62</v>
      </c>
      <c r="F682" s="241">
        <v>42174</v>
      </c>
      <c r="I682" s="138" t="s">
        <v>93</v>
      </c>
      <c r="AB682">
        <v>7</v>
      </c>
    </row>
    <row r="683" spans="2:28" x14ac:dyDescent="0.2">
      <c r="B683" s="13"/>
      <c r="C683" s="15"/>
      <c r="D683" s="15"/>
      <c r="E683" s="18"/>
      <c r="F683" s="19"/>
      <c r="I683" s="138" t="s">
        <v>93</v>
      </c>
      <c r="AB683">
        <v>8</v>
      </c>
    </row>
    <row r="684" spans="2:28" ht="25.5" x14ac:dyDescent="0.2">
      <c r="B684" s="20"/>
      <c r="C684" s="21" t="s">
        <v>89</v>
      </c>
      <c r="D684" s="174" t="s">
        <v>482</v>
      </c>
      <c r="E684" s="18"/>
      <c r="F684" s="19"/>
      <c r="I684" s="138" t="s">
        <v>93</v>
      </c>
      <c r="AB684">
        <v>9</v>
      </c>
    </row>
    <row r="685" spans="2:28" ht="6" customHeight="1" x14ac:dyDescent="0.2">
      <c r="B685" s="20"/>
      <c r="C685" s="21"/>
      <c r="D685" s="22"/>
      <c r="E685" s="18"/>
      <c r="F685" s="19"/>
      <c r="I685" s="138" t="s">
        <v>93</v>
      </c>
      <c r="AB685">
        <v>10</v>
      </c>
    </row>
    <row r="686" spans="2:28" ht="25.5" x14ac:dyDescent="0.2">
      <c r="B686" s="20"/>
      <c r="C686" s="21" t="s">
        <v>90</v>
      </c>
      <c r="D686" s="226" t="s">
        <v>483</v>
      </c>
      <c r="E686" s="18"/>
      <c r="F686" s="19"/>
      <c r="I686" s="138" t="s">
        <v>93</v>
      </c>
      <c r="AB686">
        <v>11</v>
      </c>
    </row>
    <row r="687" spans="2:28" ht="6" customHeight="1" x14ac:dyDescent="0.2">
      <c r="B687" s="20"/>
      <c r="C687" s="21"/>
      <c r="D687" s="22"/>
      <c r="E687" s="18"/>
      <c r="F687" s="19"/>
      <c r="I687" s="138" t="s">
        <v>93</v>
      </c>
      <c r="AB687">
        <v>12</v>
      </c>
    </row>
    <row r="688" spans="2:28" ht="38.25" x14ac:dyDescent="0.2">
      <c r="B688" s="20"/>
      <c r="C688" s="21" t="s">
        <v>3</v>
      </c>
      <c r="D688" s="226" t="s">
        <v>484</v>
      </c>
      <c r="E688" s="18"/>
      <c r="F688" s="19"/>
      <c r="I688" s="138" t="s">
        <v>93</v>
      </c>
      <c r="AB688">
        <v>13</v>
      </c>
    </row>
    <row r="689" spans="2:28" ht="6" customHeight="1" x14ac:dyDescent="0.2">
      <c r="B689" s="20"/>
      <c r="C689" s="21"/>
      <c r="D689" s="22"/>
      <c r="E689" s="18"/>
      <c r="F689" s="19"/>
      <c r="I689" s="138" t="s">
        <v>93</v>
      </c>
      <c r="AB689">
        <v>14</v>
      </c>
    </row>
    <row r="690" spans="2:28" ht="25.5" x14ac:dyDescent="0.2">
      <c r="B690" s="20"/>
      <c r="C690" s="21" t="s">
        <v>177</v>
      </c>
      <c r="D690" s="226" t="s">
        <v>485</v>
      </c>
      <c r="E690" s="18"/>
      <c r="F690" s="19"/>
      <c r="I690" s="138" t="s">
        <v>93</v>
      </c>
      <c r="AB690">
        <v>15</v>
      </c>
    </row>
    <row r="691" spans="2:28" x14ac:dyDescent="0.2">
      <c r="B691" s="20"/>
      <c r="C691" s="21"/>
      <c r="D691" s="173"/>
      <c r="E691" s="18"/>
      <c r="F691" s="19"/>
      <c r="I691" s="138" t="s">
        <v>93</v>
      </c>
      <c r="AB691">
        <v>16</v>
      </c>
    </row>
    <row r="692" spans="2:28" x14ac:dyDescent="0.2">
      <c r="B692" s="20"/>
      <c r="C692" s="21"/>
      <c r="D692" s="22"/>
      <c r="E692" s="18"/>
      <c r="F692" s="19"/>
      <c r="I692" s="138" t="s">
        <v>93</v>
      </c>
      <c r="AB692">
        <v>17</v>
      </c>
    </row>
    <row r="693" spans="2:28" x14ac:dyDescent="0.2">
      <c r="B693" s="20"/>
      <c r="C693" s="23"/>
      <c r="D693" s="47"/>
      <c r="E693" s="18"/>
      <c r="F693" s="19"/>
      <c r="I693" s="138" t="s">
        <v>93</v>
      </c>
      <c r="AB693">
        <v>18</v>
      </c>
    </row>
    <row r="694" spans="2:28" x14ac:dyDescent="0.2">
      <c r="B694" s="24" t="s">
        <v>108</v>
      </c>
      <c r="C694" s="16" t="s">
        <v>112</v>
      </c>
      <c r="D694" s="48" t="s">
        <v>176</v>
      </c>
      <c r="E694" s="15" t="s">
        <v>175</v>
      </c>
      <c r="F694" s="17" t="s">
        <v>23</v>
      </c>
      <c r="I694" s="138" t="s">
        <v>93</v>
      </c>
      <c r="AB694">
        <v>19</v>
      </c>
    </row>
    <row r="695" spans="2:28" x14ac:dyDescent="0.2">
      <c r="B695" s="243" t="s">
        <v>245</v>
      </c>
      <c r="C695" s="26">
        <v>1</v>
      </c>
      <c r="D695" s="226" t="s">
        <v>486</v>
      </c>
      <c r="E695" s="232" t="s">
        <v>344</v>
      </c>
      <c r="F695" s="241">
        <v>42174</v>
      </c>
      <c r="I695" s="138" t="s">
        <v>93</v>
      </c>
      <c r="AB695">
        <v>20</v>
      </c>
    </row>
    <row r="696" spans="2:28" x14ac:dyDescent="0.2">
      <c r="B696" s="243" t="s">
        <v>245</v>
      </c>
      <c r="C696" s="26">
        <v>2</v>
      </c>
      <c r="D696" s="226" t="s">
        <v>487</v>
      </c>
      <c r="E696" s="232" t="s">
        <v>344</v>
      </c>
      <c r="F696" s="241">
        <v>42174</v>
      </c>
      <c r="I696" s="138" t="s">
        <v>93</v>
      </c>
      <c r="AB696">
        <v>21</v>
      </c>
    </row>
    <row r="697" spans="2:28" x14ac:dyDescent="0.2">
      <c r="B697" s="243" t="s">
        <v>245</v>
      </c>
      <c r="C697" s="26">
        <v>3</v>
      </c>
      <c r="D697" s="226" t="s">
        <v>488</v>
      </c>
      <c r="E697" s="232" t="s">
        <v>344</v>
      </c>
      <c r="F697" s="241">
        <v>42174</v>
      </c>
      <c r="I697" s="138" t="s">
        <v>93</v>
      </c>
      <c r="AB697">
        <v>22</v>
      </c>
    </row>
    <row r="698" spans="2:28" ht="13.5" thickBot="1" x14ac:dyDescent="0.25">
      <c r="B698" s="176"/>
      <c r="C698" s="30"/>
      <c r="D698" s="31"/>
      <c r="E698" s="32"/>
      <c r="F698" s="33"/>
      <c r="I698" s="138" t="s">
        <v>93</v>
      </c>
      <c r="AB698">
        <v>23</v>
      </c>
    </row>
    <row r="699" spans="2:28" ht="13.5" thickBot="1" x14ac:dyDescent="0.25">
      <c r="B699" s="176"/>
      <c r="C699" s="30"/>
      <c r="D699" s="31"/>
      <c r="E699" s="32"/>
      <c r="F699" s="33"/>
      <c r="I699" s="138" t="s">
        <v>93</v>
      </c>
      <c r="AB699">
        <v>24</v>
      </c>
    </row>
    <row r="700" spans="2:28" ht="6" customHeight="1" thickBot="1" x14ac:dyDescent="0.25">
      <c r="B700" s="182"/>
      <c r="C700" s="183"/>
      <c r="D700" s="184"/>
      <c r="E700" s="184"/>
      <c r="F700" s="184"/>
      <c r="I700" s="138" t="s">
        <v>93</v>
      </c>
      <c r="AB700">
        <v>25</v>
      </c>
    </row>
    <row r="701" spans="2:28" ht="13.5" thickBot="1" x14ac:dyDescent="0.25">
      <c r="B701" s="164" t="s">
        <v>109</v>
      </c>
      <c r="C701" s="165">
        <v>28</v>
      </c>
      <c r="D701" s="166" t="s">
        <v>88</v>
      </c>
      <c r="E701" s="167" t="s">
        <v>51</v>
      </c>
      <c r="F701" s="168" t="s">
        <v>104</v>
      </c>
      <c r="I701" s="138" t="s">
        <v>93</v>
      </c>
      <c r="AB701">
        <v>1</v>
      </c>
    </row>
    <row r="702" spans="2:28" x14ac:dyDescent="0.2">
      <c r="B702" s="190" t="s">
        <v>215</v>
      </c>
      <c r="C702" s="191"/>
      <c r="D702" s="192"/>
      <c r="E702" s="21"/>
      <c r="F702" s="193"/>
      <c r="I702" s="138"/>
    </row>
    <row r="703" spans="2:28" x14ac:dyDescent="0.2">
      <c r="B703" s="13" t="s">
        <v>39</v>
      </c>
      <c r="C703" s="131" t="s">
        <v>86</v>
      </c>
      <c r="D703" s="15" t="str">
        <f>IF(OR(C706="",C707=""),"",VLOOKUP(CONCATENATE(C706," - ",C707),Exposure,2))</f>
        <v>G</v>
      </c>
      <c r="E703" s="16" t="s">
        <v>135</v>
      </c>
      <c r="F703" s="113">
        <v>1</v>
      </c>
      <c r="I703" s="138" t="s">
        <v>93</v>
      </c>
      <c r="AB703">
        <v>2</v>
      </c>
    </row>
    <row r="704" spans="2:28" x14ac:dyDescent="0.2">
      <c r="B704" s="13" t="s">
        <v>84</v>
      </c>
      <c r="C704" s="131" t="s">
        <v>87</v>
      </c>
      <c r="D704" s="15" t="s">
        <v>126</v>
      </c>
      <c r="E704" s="16" t="s">
        <v>56</v>
      </c>
      <c r="F704" s="134" t="s">
        <v>142</v>
      </c>
      <c r="I704" s="138" t="s">
        <v>93</v>
      </c>
      <c r="AB704">
        <v>3</v>
      </c>
    </row>
    <row r="705" spans="2:28" x14ac:dyDescent="0.2">
      <c r="B705" s="13" t="s">
        <v>85</v>
      </c>
      <c r="C705" s="132" t="s">
        <v>87</v>
      </c>
      <c r="D705" s="18"/>
      <c r="E705" s="16" t="s">
        <v>91</v>
      </c>
      <c r="F705" s="134" t="s">
        <v>106</v>
      </c>
      <c r="I705" s="138" t="s">
        <v>93</v>
      </c>
      <c r="AB705">
        <v>4</v>
      </c>
    </row>
    <row r="706" spans="2:28" x14ac:dyDescent="0.2">
      <c r="B706" s="13" t="s">
        <v>44</v>
      </c>
      <c r="C706" s="133" t="s">
        <v>94</v>
      </c>
      <c r="D706" s="49" t="str">
        <f>IF(C706="","WARNING - Please enter a Probability.","")</f>
        <v/>
      </c>
      <c r="E706" s="16" t="s">
        <v>60</v>
      </c>
      <c r="F706" s="134" t="s">
        <v>107</v>
      </c>
      <c r="I706" s="138" t="s">
        <v>93</v>
      </c>
      <c r="AB706">
        <v>5</v>
      </c>
    </row>
    <row r="707" spans="2:28" x14ac:dyDescent="0.2">
      <c r="B707" s="13" t="s">
        <v>50</v>
      </c>
      <c r="C707" s="133" t="s">
        <v>94</v>
      </c>
      <c r="D707" s="15" t="s">
        <v>96</v>
      </c>
      <c r="E707" s="16" t="s">
        <v>61</v>
      </c>
      <c r="F707" s="135" t="s">
        <v>86</v>
      </c>
      <c r="I707" s="138" t="s">
        <v>93</v>
      </c>
      <c r="AB707">
        <v>6</v>
      </c>
    </row>
    <row r="708" spans="2:28" x14ac:dyDescent="0.2">
      <c r="B708" s="187" t="s">
        <v>57</v>
      </c>
      <c r="C708" s="133" t="s">
        <v>95</v>
      </c>
      <c r="D708" s="15" t="s">
        <v>99</v>
      </c>
      <c r="E708" s="16" t="s">
        <v>62</v>
      </c>
      <c r="F708" s="175" t="s">
        <v>86</v>
      </c>
      <c r="I708" s="138" t="s">
        <v>93</v>
      </c>
      <c r="AB708">
        <v>7</v>
      </c>
    </row>
    <row r="709" spans="2:28" x14ac:dyDescent="0.2">
      <c r="B709" s="13"/>
      <c r="C709" s="15"/>
      <c r="D709" s="15"/>
      <c r="E709" s="18"/>
      <c r="F709" s="19"/>
      <c r="I709" s="138" t="s">
        <v>93</v>
      </c>
      <c r="AB709">
        <v>8</v>
      </c>
    </row>
    <row r="710" spans="2:28" x14ac:dyDescent="0.2">
      <c r="B710" s="20"/>
      <c r="C710" s="21" t="s">
        <v>89</v>
      </c>
      <c r="D710" s="174" t="s">
        <v>110</v>
      </c>
      <c r="E710" s="18"/>
      <c r="F710" s="19"/>
      <c r="I710" s="138" t="s">
        <v>93</v>
      </c>
      <c r="AB710">
        <v>9</v>
      </c>
    </row>
    <row r="711" spans="2:28" ht="6" customHeight="1" x14ac:dyDescent="0.2">
      <c r="B711" s="20"/>
      <c r="C711" s="21"/>
      <c r="D711" s="22"/>
      <c r="E711" s="18"/>
      <c r="F711" s="19"/>
      <c r="I711" s="138" t="s">
        <v>93</v>
      </c>
      <c r="AB711">
        <v>10</v>
      </c>
    </row>
    <row r="712" spans="2:28" x14ac:dyDescent="0.2">
      <c r="B712" s="20"/>
      <c r="C712" s="21" t="s">
        <v>90</v>
      </c>
      <c r="D712" s="22" t="s">
        <v>111</v>
      </c>
      <c r="E712" s="18"/>
      <c r="F712" s="19"/>
      <c r="I712" s="138" t="s">
        <v>93</v>
      </c>
      <c r="AB712">
        <v>11</v>
      </c>
    </row>
    <row r="713" spans="2:28" ht="6" customHeight="1" x14ac:dyDescent="0.2">
      <c r="B713" s="20"/>
      <c r="C713" s="21"/>
      <c r="D713" s="22"/>
      <c r="E713" s="18"/>
      <c r="F713" s="19"/>
      <c r="I713" s="138" t="s">
        <v>93</v>
      </c>
      <c r="AB713">
        <v>12</v>
      </c>
    </row>
    <row r="714" spans="2:28" x14ac:dyDescent="0.2">
      <c r="B714" s="20"/>
      <c r="C714" s="21" t="s">
        <v>3</v>
      </c>
      <c r="D714" s="22"/>
      <c r="E714" s="18"/>
      <c r="F714" s="19"/>
      <c r="I714" s="138" t="s">
        <v>93</v>
      </c>
      <c r="AB714">
        <v>13</v>
      </c>
    </row>
    <row r="715" spans="2:28" ht="6" customHeight="1" x14ac:dyDescent="0.2">
      <c r="B715" s="20"/>
      <c r="C715" s="21"/>
      <c r="D715" s="22"/>
      <c r="E715" s="18"/>
      <c r="F715" s="19"/>
      <c r="I715" s="138" t="s">
        <v>93</v>
      </c>
      <c r="AB715">
        <v>14</v>
      </c>
    </row>
    <row r="716" spans="2:28" x14ac:dyDescent="0.2">
      <c r="B716" s="20"/>
      <c r="C716" s="21" t="s">
        <v>177</v>
      </c>
      <c r="D716" s="22"/>
      <c r="E716" s="18"/>
      <c r="F716" s="19"/>
      <c r="I716" s="138" t="s">
        <v>93</v>
      </c>
      <c r="AB716">
        <v>15</v>
      </c>
    </row>
    <row r="717" spans="2:28" x14ac:dyDescent="0.2">
      <c r="B717" s="20"/>
      <c r="C717" s="21"/>
      <c r="D717" s="173"/>
      <c r="E717" s="18"/>
      <c r="F717" s="19"/>
      <c r="I717" s="138" t="s">
        <v>93</v>
      </c>
      <c r="AB717">
        <v>16</v>
      </c>
    </row>
    <row r="718" spans="2:28" x14ac:dyDescent="0.2">
      <c r="B718" s="20"/>
      <c r="C718" s="21"/>
      <c r="D718" s="22"/>
      <c r="E718" s="18"/>
      <c r="F718" s="19"/>
      <c r="I718" s="138" t="s">
        <v>93</v>
      </c>
      <c r="AB718">
        <v>17</v>
      </c>
    </row>
    <row r="719" spans="2:28" x14ac:dyDescent="0.2">
      <c r="B719" s="20"/>
      <c r="C719" s="23"/>
      <c r="D719" s="47"/>
      <c r="E719" s="18"/>
      <c r="F719" s="19"/>
      <c r="I719" s="138" t="s">
        <v>93</v>
      </c>
      <c r="AB719">
        <v>18</v>
      </c>
    </row>
    <row r="720" spans="2:28" x14ac:dyDescent="0.2">
      <c r="B720" s="24" t="s">
        <v>108</v>
      </c>
      <c r="C720" s="16" t="s">
        <v>112</v>
      </c>
      <c r="D720" s="48" t="s">
        <v>176</v>
      </c>
      <c r="E720" s="15" t="s">
        <v>175</v>
      </c>
      <c r="F720" s="17" t="s">
        <v>23</v>
      </c>
      <c r="I720" s="138" t="s">
        <v>93</v>
      </c>
      <c r="AB720">
        <v>19</v>
      </c>
    </row>
    <row r="721" spans="2:28" x14ac:dyDescent="0.2">
      <c r="B721" s="25" t="s">
        <v>87</v>
      </c>
      <c r="C721" s="26">
        <v>1</v>
      </c>
      <c r="D721" s="22" t="s">
        <v>100</v>
      </c>
      <c r="E721" s="27" t="s">
        <v>86</v>
      </c>
      <c r="F721" s="28" t="s">
        <v>86</v>
      </c>
      <c r="I721" s="138" t="s">
        <v>93</v>
      </c>
      <c r="AB721">
        <v>20</v>
      </c>
    </row>
    <row r="722" spans="2:28" x14ac:dyDescent="0.2">
      <c r="B722" s="25" t="s">
        <v>87</v>
      </c>
      <c r="C722" s="26">
        <v>2</v>
      </c>
      <c r="D722" s="22" t="s">
        <v>101</v>
      </c>
      <c r="E722" s="27" t="s">
        <v>86</v>
      </c>
      <c r="F722" s="28" t="s">
        <v>86</v>
      </c>
      <c r="I722" s="138" t="s">
        <v>93</v>
      </c>
      <c r="AB722">
        <v>21</v>
      </c>
    </row>
    <row r="723" spans="2:28" x14ac:dyDescent="0.2">
      <c r="B723" s="25" t="s">
        <v>87</v>
      </c>
      <c r="C723" s="26">
        <v>3</v>
      </c>
      <c r="D723" s="22" t="s">
        <v>102</v>
      </c>
      <c r="E723" s="27" t="s">
        <v>86</v>
      </c>
      <c r="F723" s="28" t="s">
        <v>86</v>
      </c>
      <c r="I723" s="138" t="s">
        <v>93</v>
      </c>
      <c r="AB723">
        <v>22</v>
      </c>
    </row>
    <row r="724" spans="2:28" x14ac:dyDescent="0.2">
      <c r="B724" s="25" t="s">
        <v>87</v>
      </c>
      <c r="C724" s="26">
        <v>4</v>
      </c>
      <c r="D724" s="22" t="s">
        <v>103</v>
      </c>
      <c r="E724" s="27" t="s">
        <v>86</v>
      </c>
      <c r="F724" s="28" t="s">
        <v>86</v>
      </c>
      <c r="I724" s="138" t="s">
        <v>93</v>
      </c>
      <c r="AB724">
        <v>23</v>
      </c>
    </row>
    <row r="725" spans="2:28" ht="13.5" thickBot="1" x14ac:dyDescent="0.25">
      <c r="B725" s="176"/>
      <c r="C725" s="30"/>
      <c r="D725" s="31"/>
      <c r="E725" s="32"/>
      <c r="F725" s="33"/>
      <c r="I725" s="138" t="s">
        <v>93</v>
      </c>
      <c r="AB725">
        <v>24</v>
      </c>
    </row>
    <row r="726" spans="2:28" ht="6" customHeight="1" thickBot="1" x14ac:dyDescent="0.25">
      <c r="B726" s="182"/>
      <c r="C726" s="183"/>
      <c r="D726" s="184"/>
      <c r="E726" s="184"/>
      <c r="F726" s="184"/>
      <c r="I726" s="138" t="s">
        <v>93</v>
      </c>
      <c r="AB726">
        <v>25</v>
      </c>
    </row>
    <row r="727" spans="2:28" ht="13.5" thickBot="1" x14ac:dyDescent="0.25">
      <c r="B727" s="164" t="s">
        <v>109</v>
      </c>
      <c r="C727" s="165">
        <v>29</v>
      </c>
      <c r="D727" s="166" t="s">
        <v>88</v>
      </c>
      <c r="E727" s="167" t="s">
        <v>51</v>
      </c>
      <c r="F727" s="168" t="s">
        <v>104</v>
      </c>
      <c r="I727" s="138" t="s">
        <v>93</v>
      </c>
      <c r="AB727">
        <v>1</v>
      </c>
    </row>
    <row r="728" spans="2:28" x14ac:dyDescent="0.2">
      <c r="B728" s="190" t="s">
        <v>215</v>
      </c>
      <c r="C728" s="191"/>
      <c r="D728" s="192"/>
      <c r="E728" s="21"/>
      <c r="F728" s="193"/>
      <c r="I728" s="138"/>
    </row>
    <row r="729" spans="2:28" x14ac:dyDescent="0.2">
      <c r="B729" s="13" t="s">
        <v>39</v>
      </c>
      <c r="C729" s="131" t="s">
        <v>86</v>
      </c>
      <c r="D729" s="15" t="str">
        <f>IF(OR(C732="",C733=""),"",VLOOKUP(CONCATENATE(C732," - ",C733),Exposure,2))</f>
        <v>G</v>
      </c>
      <c r="E729" s="16" t="s">
        <v>135</v>
      </c>
      <c r="F729" s="113">
        <v>1</v>
      </c>
      <c r="I729" s="138" t="s">
        <v>93</v>
      </c>
      <c r="AB729">
        <v>2</v>
      </c>
    </row>
    <row r="730" spans="2:28" x14ac:dyDescent="0.2">
      <c r="B730" s="13" t="s">
        <v>84</v>
      </c>
      <c r="C730" s="131" t="s">
        <v>87</v>
      </c>
      <c r="D730" s="15" t="s">
        <v>126</v>
      </c>
      <c r="E730" s="16" t="s">
        <v>56</v>
      </c>
      <c r="F730" s="134" t="s">
        <v>142</v>
      </c>
      <c r="I730" s="138" t="s">
        <v>93</v>
      </c>
      <c r="AB730">
        <v>3</v>
      </c>
    </row>
    <row r="731" spans="2:28" x14ac:dyDescent="0.2">
      <c r="B731" s="13" t="s">
        <v>85</v>
      </c>
      <c r="C731" s="132" t="s">
        <v>87</v>
      </c>
      <c r="D731" s="18"/>
      <c r="E731" s="16" t="s">
        <v>91</v>
      </c>
      <c r="F731" s="134" t="s">
        <v>106</v>
      </c>
      <c r="I731" s="138" t="s">
        <v>93</v>
      </c>
      <c r="AB731">
        <v>4</v>
      </c>
    </row>
    <row r="732" spans="2:28" x14ac:dyDescent="0.2">
      <c r="B732" s="13" t="s">
        <v>44</v>
      </c>
      <c r="C732" s="133" t="s">
        <v>94</v>
      </c>
      <c r="D732" s="49" t="str">
        <f>IF(C732="","WARNING - Please enter a Probability.","")</f>
        <v/>
      </c>
      <c r="E732" s="16" t="s">
        <v>60</v>
      </c>
      <c r="F732" s="134" t="s">
        <v>107</v>
      </c>
      <c r="I732" s="138" t="s">
        <v>93</v>
      </c>
      <c r="AB732">
        <v>5</v>
      </c>
    </row>
    <row r="733" spans="2:28" x14ac:dyDescent="0.2">
      <c r="B733" s="13" t="s">
        <v>50</v>
      </c>
      <c r="C733" s="133" t="s">
        <v>94</v>
      </c>
      <c r="D733" s="15" t="s">
        <v>96</v>
      </c>
      <c r="E733" s="16" t="s">
        <v>61</v>
      </c>
      <c r="F733" s="135" t="s">
        <v>86</v>
      </c>
      <c r="I733" s="138" t="s">
        <v>93</v>
      </c>
      <c r="AB733">
        <v>6</v>
      </c>
    </row>
    <row r="734" spans="2:28" x14ac:dyDescent="0.2">
      <c r="B734" s="187" t="s">
        <v>57</v>
      </c>
      <c r="C734" s="133" t="s">
        <v>95</v>
      </c>
      <c r="D734" s="15" t="s">
        <v>99</v>
      </c>
      <c r="E734" s="16" t="s">
        <v>62</v>
      </c>
      <c r="F734" s="175" t="s">
        <v>86</v>
      </c>
      <c r="I734" s="138" t="s">
        <v>93</v>
      </c>
      <c r="AB734">
        <v>7</v>
      </c>
    </row>
    <row r="735" spans="2:28" x14ac:dyDescent="0.2">
      <c r="B735" s="13"/>
      <c r="C735" s="15"/>
      <c r="D735" s="15"/>
      <c r="E735" s="18"/>
      <c r="F735" s="19"/>
      <c r="I735" s="138" t="s">
        <v>93</v>
      </c>
      <c r="AB735">
        <v>8</v>
      </c>
    </row>
    <row r="736" spans="2:28" x14ac:dyDescent="0.2">
      <c r="B736" s="20"/>
      <c r="C736" s="21" t="s">
        <v>89</v>
      </c>
      <c r="D736" s="174" t="s">
        <v>110</v>
      </c>
      <c r="E736" s="18"/>
      <c r="F736" s="19"/>
      <c r="I736" s="138" t="s">
        <v>93</v>
      </c>
      <c r="AB736">
        <v>9</v>
      </c>
    </row>
    <row r="737" spans="2:28" ht="6" customHeight="1" x14ac:dyDescent="0.2">
      <c r="B737" s="20"/>
      <c r="C737" s="21"/>
      <c r="D737" s="22"/>
      <c r="E737" s="18"/>
      <c r="F737" s="19"/>
      <c r="I737" s="138" t="s">
        <v>93</v>
      </c>
      <c r="AB737">
        <v>10</v>
      </c>
    </row>
    <row r="738" spans="2:28" x14ac:dyDescent="0.2">
      <c r="B738" s="20"/>
      <c r="C738" s="21" t="s">
        <v>90</v>
      </c>
      <c r="D738" s="22" t="s">
        <v>111</v>
      </c>
      <c r="E738" s="18"/>
      <c r="F738" s="19"/>
      <c r="I738" s="138" t="s">
        <v>93</v>
      </c>
      <c r="AB738">
        <v>11</v>
      </c>
    </row>
    <row r="739" spans="2:28" ht="6" customHeight="1" x14ac:dyDescent="0.2">
      <c r="B739" s="20"/>
      <c r="C739" s="21"/>
      <c r="D739" s="22"/>
      <c r="E739" s="18"/>
      <c r="F739" s="19"/>
      <c r="I739" s="138" t="s">
        <v>93</v>
      </c>
      <c r="AB739">
        <v>12</v>
      </c>
    </row>
    <row r="740" spans="2:28" x14ac:dyDescent="0.2">
      <c r="B740" s="20"/>
      <c r="C740" s="21" t="s">
        <v>3</v>
      </c>
      <c r="D740" s="22"/>
      <c r="E740" s="18"/>
      <c r="F740" s="19"/>
      <c r="I740" s="138" t="s">
        <v>93</v>
      </c>
      <c r="AB740">
        <v>13</v>
      </c>
    </row>
    <row r="741" spans="2:28" ht="6" customHeight="1" x14ac:dyDescent="0.2">
      <c r="B741" s="20"/>
      <c r="C741" s="21"/>
      <c r="D741" s="22"/>
      <c r="E741" s="18"/>
      <c r="F741" s="19"/>
      <c r="I741" s="138" t="s">
        <v>93</v>
      </c>
      <c r="AB741">
        <v>14</v>
      </c>
    </row>
    <row r="742" spans="2:28" x14ac:dyDescent="0.2">
      <c r="B742" s="20"/>
      <c r="C742" s="21" t="s">
        <v>177</v>
      </c>
      <c r="D742" s="22"/>
      <c r="E742" s="18"/>
      <c r="F742" s="19"/>
      <c r="I742" s="138" t="s">
        <v>93</v>
      </c>
      <c r="AB742">
        <v>15</v>
      </c>
    </row>
    <row r="743" spans="2:28" x14ac:dyDescent="0.2">
      <c r="B743" s="20"/>
      <c r="C743" s="21"/>
      <c r="D743" s="173"/>
      <c r="E743" s="18"/>
      <c r="F743" s="19"/>
      <c r="I743" s="138" t="s">
        <v>93</v>
      </c>
      <c r="AB743">
        <v>16</v>
      </c>
    </row>
    <row r="744" spans="2:28" x14ac:dyDescent="0.2">
      <c r="B744" s="20"/>
      <c r="C744" s="21"/>
      <c r="D744" s="22"/>
      <c r="E744" s="18"/>
      <c r="F744" s="19"/>
      <c r="I744" s="138" t="s">
        <v>93</v>
      </c>
      <c r="AB744">
        <v>17</v>
      </c>
    </row>
    <row r="745" spans="2:28" x14ac:dyDescent="0.2">
      <c r="B745" s="20"/>
      <c r="C745" s="23"/>
      <c r="D745" s="47"/>
      <c r="E745" s="18"/>
      <c r="F745" s="19"/>
      <c r="I745" s="138" t="s">
        <v>93</v>
      </c>
      <c r="AB745">
        <v>18</v>
      </c>
    </row>
    <row r="746" spans="2:28" x14ac:dyDescent="0.2">
      <c r="B746" s="24" t="s">
        <v>108</v>
      </c>
      <c r="C746" s="16" t="s">
        <v>112</v>
      </c>
      <c r="D746" s="48" t="s">
        <v>176</v>
      </c>
      <c r="E746" s="15" t="s">
        <v>175</v>
      </c>
      <c r="F746" s="17" t="s">
        <v>23</v>
      </c>
      <c r="I746" s="138" t="s">
        <v>93</v>
      </c>
      <c r="AB746">
        <v>19</v>
      </c>
    </row>
    <row r="747" spans="2:28" x14ac:dyDescent="0.2">
      <c r="B747" s="25" t="s">
        <v>87</v>
      </c>
      <c r="C747" s="26">
        <v>1</v>
      </c>
      <c r="D747" s="22" t="s">
        <v>100</v>
      </c>
      <c r="E747" s="27" t="s">
        <v>86</v>
      </c>
      <c r="F747" s="28" t="s">
        <v>86</v>
      </c>
      <c r="I747" s="138" t="s">
        <v>93</v>
      </c>
      <c r="AB747">
        <v>20</v>
      </c>
    </row>
    <row r="748" spans="2:28" x14ac:dyDescent="0.2">
      <c r="B748" s="25" t="s">
        <v>87</v>
      </c>
      <c r="C748" s="26">
        <v>2</v>
      </c>
      <c r="D748" s="22" t="s">
        <v>101</v>
      </c>
      <c r="E748" s="27" t="s">
        <v>86</v>
      </c>
      <c r="F748" s="28" t="s">
        <v>86</v>
      </c>
      <c r="I748" s="138" t="s">
        <v>93</v>
      </c>
      <c r="AB748">
        <v>21</v>
      </c>
    </row>
    <row r="749" spans="2:28" x14ac:dyDescent="0.2">
      <c r="B749" s="25" t="s">
        <v>87</v>
      </c>
      <c r="C749" s="26">
        <v>3</v>
      </c>
      <c r="D749" s="22" t="s">
        <v>102</v>
      </c>
      <c r="E749" s="27" t="s">
        <v>86</v>
      </c>
      <c r="F749" s="28" t="s">
        <v>86</v>
      </c>
      <c r="I749" s="138" t="s">
        <v>93</v>
      </c>
      <c r="AB749">
        <v>22</v>
      </c>
    </row>
    <row r="750" spans="2:28" x14ac:dyDescent="0.2">
      <c r="B750" s="25" t="s">
        <v>87</v>
      </c>
      <c r="C750" s="26">
        <v>4</v>
      </c>
      <c r="D750" s="22" t="s">
        <v>103</v>
      </c>
      <c r="E750" s="27" t="s">
        <v>86</v>
      </c>
      <c r="F750" s="28" t="s">
        <v>86</v>
      </c>
      <c r="I750" s="138" t="s">
        <v>93</v>
      </c>
      <c r="AB750">
        <v>23</v>
      </c>
    </row>
    <row r="751" spans="2:28" ht="13.5" thickBot="1" x14ac:dyDescent="0.25">
      <c r="B751" s="176"/>
      <c r="C751" s="30"/>
      <c r="D751" s="31"/>
      <c r="E751" s="32"/>
      <c r="F751" s="33"/>
      <c r="I751" s="138" t="s">
        <v>93</v>
      </c>
      <c r="AB751">
        <v>24</v>
      </c>
    </row>
    <row r="752" spans="2:28" ht="6" customHeight="1" thickBot="1" x14ac:dyDescent="0.25">
      <c r="B752" s="12"/>
      <c r="F752" s="184"/>
      <c r="I752" s="138" t="s">
        <v>93</v>
      </c>
      <c r="AB752">
        <v>25</v>
      </c>
    </row>
    <row r="753" spans="2:28" ht="13.5" thickBot="1" x14ac:dyDescent="0.25">
      <c r="B753" s="164" t="s">
        <v>109</v>
      </c>
      <c r="C753" s="165">
        <v>30</v>
      </c>
      <c r="D753" s="166" t="s">
        <v>88</v>
      </c>
      <c r="E753" s="167" t="s">
        <v>51</v>
      </c>
      <c r="F753" s="168" t="s">
        <v>104</v>
      </c>
      <c r="I753" s="138" t="s">
        <v>93</v>
      </c>
      <c r="AB753">
        <v>1</v>
      </c>
    </row>
    <row r="754" spans="2:28" x14ac:dyDescent="0.2">
      <c r="B754" s="190" t="s">
        <v>215</v>
      </c>
      <c r="C754" s="191"/>
      <c r="D754" s="192"/>
      <c r="E754" s="21"/>
      <c r="F754" s="193"/>
      <c r="I754" s="138"/>
    </row>
    <row r="755" spans="2:28" x14ac:dyDescent="0.2">
      <c r="B755" s="13" t="s">
        <v>39</v>
      </c>
      <c r="C755" s="131" t="s">
        <v>86</v>
      </c>
      <c r="D755" s="15" t="str">
        <f>IF(OR(C758="",C759=""),"",VLOOKUP(CONCATENATE(C758," - ",C759),Exposure,2))</f>
        <v>G</v>
      </c>
      <c r="E755" s="16" t="s">
        <v>135</v>
      </c>
      <c r="F755" s="113">
        <v>1</v>
      </c>
      <c r="I755" s="138" t="s">
        <v>93</v>
      </c>
      <c r="AB755">
        <v>2</v>
      </c>
    </row>
    <row r="756" spans="2:28" x14ac:dyDescent="0.2">
      <c r="B756" s="13" t="s">
        <v>84</v>
      </c>
      <c r="C756" s="131" t="s">
        <v>87</v>
      </c>
      <c r="D756" s="15" t="s">
        <v>126</v>
      </c>
      <c r="E756" s="16" t="s">
        <v>56</v>
      </c>
      <c r="F756" s="134" t="s">
        <v>142</v>
      </c>
      <c r="I756" s="138" t="s">
        <v>93</v>
      </c>
      <c r="AB756">
        <v>3</v>
      </c>
    </row>
    <row r="757" spans="2:28" x14ac:dyDescent="0.2">
      <c r="B757" s="13" t="s">
        <v>85</v>
      </c>
      <c r="C757" s="132" t="s">
        <v>87</v>
      </c>
      <c r="D757" s="18"/>
      <c r="E757" s="16" t="s">
        <v>91</v>
      </c>
      <c r="F757" s="134" t="s">
        <v>106</v>
      </c>
      <c r="I757" s="138" t="s">
        <v>93</v>
      </c>
      <c r="AB757">
        <v>4</v>
      </c>
    </row>
    <row r="758" spans="2:28" x14ac:dyDescent="0.2">
      <c r="B758" s="13" t="s">
        <v>44</v>
      </c>
      <c r="C758" s="133" t="s">
        <v>94</v>
      </c>
      <c r="D758" s="49" t="str">
        <f>IF(C758="","WARNING - Please enter a Probability.","")</f>
        <v/>
      </c>
      <c r="E758" s="16" t="s">
        <v>60</v>
      </c>
      <c r="F758" s="134" t="s">
        <v>107</v>
      </c>
      <c r="I758" s="138" t="s">
        <v>93</v>
      </c>
      <c r="AB758">
        <v>5</v>
      </c>
    </row>
    <row r="759" spans="2:28" x14ac:dyDescent="0.2">
      <c r="B759" s="13" t="s">
        <v>50</v>
      </c>
      <c r="C759" s="133" t="s">
        <v>94</v>
      </c>
      <c r="D759" s="15" t="s">
        <v>96</v>
      </c>
      <c r="E759" s="16" t="s">
        <v>61</v>
      </c>
      <c r="F759" s="135" t="s">
        <v>86</v>
      </c>
      <c r="I759" s="138" t="s">
        <v>93</v>
      </c>
      <c r="AB759">
        <v>6</v>
      </c>
    </row>
    <row r="760" spans="2:28" x14ac:dyDescent="0.2">
      <c r="B760" s="187" t="s">
        <v>57</v>
      </c>
      <c r="C760" s="133" t="s">
        <v>95</v>
      </c>
      <c r="D760" s="15" t="s">
        <v>99</v>
      </c>
      <c r="E760" s="16" t="s">
        <v>62</v>
      </c>
      <c r="F760" s="175" t="s">
        <v>86</v>
      </c>
      <c r="I760" s="138" t="s">
        <v>93</v>
      </c>
      <c r="AB760">
        <v>7</v>
      </c>
    </row>
    <row r="761" spans="2:28" x14ac:dyDescent="0.2">
      <c r="B761" s="13"/>
      <c r="C761" s="15"/>
      <c r="D761" s="15"/>
      <c r="E761" s="18"/>
      <c r="F761" s="19"/>
      <c r="I761" s="138" t="s">
        <v>93</v>
      </c>
      <c r="AB761">
        <v>8</v>
      </c>
    </row>
    <row r="762" spans="2:28" x14ac:dyDescent="0.2">
      <c r="B762" s="20"/>
      <c r="C762" s="21" t="s">
        <v>89</v>
      </c>
      <c r="D762" s="174" t="s">
        <v>110</v>
      </c>
      <c r="E762" s="18"/>
      <c r="F762" s="19"/>
      <c r="I762" s="138" t="s">
        <v>93</v>
      </c>
      <c r="AB762">
        <v>9</v>
      </c>
    </row>
    <row r="763" spans="2:28" ht="6" customHeight="1" x14ac:dyDescent="0.2">
      <c r="B763" s="20"/>
      <c r="C763" s="21"/>
      <c r="D763" s="22"/>
      <c r="E763" s="18"/>
      <c r="F763" s="19"/>
      <c r="I763" s="138" t="s">
        <v>93</v>
      </c>
      <c r="AB763">
        <v>10</v>
      </c>
    </row>
    <row r="764" spans="2:28" x14ac:dyDescent="0.2">
      <c r="B764" s="20"/>
      <c r="C764" s="21" t="s">
        <v>90</v>
      </c>
      <c r="D764" s="22" t="s">
        <v>111</v>
      </c>
      <c r="E764" s="18"/>
      <c r="F764" s="19"/>
      <c r="I764" s="138" t="s">
        <v>93</v>
      </c>
      <c r="AB764">
        <v>11</v>
      </c>
    </row>
    <row r="765" spans="2:28" ht="6" customHeight="1" x14ac:dyDescent="0.2">
      <c r="B765" s="20"/>
      <c r="C765" s="21"/>
      <c r="D765" s="22"/>
      <c r="E765" s="18"/>
      <c r="F765" s="19"/>
      <c r="I765" s="138" t="s">
        <v>93</v>
      </c>
      <c r="AB765">
        <v>12</v>
      </c>
    </row>
    <row r="766" spans="2:28" x14ac:dyDescent="0.2">
      <c r="B766" s="20"/>
      <c r="C766" s="21" t="s">
        <v>3</v>
      </c>
      <c r="D766" s="22"/>
      <c r="E766" s="18"/>
      <c r="F766" s="19"/>
      <c r="I766" s="138" t="s">
        <v>93</v>
      </c>
      <c r="AB766">
        <v>13</v>
      </c>
    </row>
    <row r="767" spans="2:28" ht="6" customHeight="1" x14ac:dyDescent="0.2">
      <c r="B767" s="20"/>
      <c r="C767" s="21"/>
      <c r="D767" s="22"/>
      <c r="E767" s="18"/>
      <c r="F767" s="19"/>
      <c r="I767" s="138" t="s">
        <v>93</v>
      </c>
      <c r="AB767">
        <v>14</v>
      </c>
    </row>
    <row r="768" spans="2:28" x14ac:dyDescent="0.2">
      <c r="B768" s="20"/>
      <c r="C768" s="21" t="s">
        <v>177</v>
      </c>
      <c r="D768" s="22"/>
      <c r="E768" s="18"/>
      <c r="F768" s="19"/>
      <c r="I768" s="138" t="s">
        <v>93</v>
      </c>
      <c r="AB768">
        <v>15</v>
      </c>
    </row>
    <row r="769" spans="2:28" x14ac:dyDescent="0.2">
      <c r="B769" s="20"/>
      <c r="C769" s="21"/>
      <c r="D769" s="173"/>
      <c r="E769" s="18"/>
      <c r="F769" s="19"/>
      <c r="I769" s="138" t="s">
        <v>93</v>
      </c>
      <c r="AB769">
        <v>16</v>
      </c>
    </row>
    <row r="770" spans="2:28" x14ac:dyDescent="0.2">
      <c r="B770" s="20"/>
      <c r="C770" s="21"/>
      <c r="D770" s="22"/>
      <c r="E770" s="18"/>
      <c r="F770" s="19"/>
      <c r="I770" s="138" t="s">
        <v>93</v>
      </c>
      <c r="AB770">
        <v>17</v>
      </c>
    </row>
    <row r="771" spans="2:28" x14ac:dyDescent="0.2">
      <c r="B771" s="20"/>
      <c r="C771" s="23"/>
      <c r="D771" s="47"/>
      <c r="E771" s="18"/>
      <c r="F771" s="19"/>
      <c r="I771" s="138" t="s">
        <v>93</v>
      </c>
      <c r="AB771">
        <v>18</v>
      </c>
    </row>
    <row r="772" spans="2:28" x14ac:dyDescent="0.2">
      <c r="B772" s="24" t="s">
        <v>108</v>
      </c>
      <c r="C772" s="16" t="s">
        <v>112</v>
      </c>
      <c r="D772" s="48" t="s">
        <v>176</v>
      </c>
      <c r="E772" s="15" t="s">
        <v>175</v>
      </c>
      <c r="F772" s="17" t="s">
        <v>23</v>
      </c>
      <c r="I772" s="138" t="s">
        <v>93</v>
      </c>
      <c r="AB772">
        <v>19</v>
      </c>
    </row>
    <row r="773" spans="2:28" x14ac:dyDescent="0.2">
      <c r="B773" s="25" t="s">
        <v>87</v>
      </c>
      <c r="C773" s="26">
        <v>1</v>
      </c>
      <c r="D773" s="22" t="s">
        <v>100</v>
      </c>
      <c r="E773" s="27" t="s">
        <v>86</v>
      </c>
      <c r="F773" s="28" t="s">
        <v>86</v>
      </c>
      <c r="I773" s="138" t="s">
        <v>93</v>
      </c>
      <c r="AB773">
        <v>20</v>
      </c>
    </row>
    <row r="774" spans="2:28" x14ac:dyDescent="0.2">
      <c r="B774" s="25" t="s">
        <v>87</v>
      </c>
      <c r="C774" s="26">
        <v>2</v>
      </c>
      <c r="D774" s="22" t="s">
        <v>101</v>
      </c>
      <c r="E774" s="27" t="s">
        <v>86</v>
      </c>
      <c r="F774" s="28" t="s">
        <v>86</v>
      </c>
      <c r="I774" s="138" t="s">
        <v>93</v>
      </c>
      <c r="AB774">
        <v>21</v>
      </c>
    </row>
    <row r="775" spans="2:28" x14ac:dyDescent="0.2">
      <c r="B775" s="25" t="s">
        <v>87</v>
      </c>
      <c r="C775" s="26">
        <v>3</v>
      </c>
      <c r="D775" s="22" t="s">
        <v>102</v>
      </c>
      <c r="E775" s="27" t="s">
        <v>86</v>
      </c>
      <c r="F775" s="28" t="s">
        <v>86</v>
      </c>
      <c r="I775" s="138" t="s">
        <v>93</v>
      </c>
      <c r="AB775">
        <v>22</v>
      </c>
    </row>
    <row r="776" spans="2:28" x14ac:dyDescent="0.2">
      <c r="B776" s="25" t="s">
        <v>87</v>
      </c>
      <c r="C776" s="26">
        <v>4</v>
      </c>
      <c r="D776" s="22" t="s">
        <v>103</v>
      </c>
      <c r="E776" s="27" t="s">
        <v>86</v>
      </c>
      <c r="F776" s="28" t="s">
        <v>86</v>
      </c>
      <c r="I776" s="138" t="s">
        <v>93</v>
      </c>
      <c r="AB776">
        <v>23</v>
      </c>
    </row>
    <row r="777" spans="2:28" ht="13.5" thickBot="1" x14ac:dyDescent="0.25">
      <c r="B777" s="176"/>
      <c r="C777" s="30"/>
      <c r="D777" s="31"/>
      <c r="E777" s="32"/>
      <c r="F777" s="33"/>
      <c r="I777" s="138" t="s">
        <v>93</v>
      </c>
      <c r="AB777">
        <v>24</v>
      </c>
    </row>
    <row r="778" spans="2:28" x14ac:dyDescent="0.2">
      <c r="AB778">
        <v>25</v>
      </c>
    </row>
  </sheetData>
  <autoFilter ref="I1:I777"/>
  <phoneticPr fontId="7" type="noConversion"/>
  <conditionalFormatting sqref="D703 D729 D755">
    <cfRule type="cellIs" dxfId="211" priority="194" stopIfTrue="1" operator="equal">
      <formula>"R"</formula>
    </cfRule>
    <cfRule type="cellIs" dxfId="210" priority="195" stopIfTrue="1" operator="equal">
      <formula>"G"</formula>
    </cfRule>
    <cfRule type="cellIs" dxfId="209" priority="196" stopIfTrue="1" operator="equal">
      <formula>"Y"</formula>
    </cfRule>
  </conditionalFormatting>
  <conditionalFormatting sqref="D708 D734 D760">
    <cfRule type="cellIs" dxfId="208" priority="197" stopIfTrue="1" operator="equal">
      <formula>"Worsening"</formula>
    </cfRule>
    <cfRule type="cellIs" dxfId="207" priority="198" stopIfTrue="1" operator="equal">
      <formula>"Improving"</formula>
    </cfRule>
  </conditionalFormatting>
  <conditionalFormatting sqref="F733 F707 F759">
    <cfRule type="cellIs" dxfId="206" priority="199" stopIfTrue="1" operator="lessThan">
      <formula>C703</formula>
    </cfRule>
  </conditionalFormatting>
  <conditionalFormatting sqref="F708 F734 F760">
    <cfRule type="cellIs" dxfId="205" priority="201" stopIfTrue="1" operator="lessThan">
      <formula>C703</formula>
    </cfRule>
  </conditionalFormatting>
  <conditionalFormatting sqref="D5">
    <cfRule type="cellIs" dxfId="204" priority="187" stopIfTrue="1" operator="equal">
      <formula>"R"</formula>
    </cfRule>
    <cfRule type="cellIs" dxfId="203" priority="188" stopIfTrue="1" operator="equal">
      <formula>"G"</formula>
    </cfRule>
    <cfRule type="cellIs" dxfId="202" priority="189" stopIfTrue="1" operator="equal">
      <formula>"Y"</formula>
    </cfRule>
  </conditionalFormatting>
  <conditionalFormatting sqref="D10">
    <cfRule type="cellIs" dxfId="201" priority="190" stopIfTrue="1" operator="equal">
      <formula>"Worsening"</formula>
    </cfRule>
    <cfRule type="cellIs" dxfId="200" priority="191" stopIfTrue="1" operator="equal">
      <formula>"Improving"</formula>
    </cfRule>
  </conditionalFormatting>
  <conditionalFormatting sqref="F9">
    <cfRule type="cellIs" dxfId="199" priority="192" stopIfTrue="1" operator="lessThan">
      <formula>C5</formula>
    </cfRule>
  </conditionalFormatting>
  <conditionalFormatting sqref="F10">
    <cfRule type="cellIs" dxfId="198" priority="193" stopIfTrue="1" operator="lessThan">
      <formula>$C$5</formula>
    </cfRule>
  </conditionalFormatting>
  <conditionalFormatting sqref="D32">
    <cfRule type="cellIs" dxfId="197" priority="180" stopIfTrue="1" operator="equal">
      <formula>"R"</formula>
    </cfRule>
    <cfRule type="cellIs" dxfId="196" priority="181" stopIfTrue="1" operator="equal">
      <formula>"G"</formula>
    </cfRule>
    <cfRule type="cellIs" dxfId="195" priority="182" stopIfTrue="1" operator="equal">
      <formula>"Y"</formula>
    </cfRule>
  </conditionalFormatting>
  <conditionalFormatting sqref="D37">
    <cfRule type="cellIs" dxfId="194" priority="183" stopIfTrue="1" operator="equal">
      <formula>"Worsening"</formula>
    </cfRule>
    <cfRule type="cellIs" dxfId="193" priority="184" stopIfTrue="1" operator="equal">
      <formula>"Improving"</formula>
    </cfRule>
  </conditionalFormatting>
  <conditionalFormatting sqref="F36">
    <cfRule type="cellIs" dxfId="192" priority="185" stopIfTrue="1" operator="lessThan">
      <formula>C32</formula>
    </cfRule>
  </conditionalFormatting>
  <conditionalFormatting sqref="F37">
    <cfRule type="cellIs" dxfId="191" priority="186" stopIfTrue="1" operator="lessThan">
      <formula>C32</formula>
    </cfRule>
  </conditionalFormatting>
  <conditionalFormatting sqref="D58">
    <cfRule type="cellIs" dxfId="190" priority="173" stopIfTrue="1" operator="equal">
      <formula>"R"</formula>
    </cfRule>
    <cfRule type="cellIs" dxfId="189" priority="174" stopIfTrue="1" operator="equal">
      <formula>"G"</formula>
    </cfRule>
    <cfRule type="cellIs" dxfId="188" priority="175" stopIfTrue="1" operator="equal">
      <formula>"Y"</formula>
    </cfRule>
  </conditionalFormatting>
  <conditionalFormatting sqref="D63">
    <cfRule type="cellIs" dxfId="187" priority="176" stopIfTrue="1" operator="equal">
      <formula>"Worsening"</formula>
    </cfRule>
    <cfRule type="cellIs" dxfId="186" priority="177" stopIfTrue="1" operator="equal">
      <formula>"Improving"</formula>
    </cfRule>
  </conditionalFormatting>
  <conditionalFormatting sqref="F62">
    <cfRule type="cellIs" dxfId="185" priority="178" stopIfTrue="1" operator="lessThan">
      <formula>C58</formula>
    </cfRule>
  </conditionalFormatting>
  <conditionalFormatting sqref="F63">
    <cfRule type="cellIs" dxfId="184" priority="179" stopIfTrue="1" operator="lessThan">
      <formula>C58</formula>
    </cfRule>
  </conditionalFormatting>
  <conditionalFormatting sqref="D84">
    <cfRule type="cellIs" dxfId="183" priority="166" stopIfTrue="1" operator="equal">
      <formula>"R"</formula>
    </cfRule>
    <cfRule type="cellIs" dxfId="182" priority="167" stopIfTrue="1" operator="equal">
      <formula>"G"</formula>
    </cfRule>
    <cfRule type="cellIs" dxfId="181" priority="168" stopIfTrue="1" operator="equal">
      <formula>"Y"</formula>
    </cfRule>
  </conditionalFormatting>
  <conditionalFormatting sqref="D89">
    <cfRule type="cellIs" dxfId="180" priority="169" stopIfTrue="1" operator="equal">
      <formula>"Worsening"</formula>
    </cfRule>
    <cfRule type="cellIs" dxfId="179" priority="170" stopIfTrue="1" operator="equal">
      <formula>"Improving"</formula>
    </cfRule>
  </conditionalFormatting>
  <conditionalFormatting sqref="F88">
    <cfRule type="cellIs" dxfId="178" priority="171" stopIfTrue="1" operator="lessThan">
      <formula>C84</formula>
    </cfRule>
  </conditionalFormatting>
  <conditionalFormatting sqref="F89">
    <cfRule type="cellIs" dxfId="177" priority="172" stopIfTrue="1" operator="lessThan">
      <formula>C84</formula>
    </cfRule>
  </conditionalFormatting>
  <conditionalFormatting sqref="D109">
    <cfRule type="cellIs" dxfId="176" priority="159" stopIfTrue="1" operator="equal">
      <formula>"R"</formula>
    </cfRule>
    <cfRule type="cellIs" dxfId="175" priority="160" stopIfTrue="1" operator="equal">
      <formula>"G"</formula>
    </cfRule>
    <cfRule type="cellIs" dxfId="174" priority="161" stopIfTrue="1" operator="equal">
      <formula>"Y"</formula>
    </cfRule>
  </conditionalFormatting>
  <conditionalFormatting sqref="D114">
    <cfRule type="cellIs" dxfId="173" priority="162" stopIfTrue="1" operator="equal">
      <formula>"Worsening"</formula>
    </cfRule>
    <cfRule type="cellIs" dxfId="172" priority="163" stopIfTrue="1" operator="equal">
      <formula>"Improving"</formula>
    </cfRule>
  </conditionalFormatting>
  <conditionalFormatting sqref="F113">
    <cfRule type="cellIs" dxfId="171" priority="164" stopIfTrue="1" operator="lessThan">
      <formula>C109</formula>
    </cfRule>
  </conditionalFormatting>
  <conditionalFormatting sqref="F114">
    <cfRule type="cellIs" dxfId="170" priority="165" stopIfTrue="1" operator="lessThan">
      <formula>C109</formula>
    </cfRule>
  </conditionalFormatting>
  <conditionalFormatting sqref="D135">
    <cfRule type="cellIs" dxfId="169" priority="152" stopIfTrue="1" operator="equal">
      <formula>"R"</formula>
    </cfRule>
    <cfRule type="cellIs" dxfId="168" priority="153" stopIfTrue="1" operator="equal">
      <formula>"G"</formula>
    </cfRule>
    <cfRule type="cellIs" dxfId="167" priority="154" stopIfTrue="1" operator="equal">
      <formula>"Y"</formula>
    </cfRule>
  </conditionalFormatting>
  <conditionalFormatting sqref="D140">
    <cfRule type="cellIs" dxfId="166" priority="155" stopIfTrue="1" operator="equal">
      <formula>"Worsening"</formula>
    </cfRule>
    <cfRule type="cellIs" dxfId="165" priority="156" stopIfTrue="1" operator="equal">
      <formula>"Improving"</formula>
    </cfRule>
  </conditionalFormatting>
  <conditionalFormatting sqref="F139">
    <cfRule type="cellIs" dxfId="164" priority="157" stopIfTrue="1" operator="lessThan">
      <formula>C135</formula>
    </cfRule>
  </conditionalFormatting>
  <conditionalFormatting sqref="F140">
    <cfRule type="cellIs" dxfId="163" priority="158" stopIfTrue="1" operator="lessThan">
      <formula>C135</formula>
    </cfRule>
  </conditionalFormatting>
  <conditionalFormatting sqref="D160">
    <cfRule type="cellIs" dxfId="162" priority="145" stopIfTrue="1" operator="equal">
      <formula>"R"</formula>
    </cfRule>
    <cfRule type="cellIs" dxfId="161" priority="146" stopIfTrue="1" operator="equal">
      <formula>"G"</formula>
    </cfRule>
    <cfRule type="cellIs" dxfId="160" priority="147" stopIfTrue="1" operator="equal">
      <formula>"Y"</formula>
    </cfRule>
  </conditionalFormatting>
  <conditionalFormatting sqref="D165">
    <cfRule type="cellIs" dxfId="159" priority="148" stopIfTrue="1" operator="equal">
      <formula>"Worsening"</formula>
    </cfRule>
    <cfRule type="cellIs" dxfId="158" priority="149" stopIfTrue="1" operator="equal">
      <formula>"Improving"</formula>
    </cfRule>
  </conditionalFormatting>
  <conditionalFormatting sqref="F164">
    <cfRule type="cellIs" dxfId="157" priority="150" stopIfTrue="1" operator="lessThan">
      <formula>C160</formula>
    </cfRule>
  </conditionalFormatting>
  <conditionalFormatting sqref="F165">
    <cfRule type="cellIs" dxfId="156" priority="151" stopIfTrue="1" operator="lessThan">
      <formula>C160</formula>
    </cfRule>
  </conditionalFormatting>
  <conditionalFormatting sqref="D185">
    <cfRule type="cellIs" dxfId="155" priority="138" stopIfTrue="1" operator="equal">
      <formula>"R"</formula>
    </cfRule>
    <cfRule type="cellIs" dxfId="154" priority="139" stopIfTrue="1" operator="equal">
      <formula>"G"</formula>
    </cfRule>
    <cfRule type="cellIs" dxfId="153" priority="140" stopIfTrue="1" operator="equal">
      <formula>"Y"</formula>
    </cfRule>
  </conditionalFormatting>
  <conditionalFormatting sqref="D190">
    <cfRule type="cellIs" dxfId="152" priority="141" stopIfTrue="1" operator="equal">
      <formula>"Worsening"</formula>
    </cfRule>
    <cfRule type="cellIs" dxfId="151" priority="142" stopIfTrue="1" operator="equal">
      <formula>"Improving"</formula>
    </cfRule>
  </conditionalFormatting>
  <conditionalFormatting sqref="F189">
    <cfRule type="cellIs" dxfId="150" priority="143" stopIfTrue="1" operator="lessThan">
      <formula>C185</formula>
    </cfRule>
  </conditionalFormatting>
  <conditionalFormatting sqref="F190">
    <cfRule type="cellIs" dxfId="149" priority="144" stopIfTrue="1" operator="lessThan">
      <formula>C185</formula>
    </cfRule>
  </conditionalFormatting>
  <conditionalFormatting sqref="D211">
    <cfRule type="cellIs" dxfId="148" priority="131" stopIfTrue="1" operator="equal">
      <formula>"R"</formula>
    </cfRule>
    <cfRule type="cellIs" dxfId="147" priority="132" stopIfTrue="1" operator="equal">
      <formula>"G"</formula>
    </cfRule>
    <cfRule type="cellIs" dxfId="146" priority="133" stopIfTrue="1" operator="equal">
      <formula>"Y"</formula>
    </cfRule>
  </conditionalFormatting>
  <conditionalFormatting sqref="D216">
    <cfRule type="cellIs" dxfId="145" priority="134" stopIfTrue="1" operator="equal">
      <formula>"Worsening"</formula>
    </cfRule>
    <cfRule type="cellIs" dxfId="144" priority="135" stopIfTrue="1" operator="equal">
      <formula>"Improving"</formula>
    </cfRule>
  </conditionalFormatting>
  <conditionalFormatting sqref="F215">
    <cfRule type="cellIs" dxfId="143" priority="136" stopIfTrue="1" operator="lessThan">
      <formula>C211</formula>
    </cfRule>
  </conditionalFormatting>
  <conditionalFormatting sqref="F216">
    <cfRule type="cellIs" dxfId="142" priority="137" stopIfTrue="1" operator="lessThan">
      <formula>C211</formula>
    </cfRule>
  </conditionalFormatting>
  <conditionalFormatting sqref="D236">
    <cfRule type="cellIs" dxfId="141" priority="124" stopIfTrue="1" operator="equal">
      <formula>"R"</formula>
    </cfRule>
    <cfRule type="cellIs" dxfId="140" priority="125" stopIfTrue="1" operator="equal">
      <formula>"G"</formula>
    </cfRule>
    <cfRule type="cellIs" dxfId="139" priority="126" stopIfTrue="1" operator="equal">
      <formula>"Y"</formula>
    </cfRule>
  </conditionalFormatting>
  <conditionalFormatting sqref="D241">
    <cfRule type="cellIs" dxfId="138" priority="127" stopIfTrue="1" operator="equal">
      <formula>"Worsening"</formula>
    </cfRule>
    <cfRule type="cellIs" dxfId="137" priority="128" stopIfTrue="1" operator="equal">
      <formula>"Improving"</formula>
    </cfRule>
  </conditionalFormatting>
  <conditionalFormatting sqref="F240">
    <cfRule type="cellIs" dxfId="136" priority="129" stopIfTrue="1" operator="lessThan">
      <formula>C236</formula>
    </cfRule>
  </conditionalFormatting>
  <conditionalFormatting sqref="F241">
    <cfRule type="cellIs" dxfId="135" priority="130" stopIfTrue="1" operator="lessThan">
      <formula>C236</formula>
    </cfRule>
  </conditionalFormatting>
  <conditionalFormatting sqref="D262">
    <cfRule type="cellIs" dxfId="134" priority="117" stopIfTrue="1" operator="equal">
      <formula>"R"</formula>
    </cfRule>
    <cfRule type="cellIs" dxfId="133" priority="118" stopIfTrue="1" operator="equal">
      <formula>"G"</formula>
    </cfRule>
    <cfRule type="cellIs" dxfId="132" priority="119" stopIfTrue="1" operator="equal">
      <formula>"Y"</formula>
    </cfRule>
  </conditionalFormatting>
  <conditionalFormatting sqref="D267">
    <cfRule type="cellIs" dxfId="131" priority="120" stopIfTrue="1" operator="equal">
      <formula>"Worsening"</formula>
    </cfRule>
    <cfRule type="cellIs" dxfId="130" priority="121" stopIfTrue="1" operator="equal">
      <formula>"Improving"</formula>
    </cfRule>
  </conditionalFormatting>
  <conditionalFormatting sqref="F266">
    <cfRule type="cellIs" dxfId="129" priority="122" stopIfTrue="1" operator="lessThan">
      <formula>C262</formula>
    </cfRule>
  </conditionalFormatting>
  <conditionalFormatting sqref="F267">
    <cfRule type="cellIs" dxfId="128" priority="123" stopIfTrue="1" operator="lessThan">
      <formula>C262</formula>
    </cfRule>
  </conditionalFormatting>
  <conditionalFormatting sqref="F266">
    <cfRule type="cellIs" dxfId="127" priority="116" stopIfTrue="1" operator="lessThan">
      <formula>C262</formula>
    </cfRule>
  </conditionalFormatting>
  <conditionalFormatting sqref="F267">
    <cfRule type="cellIs" dxfId="126" priority="115" stopIfTrue="1" operator="lessThan">
      <formula>C262</formula>
    </cfRule>
  </conditionalFormatting>
  <conditionalFormatting sqref="D288">
    <cfRule type="cellIs" dxfId="125" priority="108" stopIfTrue="1" operator="equal">
      <formula>"R"</formula>
    </cfRule>
    <cfRule type="cellIs" dxfId="124" priority="109" stopIfTrue="1" operator="equal">
      <formula>"G"</formula>
    </cfRule>
    <cfRule type="cellIs" dxfId="123" priority="110" stopIfTrue="1" operator="equal">
      <formula>"Y"</formula>
    </cfRule>
  </conditionalFormatting>
  <conditionalFormatting sqref="D293">
    <cfRule type="cellIs" dxfId="122" priority="111" stopIfTrue="1" operator="equal">
      <formula>"Worsening"</formula>
    </cfRule>
    <cfRule type="cellIs" dxfId="121" priority="112" stopIfTrue="1" operator="equal">
      <formula>"Improving"</formula>
    </cfRule>
  </conditionalFormatting>
  <conditionalFormatting sqref="F292">
    <cfRule type="cellIs" dxfId="120" priority="113" stopIfTrue="1" operator="lessThan">
      <formula>C288</formula>
    </cfRule>
  </conditionalFormatting>
  <conditionalFormatting sqref="F293">
    <cfRule type="cellIs" dxfId="119" priority="114" stopIfTrue="1" operator="lessThan">
      <formula>C288</formula>
    </cfRule>
  </conditionalFormatting>
  <conditionalFormatting sqref="F292">
    <cfRule type="cellIs" dxfId="118" priority="107" stopIfTrue="1" operator="lessThan">
      <formula>C288</formula>
    </cfRule>
  </conditionalFormatting>
  <conditionalFormatting sqref="F293">
    <cfRule type="cellIs" dxfId="117" priority="106" stopIfTrue="1" operator="lessThan">
      <formula>C288</formula>
    </cfRule>
  </conditionalFormatting>
  <conditionalFormatting sqref="D314">
    <cfRule type="cellIs" dxfId="116" priority="99" stopIfTrue="1" operator="equal">
      <formula>"R"</formula>
    </cfRule>
    <cfRule type="cellIs" dxfId="115" priority="100" stopIfTrue="1" operator="equal">
      <formula>"G"</formula>
    </cfRule>
    <cfRule type="cellIs" dxfId="114" priority="101" stopIfTrue="1" operator="equal">
      <formula>"Y"</formula>
    </cfRule>
  </conditionalFormatting>
  <conditionalFormatting sqref="D319">
    <cfRule type="cellIs" dxfId="113" priority="102" stopIfTrue="1" operator="equal">
      <formula>"Worsening"</formula>
    </cfRule>
    <cfRule type="cellIs" dxfId="112" priority="103" stopIfTrue="1" operator="equal">
      <formula>"Improving"</formula>
    </cfRule>
  </conditionalFormatting>
  <conditionalFormatting sqref="F318">
    <cfRule type="cellIs" dxfId="111" priority="104" stopIfTrue="1" operator="lessThan">
      <formula>C314</formula>
    </cfRule>
  </conditionalFormatting>
  <conditionalFormatting sqref="F319">
    <cfRule type="cellIs" dxfId="110" priority="105" stopIfTrue="1" operator="lessThan">
      <formula>C314</formula>
    </cfRule>
  </conditionalFormatting>
  <conditionalFormatting sqref="F318">
    <cfRule type="cellIs" dxfId="109" priority="98" stopIfTrue="1" operator="lessThan">
      <formula>C314</formula>
    </cfRule>
  </conditionalFormatting>
  <conditionalFormatting sqref="F319">
    <cfRule type="cellIs" dxfId="108" priority="97" stopIfTrue="1" operator="lessThan">
      <formula>C314</formula>
    </cfRule>
  </conditionalFormatting>
  <conditionalFormatting sqref="D340">
    <cfRule type="cellIs" dxfId="107" priority="90" stopIfTrue="1" operator="equal">
      <formula>"R"</formula>
    </cfRule>
    <cfRule type="cellIs" dxfId="106" priority="91" stopIfTrue="1" operator="equal">
      <formula>"G"</formula>
    </cfRule>
    <cfRule type="cellIs" dxfId="105" priority="92" stopIfTrue="1" operator="equal">
      <formula>"Y"</formula>
    </cfRule>
  </conditionalFormatting>
  <conditionalFormatting sqref="D345">
    <cfRule type="cellIs" dxfId="104" priority="93" stopIfTrue="1" operator="equal">
      <formula>"Worsening"</formula>
    </cfRule>
    <cfRule type="cellIs" dxfId="103" priority="94" stopIfTrue="1" operator="equal">
      <formula>"Improving"</formula>
    </cfRule>
  </conditionalFormatting>
  <conditionalFormatting sqref="F344">
    <cfRule type="cellIs" dxfId="102" priority="95" stopIfTrue="1" operator="lessThan">
      <formula>C340</formula>
    </cfRule>
  </conditionalFormatting>
  <conditionalFormatting sqref="F345">
    <cfRule type="cellIs" dxfId="101" priority="96" stopIfTrue="1" operator="lessThan">
      <formula>C340</formula>
    </cfRule>
  </conditionalFormatting>
  <conditionalFormatting sqref="F344">
    <cfRule type="cellIs" dxfId="100" priority="89" stopIfTrue="1" operator="lessThan">
      <formula>C340</formula>
    </cfRule>
  </conditionalFormatting>
  <conditionalFormatting sqref="F345">
    <cfRule type="cellIs" dxfId="99" priority="88" stopIfTrue="1" operator="lessThan">
      <formula>C340</formula>
    </cfRule>
  </conditionalFormatting>
  <conditionalFormatting sqref="D366">
    <cfRule type="cellIs" dxfId="98" priority="81" stopIfTrue="1" operator="equal">
      <formula>"R"</formula>
    </cfRule>
    <cfRule type="cellIs" dxfId="97" priority="82" stopIfTrue="1" operator="equal">
      <formula>"G"</formula>
    </cfRule>
    <cfRule type="cellIs" dxfId="96" priority="83" stopIfTrue="1" operator="equal">
      <formula>"Y"</formula>
    </cfRule>
  </conditionalFormatting>
  <conditionalFormatting sqref="D371">
    <cfRule type="cellIs" dxfId="95" priority="84" stopIfTrue="1" operator="equal">
      <formula>"Worsening"</formula>
    </cfRule>
    <cfRule type="cellIs" dxfId="94" priority="85" stopIfTrue="1" operator="equal">
      <formula>"Improving"</formula>
    </cfRule>
  </conditionalFormatting>
  <conditionalFormatting sqref="F370">
    <cfRule type="cellIs" dxfId="93" priority="86" stopIfTrue="1" operator="lessThan">
      <formula>C366</formula>
    </cfRule>
  </conditionalFormatting>
  <conditionalFormatting sqref="F371">
    <cfRule type="cellIs" dxfId="92" priority="87" stopIfTrue="1" operator="lessThan">
      <formula>C366</formula>
    </cfRule>
  </conditionalFormatting>
  <conditionalFormatting sqref="F370">
    <cfRule type="cellIs" dxfId="91" priority="80" stopIfTrue="1" operator="lessThan">
      <formula>C366</formula>
    </cfRule>
  </conditionalFormatting>
  <conditionalFormatting sqref="F371">
    <cfRule type="cellIs" dxfId="90" priority="79" stopIfTrue="1" operator="lessThan">
      <formula>C366</formula>
    </cfRule>
  </conditionalFormatting>
  <conditionalFormatting sqref="D392">
    <cfRule type="cellIs" dxfId="89" priority="72" stopIfTrue="1" operator="equal">
      <formula>"R"</formula>
    </cfRule>
    <cfRule type="cellIs" dxfId="88" priority="73" stopIfTrue="1" operator="equal">
      <formula>"G"</formula>
    </cfRule>
    <cfRule type="cellIs" dxfId="87" priority="74" stopIfTrue="1" operator="equal">
      <formula>"Y"</formula>
    </cfRule>
  </conditionalFormatting>
  <conditionalFormatting sqref="D397">
    <cfRule type="cellIs" dxfId="86" priority="75" stopIfTrue="1" operator="equal">
      <formula>"Worsening"</formula>
    </cfRule>
    <cfRule type="cellIs" dxfId="85" priority="76" stopIfTrue="1" operator="equal">
      <formula>"Improving"</formula>
    </cfRule>
  </conditionalFormatting>
  <conditionalFormatting sqref="F396">
    <cfRule type="cellIs" dxfId="84" priority="77" stopIfTrue="1" operator="lessThan">
      <formula>C392</formula>
    </cfRule>
  </conditionalFormatting>
  <conditionalFormatting sqref="F397">
    <cfRule type="cellIs" dxfId="83" priority="78" stopIfTrue="1" operator="lessThan">
      <formula>C392</formula>
    </cfRule>
  </conditionalFormatting>
  <conditionalFormatting sqref="F396">
    <cfRule type="cellIs" dxfId="82" priority="71" stopIfTrue="1" operator="lessThan">
      <formula>C392</formula>
    </cfRule>
  </conditionalFormatting>
  <conditionalFormatting sqref="F397">
    <cfRule type="cellIs" dxfId="81" priority="70" stopIfTrue="1" operator="lessThan">
      <formula>C392</formula>
    </cfRule>
  </conditionalFormatting>
  <conditionalFormatting sqref="D418">
    <cfRule type="cellIs" dxfId="80" priority="63" stopIfTrue="1" operator="equal">
      <formula>"R"</formula>
    </cfRule>
    <cfRule type="cellIs" dxfId="79" priority="64" stopIfTrue="1" operator="equal">
      <formula>"G"</formula>
    </cfRule>
    <cfRule type="cellIs" dxfId="78" priority="65" stopIfTrue="1" operator="equal">
      <formula>"Y"</formula>
    </cfRule>
  </conditionalFormatting>
  <conditionalFormatting sqref="D423">
    <cfRule type="cellIs" dxfId="77" priority="66" stopIfTrue="1" operator="equal">
      <formula>"Worsening"</formula>
    </cfRule>
    <cfRule type="cellIs" dxfId="76" priority="67" stopIfTrue="1" operator="equal">
      <formula>"Improving"</formula>
    </cfRule>
  </conditionalFormatting>
  <conditionalFormatting sqref="F422">
    <cfRule type="cellIs" dxfId="75" priority="68" stopIfTrue="1" operator="lessThan">
      <formula>C418</formula>
    </cfRule>
  </conditionalFormatting>
  <conditionalFormatting sqref="F423">
    <cfRule type="cellIs" dxfId="74" priority="69" stopIfTrue="1" operator="lessThan">
      <formula>C418</formula>
    </cfRule>
  </conditionalFormatting>
  <conditionalFormatting sqref="F422">
    <cfRule type="cellIs" dxfId="73" priority="62" stopIfTrue="1" operator="lessThan">
      <formula>C418</formula>
    </cfRule>
  </conditionalFormatting>
  <conditionalFormatting sqref="F423">
    <cfRule type="cellIs" dxfId="72" priority="61" stopIfTrue="1" operator="lessThan">
      <formula>C418</formula>
    </cfRule>
  </conditionalFormatting>
  <conditionalFormatting sqref="D444">
    <cfRule type="cellIs" dxfId="71" priority="54" stopIfTrue="1" operator="equal">
      <formula>"R"</formula>
    </cfRule>
    <cfRule type="cellIs" dxfId="70" priority="55" stopIfTrue="1" operator="equal">
      <formula>"G"</formula>
    </cfRule>
    <cfRule type="cellIs" dxfId="69" priority="56" stopIfTrue="1" operator="equal">
      <formula>"Y"</formula>
    </cfRule>
  </conditionalFormatting>
  <conditionalFormatting sqref="D449">
    <cfRule type="cellIs" dxfId="68" priority="57" stopIfTrue="1" operator="equal">
      <formula>"Worsening"</formula>
    </cfRule>
    <cfRule type="cellIs" dxfId="67" priority="58" stopIfTrue="1" operator="equal">
      <formula>"Improving"</formula>
    </cfRule>
  </conditionalFormatting>
  <conditionalFormatting sqref="F448">
    <cfRule type="cellIs" dxfId="66" priority="59" stopIfTrue="1" operator="lessThan">
      <formula>C444</formula>
    </cfRule>
  </conditionalFormatting>
  <conditionalFormatting sqref="F449">
    <cfRule type="cellIs" dxfId="65" priority="60" stopIfTrue="1" operator="lessThan">
      <formula>C444</formula>
    </cfRule>
  </conditionalFormatting>
  <conditionalFormatting sqref="F448">
    <cfRule type="cellIs" dxfId="64" priority="53" stopIfTrue="1" operator="lessThan">
      <formula>C444</formula>
    </cfRule>
  </conditionalFormatting>
  <conditionalFormatting sqref="F449">
    <cfRule type="cellIs" dxfId="63" priority="52" stopIfTrue="1" operator="lessThan">
      <formula>C444</formula>
    </cfRule>
  </conditionalFormatting>
  <conditionalFormatting sqref="D470">
    <cfRule type="cellIs" dxfId="62" priority="45" stopIfTrue="1" operator="equal">
      <formula>"R"</formula>
    </cfRule>
    <cfRule type="cellIs" dxfId="61" priority="46" stopIfTrue="1" operator="equal">
      <formula>"G"</formula>
    </cfRule>
    <cfRule type="cellIs" dxfId="60" priority="47" stopIfTrue="1" operator="equal">
      <formula>"Y"</formula>
    </cfRule>
  </conditionalFormatting>
  <conditionalFormatting sqref="D475">
    <cfRule type="cellIs" dxfId="59" priority="48" stopIfTrue="1" operator="equal">
      <formula>"Worsening"</formula>
    </cfRule>
    <cfRule type="cellIs" dxfId="58" priority="49" stopIfTrue="1" operator="equal">
      <formula>"Improving"</formula>
    </cfRule>
  </conditionalFormatting>
  <conditionalFormatting sqref="F474">
    <cfRule type="cellIs" dxfId="57" priority="50" stopIfTrue="1" operator="lessThan">
      <formula>C470</formula>
    </cfRule>
  </conditionalFormatting>
  <conditionalFormatting sqref="F475">
    <cfRule type="cellIs" dxfId="56" priority="51" stopIfTrue="1" operator="lessThan">
      <formula>C470</formula>
    </cfRule>
  </conditionalFormatting>
  <conditionalFormatting sqref="F474">
    <cfRule type="cellIs" dxfId="55" priority="44" stopIfTrue="1" operator="lessThan">
      <formula>C470</formula>
    </cfRule>
  </conditionalFormatting>
  <conditionalFormatting sqref="F475">
    <cfRule type="cellIs" dxfId="54" priority="43" stopIfTrue="1" operator="lessThan">
      <formula>C470</formula>
    </cfRule>
  </conditionalFormatting>
  <conditionalFormatting sqref="D496">
    <cfRule type="cellIs" dxfId="53" priority="36" stopIfTrue="1" operator="equal">
      <formula>"R"</formula>
    </cfRule>
    <cfRule type="cellIs" dxfId="52" priority="37" stopIfTrue="1" operator="equal">
      <formula>"G"</formula>
    </cfRule>
    <cfRule type="cellIs" dxfId="51" priority="38" stopIfTrue="1" operator="equal">
      <formula>"Y"</formula>
    </cfRule>
  </conditionalFormatting>
  <conditionalFormatting sqref="D501">
    <cfRule type="cellIs" dxfId="50" priority="39" stopIfTrue="1" operator="equal">
      <formula>"Worsening"</formula>
    </cfRule>
    <cfRule type="cellIs" dxfId="49" priority="40" stopIfTrue="1" operator="equal">
      <formula>"Improving"</formula>
    </cfRule>
  </conditionalFormatting>
  <conditionalFormatting sqref="F500">
    <cfRule type="cellIs" dxfId="48" priority="41" stopIfTrue="1" operator="lessThan">
      <formula>C496</formula>
    </cfRule>
  </conditionalFormatting>
  <conditionalFormatting sqref="F501">
    <cfRule type="cellIs" dxfId="47" priority="42" stopIfTrue="1" operator="lessThan">
      <formula>C496</formula>
    </cfRule>
  </conditionalFormatting>
  <conditionalFormatting sqref="D522">
    <cfRule type="cellIs" dxfId="46" priority="31" stopIfTrue="1" operator="equal">
      <formula>"R"</formula>
    </cfRule>
    <cfRule type="cellIs" dxfId="45" priority="32" stopIfTrue="1" operator="equal">
      <formula>"G"</formula>
    </cfRule>
    <cfRule type="cellIs" dxfId="44" priority="33" stopIfTrue="1" operator="equal">
      <formula>"Y"</formula>
    </cfRule>
  </conditionalFormatting>
  <conditionalFormatting sqref="D527">
    <cfRule type="cellIs" dxfId="43" priority="34" stopIfTrue="1" operator="equal">
      <formula>"Worsening"</formula>
    </cfRule>
    <cfRule type="cellIs" dxfId="42" priority="35" stopIfTrue="1" operator="equal">
      <formula>"Improving"</formula>
    </cfRule>
  </conditionalFormatting>
  <conditionalFormatting sqref="D548">
    <cfRule type="cellIs" dxfId="41" priority="26" stopIfTrue="1" operator="equal">
      <formula>"R"</formula>
    </cfRule>
    <cfRule type="cellIs" dxfId="40" priority="27" stopIfTrue="1" operator="equal">
      <formula>"G"</formula>
    </cfRule>
    <cfRule type="cellIs" dxfId="39" priority="28" stopIfTrue="1" operator="equal">
      <formula>"Y"</formula>
    </cfRule>
  </conditionalFormatting>
  <conditionalFormatting sqref="D553">
    <cfRule type="cellIs" dxfId="38" priority="29" stopIfTrue="1" operator="equal">
      <formula>"Worsening"</formula>
    </cfRule>
    <cfRule type="cellIs" dxfId="37" priority="30" stopIfTrue="1" operator="equal">
      <formula>"Improving"</formula>
    </cfRule>
  </conditionalFormatting>
  <conditionalFormatting sqref="D574">
    <cfRule type="cellIs" dxfId="36" priority="21" stopIfTrue="1" operator="equal">
      <formula>"R"</formula>
    </cfRule>
    <cfRule type="cellIs" dxfId="35" priority="22" stopIfTrue="1" operator="equal">
      <formula>"G"</formula>
    </cfRule>
    <cfRule type="cellIs" dxfId="34" priority="23" stopIfTrue="1" operator="equal">
      <formula>"Y"</formula>
    </cfRule>
  </conditionalFormatting>
  <conditionalFormatting sqref="D579">
    <cfRule type="cellIs" dxfId="33" priority="24" stopIfTrue="1" operator="equal">
      <formula>"Worsening"</formula>
    </cfRule>
    <cfRule type="cellIs" dxfId="32" priority="25" stopIfTrue="1" operator="equal">
      <formula>"Improving"</formula>
    </cfRule>
  </conditionalFormatting>
  <conditionalFormatting sqref="D599">
    <cfRule type="cellIs" dxfId="31" priority="16" stopIfTrue="1" operator="equal">
      <formula>"R"</formula>
    </cfRule>
    <cfRule type="cellIs" dxfId="30" priority="17" stopIfTrue="1" operator="equal">
      <formula>"G"</formula>
    </cfRule>
    <cfRule type="cellIs" dxfId="29" priority="18" stopIfTrue="1" operator="equal">
      <formula>"Y"</formula>
    </cfRule>
  </conditionalFormatting>
  <conditionalFormatting sqref="D604">
    <cfRule type="cellIs" dxfId="28" priority="19" stopIfTrue="1" operator="equal">
      <formula>"Worsening"</formula>
    </cfRule>
    <cfRule type="cellIs" dxfId="27" priority="20" stopIfTrue="1" operator="equal">
      <formula>"Improving"</formula>
    </cfRule>
  </conditionalFormatting>
  <conditionalFormatting sqref="D625">
    <cfRule type="cellIs" dxfId="26" priority="11" stopIfTrue="1" operator="equal">
      <formula>"R"</formula>
    </cfRule>
    <cfRule type="cellIs" dxfId="25" priority="12" stopIfTrue="1" operator="equal">
      <formula>"G"</formula>
    </cfRule>
    <cfRule type="cellIs" dxfId="24" priority="13" stopIfTrue="1" operator="equal">
      <formula>"Y"</formula>
    </cfRule>
  </conditionalFormatting>
  <conditionalFormatting sqref="D630">
    <cfRule type="cellIs" dxfId="23" priority="14" stopIfTrue="1" operator="equal">
      <formula>"Worsening"</formula>
    </cfRule>
    <cfRule type="cellIs" dxfId="22" priority="15" stopIfTrue="1" operator="equal">
      <formula>"Improving"</formula>
    </cfRule>
  </conditionalFormatting>
  <conditionalFormatting sqref="D651">
    <cfRule type="cellIs" dxfId="21" priority="6" stopIfTrue="1" operator="equal">
      <formula>"R"</formula>
    </cfRule>
    <cfRule type="cellIs" dxfId="20" priority="7" stopIfTrue="1" operator="equal">
      <formula>"G"</formula>
    </cfRule>
    <cfRule type="cellIs" dxfId="19" priority="8" stopIfTrue="1" operator="equal">
      <formula>"Y"</formula>
    </cfRule>
  </conditionalFormatting>
  <conditionalFormatting sqref="D656">
    <cfRule type="cellIs" dxfId="18" priority="9" stopIfTrue="1" operator="equal">
      <formula>"Worsening"</formula>
    </cfRule>
    <cfRule type="cellIs" dxfId="17" priority="10" stopIfTrue="1" operator="equal">
      <formula>"Improving"</formula>
    </cfRule>
  </conditionalFormatting>
  <conditionalFormatting sqref="D677">
    <cfRule type="cellIs" dxfId="16" priority="1" stopIfTrue="1" operator="equal">
      <formula>"R"</formula>
    </cfRule>
    <cfRule type="cellIs" dxfId="15" priority="2" stopIfTrue="1" operator="equal">
      <formula>"G"</formula>
    </cfRule>
    <cfRule type="cellIs" dxfId="14" priority="3" stopIfTrue="1" operator="equal">
      <formula>"Y"</formula>
    </cfRule>
  </conditionalFormatting>
  <conditionalFormatting sqref="D682">
    <cfRule type="cellIs" dxfId="13" priority="4" stopIfTrue="1" operator="equal">
      <formula>"Worsening"</formula>
    </cfRule>
    <cfRule type="cellIs" dxfId="12" priority="5" stopIfTrue="1" operator="equal">
      <formula>"Improving"</formula>
    </cfRule>
  </conditionalFormatting>
  <dataValidations count="8">
    <dataValidation type="list" allowBlank="1" showInputMessage="1" showErrorMessage="1" error="Please enter Very High, High, Medium, Low, Very Low" sqref="C758:C759 C8:C9 C61:C62 C732:C733 C35:C36 C87:C88 C112:C113 C138:C139 C163:C164 C188:C189 C214:C215 C239:C240 C265:C266 C291:C292 C317:C318 C343:C344 C369:C370 C395:C396 C421:C422 C447:C448 C473:C474 C499:C500 C525:C526 C551:C552 C577:C578 C602:C603 C628:C629 C654:C655 C706:C707 C680:C681">
      <formula1>"Muy alta, Alta, Media, Baja, Muy baja"</formula1>
    </dataValidation>
    <dataValidation type="list" allowBlank="1" showInputMessage="1" showErrorMessage="1" sqref="C760 C10 C63 C734 C37 C89 C114 C140 C165 C190 C216 C241 C267 C293 C319 C345 C371 C397 C423 C449 C475 C501 C527 C553 C579 C604 C630 C656 C708 C682">
      <formula1>"&gt; 3 meses, 1-3 meses, &lt;1 mes"</formula1>
    </dataValidation>
    <dataValidation type="list" allowBlank="1" showInputMessage="1" showErrorMessage="1" sqref="D760 D10 D63 D734 D37 D89 D114 D140 D165 D190 D216 D241 D267 D293 D319 D345 D371 D397 D423 D449 D475 D501 D527 D553 D579 D604 D630 D656 D708 D682">
      <formula1>"Mejorado, Empeorado, Sin cambios, Nuevo"</formula1>
    </dataValidation>
    <dataValidation type="list" allowBlank="1" showInputMessage="1" showErrorMessage="1" error="Please enter either Mgmt or Technical" sqref="F757 F7 F60 F731 F34 F86 F111 F137 F162 F187 F213 F238 F264 F290 F316 F342 F368 F394 F420 F446 F472 F498 F524 F550 F576 F601 F627 F653 F705 F679">
      <formula1>"Admón, Tec"</formula1>
    </dataValidation>
    <dataValidation type="list" allowBlank="1" showInputMessage="1" showErrorMessage="1" error="Please enter either Internal or External" sqref="F758 F8 F61 F732 F35 F87 F112 F138 F163 F188 F214 F239 F265 F291 F317 F343 F369 F395 F421 F447 F473 F499 F525 F551 F577 F602 F628 F654 F706 F680">
      <formula1>"Interna, Externa"</formula1>
    </dataValidation>
    <dataValidation type="list" allowBlank="1" showInputMessage="1" showErrorMessage="1" error="Please enter Research, Accept, Watch, Mitigate, or Retired." sqref="F753:F754 F727:F728 F3:F4 F30:F31 F56:F57 F82:F83 F107:F108 F133:F134 F158:F159 F183:F184 F209:F210 F234:F235 F260:F261 F286:F287 F312:F313 F338:F339 F364:F365 F390:F391 F416:F417 F442:F443 F468:F469 F494:F495 F520:F521 F546:F547 F572:F573 F597:F598 F623:F624 F649:F650 F701:F702 F675:F676">
      <formula1>"Investigar, Aceptar, Prevenir,Mitigar,Retirar"</formula1>
    </dataValidation>
    <dataValidation type="list" errorStyle="warning" allowBlank="1" showInputMessage="1" showErrorMessage="1" error="Please select the source from the drop-down menu." sqref="F756 F6 F33 F59 F85 F110 F136 F161 F186 F212 F237 F263 F289 F315 F341 F367 F393 F419 F445 F471 F497 F523 F549 F575 F600 F626 F652 F704 F730 F678">
      <formula1>"Tec,Ext, Costo, Cal, Req, Proc, Rec"</formula1>
    </dataValidation>
    <dataValidation type="list" allowBlank="1" showInputMessage="1" showErrorMessage="1" sqref="I2:I777">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6" min="1" max="5" man="1"/>
    <brk id="157" min="1" max="5" man="1"/>
    <brk id="208" min="1" max="5" man="1"/>
    <brk id="259" min="1" max="5" man="1"/>
    <brk id="311" min="1" max="5" man="1"/>
    <brk id="363" min="1" max="5" man="1"/>
    <brk id="415" min="1" max="5" man="1"/>
    <brk id="467" min="1" max="5" man="1"/>
    <brk id="519" min="1" max="5" man="1"/>
    <brk id="571" min="1" max="5" man="1"/>
    <brk id="622" min="1" max="5" man="1"/>
    <brk id="674" min="1" max="5" man="1"/>
    <brk id="726"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28" workbookViewId="0">
      <selection activeCell="B37" sqref="B37"/>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&lt;Nombre del Proyecto&gt;</v>
      </c>
      <c r="D1" s="153"/>
      <c r="E1" s="152"/>
      <c r="F1" s="152"/>
      <c r="G1" s="152"/>
      <c r="H1" s="152"/>
      <c r="I1" s="154" t="s">
        <v>218</v>
      </c>
      <c r="J1" s="155" t="str">
        <f>'Detalle del Riesgo'!F2</f>
        <v>&lt;Fecha&gt;</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13</v>
      </c>
      <c r="H6" s="123">
        <f>Exposure!D5</f>
        <v>6</v>
      </c>
      <c r="I6" s="123">
        <f>Exposure!E5</f>
        <v>0</v>
      </c>
      <c r="J6" s="91">
        <f>Exposure!F5</f>
        <v>13</v>
      </c>
    </row>
    <row r="7" spans="1:10" x14ac:dyDescent="0.2">
      <c r="A7" s="84"/>
      <c r="B7" s="92" t="s">
        <v>122</v>
      </c>
      <c r="C7" s="93"/>
      <c r="D7" s="147"/>
      <c r="E7" s="84"/>
      <c r="F7" s="120" t="s">
        <v>19</v>
      </c>
      <c r="G7" s="124">
        <f>Exposure!C7</f>
        <v>10</v>
      </c>
      <c r="H7" s="124">
        <f>Exposure!D7</f>
        <v>5</v>
      </c>
      <c r="I7" s="124">
        <f>Exposure!E7</f>
        <v>0</v>
      </c>
      <c r="J7" s="94">
        <f>Exposure!F7</f>
        <v>10</v>
      </c>
    </row>
    <row r="8" spans="1:10" ht="13.5" thickBot="1" x14ac:dyDescent="0.25">
      <c r="A8" s="84"/>
      <c r="B8" s="92" t="s">
        <v>123</v>
      </c>
      <c r="C8" s="93"/>
      <c r="D8" s="147"/>
      <c r="E8" s="84"/>
      <c r="F8" s="120" t="s">
        <v>20</v>
      </c>
      <c r="G8" s="125">
        <f>Exposure!C9</f>
        <v>4</v>
      </c>
      <c r="H8" s="125">
        <f>Exposure!D9</f>
        <v>2</v>
      </c>
      <c r="I8" s="125">
        <f>Exposure!E9</f>
        <v>0</v>
      </c>
      <c r="J8" s="95">
        <f>Exposure!F9</f>
        <v>5</v>
      </c>
    </row>
    <row r="9" spans="1:10" ht="13.5" thickBot="1" x14ac:dyDescent="0.25">
      <c r="A9" s="84"/>
      <c r="B9" s="96" t="s">
        <v>124</v>
      </c>
      <c r="C9" s="97"/>
      <c r="D9" s="147"/>
      <c r="E9" s="84"/>
      <c r="F9" s="121" t="s">
        <v>120</v>
      </c>
      <c r="G9" s="125">
        <f>SUM(G6:G8)</f>
        <v>27</v>
      </c>
      <c r="H9" s="125">
        <f>SUM(H6:H8)</f>
        <v>13</v>
      </c>
      <c r="I9" s="125">
        <f>SUM(I6:I8)</f>
        <v>0</v>
      </c>
      <c r="J9" s="95">
        <f>SUM(J6:J8)</f>
        <v>28</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f>IF(LEFT('Detalle del Riesgo'!D3)="&lt;","",'Detalle del Riesgo'!C3)</f>
        <v>1</v>
      </c>
      <c r="B12" s="158">
        <f>IF($A12="","",'Detalle del Riesgo'!F5)</f>
        <v>1</v>
      </c>
      <c r="C12" s="159" t="str">
        <f>IF($A12="","",LEFT('Detalle del Riesgo'!D10,1))</f>
        <v>N</v>
      </c>
      <c r="D12" s="160" t="str">
        <f>IF($A12="","",'Detalle del Riesgo'!D3)</f>
        <v>Excesiva presión de calendario</v>
      </c>
      <c r="E12" s="161" t="str">
        <f>IF($A12="","",'Detalle del Riesgo'!C7)</f>
        <v>SHR</v>
      </c>
      <c r="F12" s="159" t="str">
        <f>IF(OR($A12="",$H12="Retirar"),"",'Detalle del Riesgo'!D5)</f>
        <v>Y</v>
      </c>
      <c r="G12" s="159" t="str">
        <f>IF($A12="","",'Detalle del Riesgo'!C10)</f>
        <v>1-3 meses</v>
      </c>
      <c r="H12" s="159" t="str">
        <f>IF($A12= "","",'Detalle del Riesgo'!F3)</f>
        <v>Investigar</v>
      </c>
      <c r="I12" s="162">
        <f>IF($A12= "","",'Detalle del Riesgo'!C5)</f>
        <v>42138</v>
      </c>
      <c r="J12" s="163">
        <f>IF($A12= "","",'Detalle del Riesgo'!F9)</f>
        <v>42169</v>
      </c>
    </row>
    <row r="13" spans="1:10" ht="25.5" x14ac:dyDescent="0.2">
      <c r="A13" s="157">
        <f>IF(LEFT('Detalle del Riesgo'!D30)="&lt;","",'Detalle del Riesgo'!C30)</f>
        <v>2</v>
      </c>
      <c r="B13" s="158">
        <f>IF($A13="","",'Detalle del Riesgo'!F32)</f>
        <v>2</v>
      </c>
      <c r="C13" s="159" t="str">
        <f>IF($A13="","",LEFT('Detalle del Riesgo'!D37,1))</f>
        <v>N</v>
      </c>
      <c r="D13" s="160" t="str">
        <f>IF($A13="","",'Detalle del Riesgo'!D30)</f>
        <v>Una demora en una tarea causa retrasos en cascada de tareas dependientes</v>
      </c>
      <c r="E13" s="161" t="str">
        <f>IF($A13="","",'Detalle del Riesgo'!C34)</f>
        <v>SHR</v>
      </c>
      <c r="F13" s="159" t="str">
        <f>IF(OR($A13="",$H13="Retired"),"",'Detalle del Riesgo'!D32)</f>
        <v>Y</v>
      </c>
      <c r="G13" s="159" t="str">
        <f>IF($A13="","",'Detalle del Riesgo'!C37)</f>
        <v>1-3 meses</v>
      </c>
      <c r="H13" s="159" t="str">
        <f>IF($A13= "","",'Detalle del Riesgo'!F30)</f>
        <v>Investigar</v>
      </c>
      <c r="I13" s="162">
        <f>IF($A13= "","",'Detalle del Riesgo'!C32)</f>
        <v>42169</v>
      </c>
      <c r="J13" s="163">
        <f>IF($A13= "","",'Detalle del Riesgo'!F36)</f>
        <v>42169</v>
      </c>
    </row>
    <row r="14" spans="1:10" ht="25.5" x14ac:dyDescent="0.2">
      <c r="A14" s="157">
        <f>IF(LEFT('Detalle del Riesgo'!D56)="&lt;","",'Detalle del Riesgo'!C56)</f>
        <v>3</v>
      </c>
      <c r="B14" s="158">
        <f>IF($A14="","",'Detalle del Riesgo'!F58)</f>
        <v>3</v>
      </c>
      <c r="C14" s="159" t="str">
        <f>IF($A14="","",LEFT('Detalle del Riesgo'!D63,1))</f>
        <v>N</v>
      </c>
      <c r="D14" s="160" t="str">
        <f>IF($A14="","",'Detalle del Riesgo'!D56)</f>
        <v>Los desarrolladores no están familiarizados con las herramientas de desarrollo</v>
      </c>
      <c r="E14" s="161" t="str">
        <f>IF($A14="","",'Detalle del Riesgo'!C60)</f>
        <v>AEGG</v>
      </c>
      <c r="F14" s="159" t="str">
        <f>IF(OR($A14="",$H14="Retired"),"",'Detalle del Riesgo'!D58)</f>
        <v>Y</v>
      </c>
      <c r="G14" s="159" t="str">
        <f>IF($A14="","",'Detalle del Riesgo'!C63)</f>
        <v>1-3 meses</v>
      </c>
      <c r="H14" s="159" t="str">
        <f>IF($A14= "","",'Detalle del Riesgo'!F56)</f>
        <v>Investigar</v>
      </c>
      <c r="I14" s="162">
        <f>IF($A14= "","",'Detalle del Riesgo'!C58)</f>
        <v>42169</v>
      </c>
      <c r="J14" s="163">
        <f>IF($A14= "","",'Detalle del Riesgo'!F62)</f>
        <v>42169</v>
      </c>
    </row>
    <row r="15" spans="1:10" ht="25.5" x14ac:dyDescent="0.2">
      <c r="A15" s="157">
        <f>IF(LEFT('Detalle del Riesgo'!D82)="&lt;","",'Detalle del Riesgo'!C82)</f>
        <v>4</v>
      </c>
      <c r="B15" s="158">
        <f>IF($A15="","",'Detalle del Riesgo'!F84)</f>
        <v>6</v>
      </c>
      <c r="C15" s="159" t="str">
        <f>IF($A15="","",LEFT('Detalle del Riesgo'!D89,1))</f>
        <v>N</v>
      </c>
      <c r="D15" s="160" t="str">
        <f>IF($A15="","",'Detalle del Riesgo'!D82)</f>
        <v>El usuario introduce nuevos requerimientos después de que se acordó que la especificación de requerimientos estaba completa</v>
      </c>
      <c r="E15" s="161" t="str">
        <f>IF($A15="","",'Detalle del Riesgo'!C86)</f>
        <v>SHR</v>
      </c>
      <c r="F15" s="159" t="str">
        <f>IF(OR($A15="",$H15="Retired"),"",'Detalle del Riesgo'!D84)</f>
        <v>R</v>
      </c>
      <c r="G15" s="159" t="str">
        <f>IF($A15="","",'Detalle del Riesgo'!C89)</f>
        <v>1-3 meses</v>
      </c>
      <c r="H15" s="159" t="str">
        <f>IF($A15= "","",'Detalle del Riesgo'!F82)</f>
        <v>Investigar</v>
      </c>
      <c r="I15" s="162">
        <f>IF($A15= "","",'Detalle del Riesgo'!C84)</f>
        <v>42169</v>
      </c>
      <c r="J15" s="163">
        <f>IF($A15= "","",'Detalle del Riesgo'!F88)</f>
        <v>42169</v>
      </c>
    </row>
    <row r="16" spans="1:10" x14ac:dyDescent="0.2">
      <c r="A16" s="157">
        <f>IF(LEFT('Detalle del Riesgo'!D107)="&lt;","",'Detalle del Riesgo'!C107)</f>
        <v>5</v>
      </c>
      <c r="B16" s="158">
        <f>IF($A16="","",'Detalle del Riesgo'!F109)</f>
        <v>6</v>
      </c>
      <c r="C16" s="159" t="str">
        <f>IF($A16="","",LEFT('Detalle del Riesgo'!D114,1))</f>
        <v>N</v>
      </c>
      <c r="D16" s="160" t="str">
        <f>IF($A16="","",'Detalle del Riesgo'!D107)</f>
        <v>El usuario encuentra al producto no satisfactorio</v>
      </c>
      <c r="E16" s="161" t="str">
        <f>IF($A16="","",'Detalle del Riesgo'!C111)</f>
        <v>SHR</v>
      </c>
      <c r="F16" s="159" t="str">
        <f>IF(OR($A16="",$H16="Retired"),"",'Detalle del Riesgo'!D109)</f>
        <v>Y</v>
      </c>
      <c r="G16" s="159" t="str">
        <f>IF($A16="","",'Detalle del Riesgo'!C114)</f>
        <v>1-3 meses</v>
      </c>
      <c r="H16" s="159" t="str">
        <f>IF($A16= "","",'Detalle del Riesgo'!F107)</f>
        <v>Investigar</v>
      </c>
      <c r="I16" s="162" t="str">
        <f>IF($A16= "","",'Detalle del Riesgo'!C109)</f>
        <v>06/14/2015</v>
      </c>
      <c r="J16" s="163" t="str">
        <f>IF($A16= "","",'Detalle del Riesgo'!F113)</f>
        <v>06/14/2015</v>
      </c>
    </row>
    <row r="17" spans="1:10" x14ac:dyDescent="0.2">
      <c r="A17" s="157">
        <f>IF(LEFT('Detalle del Riesgo'!D133)="&lt;","",'Detalle del Riesgo'!C133)</f>
        <v>6</v>
      </c>
      <c r="B17" s="158">
        <f>IF($A17="","",'Detalle del Riesgo'!F135)</f>
        <v>4</v>
      </c>
      <c r="C17" s="159" t="str">
        <f>IF($A17="","",LEFT('Detalle del Riesgo'!D140,1))</f>
        <v>N</v>
      </c>
      <c r="D17" s="160" t="str">
        <f>IF($A17="","",'Detalle del Riesgo'!D133)</f>
        <v>La participación del usuario no se solicitó con éxito</v>
      </c>
      <c r="E17" s="161" t="str">
        <f>IF($A17="","",'Detalle del Riesgo'!C137)</f>
        <v>SHR</v>
      </c>
      <c r="F17" s="159" t="str">
        <f>IF(OR($A17="",$H17="Retired"),"",'Detalle del Riesgo'!D135)</f>
        <v>G</v>
      </c>
      <c r="G17" s="159" t="str">
        <f>IF($A17="","",'Detalle del Riesgo'!C140)</f>
        <v>1-3 meses</v>
      </c>
      <c r="H17" s="159" t="str">
        <f>IF($A17= "","",'Detalle del Riesgo'!F133)</f>
        <v>Investigar</v>
      </c>
      <c r="I17" s="162">
        <f>IF($A17= "","",'Detalle del Riesgo'!C135)</f>
        <v>42169</v>
      </c>
      <c r="J17" s="163">
        <f>IF($A17= "","",'Detalle del Riesgo'!F139)</f>
        <v>42169</v>
      </c>
    </row>
    <row r="18" spans="1:10" ht="25.5" x14ac:dyDescent="0.2">
      <c r="A18" s="157">
        <f>IF(LEFT('Detalle del Riesgo'!D158)="&lt;","",'Detalle del Riesgo'!C158)</f>
        <v>7</v>
      </c>
      <c r="B18" s="158">
        <f>IF($A18="","",'Detalle del Riesgo'!F160)</f>
        <v>1</v>
      </c>
      <c r="C18" s="159" t="str">
        <f>IF($A18="","",LEFT('Detalle del Riesgo'!D165,1))</f>
        <v>N</v>
      </c>
      <c r="D18" s="160" t="str">
        <f>IF($A18="","",'Detalle del Riesgo'!D158)</f>
        <v>Los ciclos de vida de las revisiones/decisiones del usuario de los planes, prototipos, y las especificaciones son más lentos de lo previsto</v>
      </c>
      <c r="E18" s="161" t="str">
        <f>IF($A18="","",'Detalle del Riesgo'!C162)</f>
        <v>EBR</v>
      </c>
      <c r="F18" s="159" t="str">
        <f>IF(OR($A18="",$H18="Retired"),"",'Detalle del Riesgo'!D160)</f>
        <v>G</v>
      </c>
      <c r="G18" s="159" t="str">
        <f>IF($A18="","",'Detalle del Riesgo'!C165)</f>
        <v>1-3 meses</v>
      </c>
      <c r="H18" s="159" t="str">
        <f>IF($A18= "","",'Detalle del Riesgo'!F158)</f>
        <v>Prevenir</v>
      </c>
      <c r="I18" s="162">
        <f>IF($A18= "","",'Detalle del Riesgo'!C160)</f>
        <v>42169</v>
      </c>
      <c r="J18" s="163">
        <f>IF($A18= "","",'Detalle del Riesgo'!F164)</f>
        <v>42169</v>
      </c>
    </row>
    <row r="19" spans="1:10" ht="25.5" x14ac:dyDescent="0.2">
      <c r="A19" s="157">
        <f>IF(LEFT('Detalle del Riesgo'!D183)="&lt;","",'Detalle del Riesgo'!C183)</f>
        <v>8</v>
      </c>
      <c r="B19" s="158">
        <f>IF($A19="","",'Detalle del Riesgo'!F185)</f>
        <v>11</v>
      </c>
      <c r="C19" s="159" t="str">
        <f>IF($A19="","",LEFT('Detalle del Riesgo'!D190,1))</f>
        <v>N</v>
      </c>
      <c r="D19" s="160" t="str">
        <f>IF($A19="","",'Detalle del Riesgo'!D183)</f>
        <v>El usuario no participa en los ciclos de revisión de los planes, prototipos, y especificaciones o es incapaz de hacerlo</v>
      </c>
      <c r="E19" s="161" t="str">
        <f>IF($A19="","",'Detalle del Riesgo'!C187)</f>
        <v>SHR</v>
      </c>
      <c r="F19" s="159" t="str">
        <f>IF(OR($A19="",$H19="Retired"),"",'Detalle del Riesgo'!D185)</f>
        <v>R</v>
      </c>
      <c r="G19" s="159" t="str">
        <f>IF($A19="","",'Detalle del Riesgo'!C190)</f>
        <v>1-3 meses</v>
      </c>
      <c r="H19" s="159" t="str">
        <f>IF($A19= "","",'Detalle del Riesgo'!F183)</f>
        <v>Investigar</v>
      </c>
      <c r="I19" s="162">
        <f>IF($A19= "","",'Detalle del Riesgo'!C185)</f>
        <v>42169</v>
      </c>
      <c r="J19" s="163">
        <f>IF($A19= "","",'Detalle del Riesgo'!F189)</f>
        <v>42169</v>
      </c>
    </row>
    <row r="20" spans="1:10" ht="38.25" x14ac:dyDescent="0.2">
      <c r="A20" s="157">
        <f>IF(LEFT('Detalle del Riesgo'!D209)="&lt;","",'Detalle del Riesgo'!C209)</f>
        <v>9</v>
      </c>
      <c r="B20" s="158">
        <f>IF($A20="","",'Detalle del Riesgo'!F211)</f>
        <v>13</v>
      </c>
      <c r="C20" s="159" t="str">
        <f>IF($A20="","",LEFT('Detalle del Riesgo'!D216,1))</f>
        <v>N</v>
      </c>
      <c r="D20" s="160" t="str">
        <f>IF($A20="","",'Detalle del Riesgo'!D209)</f>
        <v>Tiempo de comunicación con el usuario (por ejemplo, el tiempo para responder a las preguntas de aclaración de requerimientos) es más lento de lo previsto</v>
      </c>
      <c r="E20" s="161" t="str">
        <f>IF($A20="","",'Detalle del Riesgo'!C213)</f>
        <v>SHR</v>
      </c>
      <c r="F20" s="159" t="str">
        <f>IF(OR($A20="",$H20="Retired"),"",'Detalle del Riesgo'!D211)</f>
        <v>R</v>
      </c>
      <c r="G20" s="159" t="str">
        <f>IF($A20="","",'Detalle del Riesgo'!C216)</f>
        <v>1-3 meses</v>
      </c>
      <c r="H20" s="159" t="str">
        <f>IF($A20= "","",'Detalle del Riesgo'!F209)</f>
        <v>Investigar</v>
      </c>
      <c r="I20" s="162">
        <f>IF($A20= "","",'Detalle del Riesgo'!C211)</f>
        <v>42169</v>
      </c>
      <c r="J20" s="163">
        <f>IF($A20= "","",'Detalle del Riesgo'!F215)</f>
        <v>42169</v>
      </c>
    </row>
    <row r="21" spans="1:10" x14ac:dyDescent="0.2">
      <c r="A21" s="157">
        <f>IF(LEFT('Detalle del Riesgo'!D234)="&lt;","",'Detalle del Riesgo'!C234)</f>
        <v>10</v>
      </c>
      <c r="B21" s="158">
        <f>IF($A21="","",'Detalle del Riesgo'!F236)</f>
        <v>0</v>
      </c>
      <c r="C21" s="159" t="str">
        <f>IF($A21="","",LEFT('Detalle del Riesgo'!D241,1))</f>
        <v>N</v>
      </c>
      <c r="D21" s="160" t="str">
        <f>IF($A21="","",'Detalle del Riesgo'!D234)</f>
        <v>Requerimientos adicionales son agregados</v>
      </c>
      <c r="E21" s="161" t="str">
        <f>IF($A21="","",'Detalle del Riesgo'!C238)</f>
        <v>EBR</v>
      </c>
      <c r="F21" s="159" t="str">
        <f>IF(OR($A21="",$H21="Retired"),"",'Detalle del Riesgo'!D236)</f>
        <v>R</v>
      </c>
      <c r="G21" s="159" t="str">
        <f>IF($A21="","",'Detalle del Riesgo'!C241)</f>
        <v>1-3 meses</v>
      </c>
      <c r="H21" s="159" t="str">
        <f>IF($A21= "","",'Detalle del Riesgo'!F234)</f>
        <v>Investigar</v>
      </c>
      <c r="I21" s="162">
        <f>IF($A21= "","",'Detalle del Riesgo'!C236)</f>
        <v>42169</v>
      </c>
      <c r="J21" s="163">
        <f>IF($A21= "","",'Detalle del Riesgo'!F240)</f>
        <v>42169</v>
      </c>
    </row>
    <row r="22" spans="1:10" ht="25.5" x14ac:dyDescent="0.2">
      <c r="A22" s="157">
        <f>IF(LEFT('Detalle del Riesgo'!D260)="&lt;","",'Detalle del Riesgo'!C260)</f>
        <v>11</v>
      </c>
      <c r="B22" s="158">
        <f>IF($A22="","",'Detalle del Riesgo'!F262)</f>
        <v>7</v>
      </c>
      <c r="C22" s="159" t="str">
        <f>IF($A22="","",LEFT('Detalle del Riesgo'!D267,1))</f>
        <v>N</v>
      </c>
      <c r="D22" s="160" t="str">
        <f>IF($A22="","",'Detalle del Riesgo'!D260)</f>
        <v>Módulos propensos a error ya que se requiere más trabajo en pruebas, diseño e implementación de lo que se esperaba</v>
      </c>
      <c r="E22" s="161" t="str">
        <f>IF($A22="","",'Detalle del Riesgo'!C264)</f>
        <v>EBR</v>
      </c>
      <c r="F22" s="159" t="str">
        <f>IF(OR($A22="",$H22="Retired"),"",'Detalle del Riesgo'!D262)</f>
        <v>R</v>
      </c>
      <c r="G22" s="159" t="str">
        <f>IF($A22="","",'Detalle del Riesgo'!C267)</f>
        <v>1-3 meses</v>
      </c>
      <c r="H22" s="159" t="str">
        <f>IF($A22= "","",'Detalle del Riesgo'!F260)</f>
        <v>Investigar</v>
      </c>
      <c r="I22" s="162" t="str">
        <f>IF($A22= "","",'Detalle del Riesgo'!C262)</f>
        <v>06/15/2015</v>
      </c>
      <c r="J22" s="163" t="str">
        <f>IF($A22= "","",'Detalle del Riesgo'!F266)</f>
        <v>06/15/2015</v>
      </c>
    </row>
    <row r="23" spans="1:10" ht="25.5" x14ac:dyDescent="0.2">
      <c r="A23" s="157">
        <f>IF(LEFT('Detalle del Riesgo'!D286)="&lt;","",'Detalle del Riesgo'!C286)</f>
        <v>12</v>
      </c>
      <c r="B23" s="158">
        <f>IF($A23="","",'Detalle del Riesgo'!F288)</f>
        <v>3</v>
      </c>
      <c r="C23" s="159" t="str">
        <f>IF($A23="","",LEFT('Detalle del Riesgo'!D293,1))</f>
        <v>N</v>
      </c>
      <c r="D23" s="160" t="str">
        <f>IF($A23="","",'Detalle del Riesgo'!D286)</f>
        <v xml:space="preserve">Conflictos entre miembros del equipo
</v>
      </c>
      <c r="E23" s="161" t="str">
        <f>IF($A23="","",'Detalle del Riesgo'!C290)</f>
        <v>AEGG</v>
      </c>
      <c r="F23" s="159" t="str">
        <f>IF(OR($A23="",$H23="Retired"),"",'Detalle del Riesgo'!D288)</f>
        <v>G</v>
      </c>
      <c r="G23" s="159" t="str">
        <f>IF($A23="","",'Detalle del Riesgo'!C293)</f>
        <v>1-3 meses</v>
      </c>
      <c r="H23" s="159" t="str">
        <f>IF($A23= "","",'Detalle del Riesgo'!F286)</f>
        <v>Investigar</v>
      </c>
      <c r="I23" s="162">
        <f>IF($A23= "","",'Detalle del Riesgo'!C288)</f>
        <v>42170</v>
      </c>
      <c r="J23" s="163">
        <f>IF($A23= "","",'Detalle del Riesgo'!F292)</f>
        <v>42170</v>
      </c>
    </row>
    <row r="24" spans="1:10" ht="25.5" x14ac:dyDescent="0.2">
      <c r="A24" s="157">
        <f>IF(LEFT('Detalle del Riesgo'!D312)="&lt;","",'Detalle del Riesgo'!C312)</f>
        <v>13</v>
      </c>
      <c r="B24" s="158">
        <f>IF($A24="","",'Detalle del Riesgo'!F314)</f>
        <v>5</v>
      </c>
      <c r="C24" s="159" t="str">
        <f>IF($A24="","",LEFT('Detalle del Riesgo'!D319,1))</f>
        <v>N</v>
      </c>
      <c r="D24" s="160" t="str">
        <f>IF($A24="","",'Detalle del Riesgo'!D312)</f>
        <v xml:space="preserve">No hay suficiente personal disponible para el proyecto
</v>
      </c>
      <c r="E24" s="161" t="str">
        <f>IF($A24="","",'Detalle del Riesgo'!C316)</f>
        <v>AEGG</v>
      </c>
      <c r="F24" s="159" t="str">
        <f>IF(OR($A24="",$H24="Retired"),"",'Detalle del Riesgo'!D314)</f>
        <v>R</v>
      </c>
      <c r="G24" s="159" t="str">
        <f>IF($A24="","",'Detalle del Riesgo'!C319)</f>
        <v>1-3 meses</v>
      </c>
      <c r="H24" s="159" t="str">
        <f>IF($A24= "","",'Detalle del Riesgo'!F312)</f>
        <v>Investigar</v>
      </c>
      <c r="I24" s="162" t="str">
        <f>IF($A24= "","",'Detalle del Riesgo'!C314)</f>
        <v>06/15/2015</v>
      </c>
      <c r="J24" s="163" t="str">
        <f>IF($A24= "","",'Detalle del Riesgo'!F318)</f>
        <v>06/15/2015</v>
      </c>
    </row>
    <row r="25" spans="1:10" x14ac:dyDescent="0.2">
      <c r="A25" s="157">
        <f>IF(LEFT('Detalle del Riesgo'!D338)="&lt;","",'Detalle del Riesgo'!C338)</f>
        <v>14</v>
      </c>
      <c r="B25" s="158">
        <f>IF($A25="","",'Detalle del Riesgo'!F340)</f>
        <v>3</v>
      </c>
      <c r="C25" s="159" t="str">
        <f>IF($A25="","",LEFT('Detalle del Riesgo'!D345,1))</f>
        <v>N</v>
      </c>
      <c r="D25" s="160" t="str">
        <f>IF($A25="","",'Detalle del Riesgo'!D338)</f>
        <v>Fallas en el diseño para  abordar cuestiones importantes</v>
      </c>
      <c r="E25" s="161" t="str">
        <f>IF($A25="","",'Detalle del Riesgo'!C342)</f>
        <v>SHR</v>
      </c>
      <c r="F25" s="159" t="str">
        <f>IF(OR($A25="",$H25="Retired"),"",'Detalle del Riesgo'!D340)</f>
        <v>Y</v>
      </c>
      <c r="G25" s="159" t="str">
        <f>IF($A25="","",'Detalle del Riesgo'!C345)</f>
        <v>1-3 meses</v>
      </c>
      <c r="H25" s="159" t="str">
        <f>IF($A25= "","",'Detalle del Riesgo'!F338)</f>
        <v>Investigar</v>
      </c>
      <c r="I25" s="162" t="str">
        <f>IF($A25= "","",'Detalle del Riesgo'!C340)</f>
        <v>06/15/2015</v>
      </c>
      <c r="J25" s="163" t="str">
        <f>IF($A25= "","",'Detalle del Riesgo'!F344)</f>
        <v>0615//2015</v>
      </c>
    </row>
    <row r="26" spans="1:10" ht="25.5" x14ac:dyDescent="0.2">
      <c r="A26" s="157">
        <f>IF(LEFT('Detalle del Riesgo'!D364)="&lt;","",'Detalle del Riesgo'!C364)</f>
        <v>15</v>
      </c>
      <c r="B26" s="158">
        <f>IF($A26="","",'Detalle del Riesgo'!F366)</f>
        <v>5</v>
      </c>
      <c r="C26" s="159" t="str">
        <f>IF($A26="","",LEFT('Detalle del Riesgo'!D371,1))</f>
        <v>N</v>
      </c>
      <c r="D26" s="160" t="str">
        <f>IF($A26="","",'Detalle del Riesgo'!D364)</f>
        <v>El diseño requiere innecesarias e improductivas implementaciones generales</v>
      </c>
      <c r="E26" s="161" t="str">
        <f>IF($A26="","",'Detalle del Riesgo'!C368)</f>
        <v>SHR</v>
      </c>
      <c r="F26" s="159" t="str">
        <f>IF(OR($A26="",$H26="Retired"),"",'Detalle del Riesgo'!D366)</f>
        <v>Y</v>
      </c>
      <c r="G26" s="159" t="str">
        <f>IF($A26="","",'Detalle del Riesgo'!C371)</f>
        <v>1-3 meses</v>
      </c>
      <c r="H26" s="159" t="str">
        <f>IF($A26= "","",'Detalle del Riesgo'!F364)</f>
        <v>Investigar</v>
      </c>
      <c r="I26" s="162" t="str">
        <f>IF($A26= "","",'Detalle del Riesgo'!C366)</f>
        <v>06/15/2015</v>
      </c>
      <c r="J26" s="163" t="str">
        <f>IF($A26= "","",'Detalle del Riesgo'!F370)</f>
        <v>06/15/2015</v>
      </c>
    </row>
    <row r="27" spans="1:10" ht="38.25" x14ac:dyDescent="0.2">
      <c r="A27" s="157">
        <f>IF(LEFT('Detalle del Riesgo'!D390)="&lt;","",'Detalle del Riesgo'!C390)</f>
        <v>16</v>
      </c>
      <c r="B27" s="158">
        <f>IF($A27="","",'Detalle del Riesgo'!F392)</f>
        <v>3</v>
      </c>
      <c r="C27" s="159" t="str">
        <f>IF($A27="","",LEFT('Detalle del Riesgo'!D397,1))</f>
        <v>N</v>
      </c>
      <c r="D27" s="160" t="str">
        <f>IF($A27="","",'Detalle del Riesgo'!D390)</f>
        <v>Funcionalidad necesaria que no puede ser implementada usando los métodos y herramientas seleccionadas. El calendario de reserva para mejorar las herramientas de productividad es sobreestimado.</v>
      </c>
      <c r="E27" s="161" t="str">
        <f>IF($A27="","",'Detalle del Riesgo'!C394)</f>
        <v>EBR</v>
      </c>
      <c r="F27" s="159" t="str">
        <f>IF(OR($A27="",$H27="Retired"),"",'Detalle del Riesgo'!D392)</f>
        <v>R</v>
      </c>
      <c r="G27" s="159" t="str">
        <f>IF($A27="","",'Detalle del Riesgo'!C397)</f>
        <v>1-3 meses</v>
      </c>
      <c r="H27" s="159" t="str">
        <f>IF($A27= "","",'Detalle del Riesgo'!F390)</f>
        <v>Investigar</v>
      </c>
      <c r="I27" s="162" t="str">
        <f>IF($A27= "","",'Detalle del Riesgo'!C392)</f>
        <v>06/15/2015</v>
      </c>
      <c r="J27" s="163" t="str">
        <f>IF($A27= "","",'Detalle del Riesgo'!F396)</f>
        <v>06/15/2015</v>
      </c>
    </row>
    <row r="28" spans="1:10" x14ac:dyDescent="0.2">
      <c r="A28" s="157">
        <f>IF(LEFT('Detalle del Riesgo'!D416)="&lt;","",'Detalle del Riesgo'!C416)</f>
        <v>17</v>
      </c>
      <c r="B28" s="158">
        <f>IF($A28="","",'Detalle del Riesgo'!F418)</f>
        <v>7</v>
      </c>
      <c r="C28" s="159" t="str">
        <f>IF($A28="","",LEFT('Detalle del Riesgo'!D423,1))</f>
        <v>N</v>
      </c>
      <c r="D28" s="160" t="str">
        <f>IF($A28="","",'Detalle del Riesgo'!D416)</f>
        <v>Pobre aseguramiento de la calidad</v>
      </c>
      <c r="E28" s="161" t="str">
        <f>IF($A28="","",'Detalle del Riesgo'!C420)</f>
        <v>AEGG</v>
      </c>
      <c r="F28" s="159" t="str">
        <f>IF(OR($A28="",$H28="Retired"),"",'Detalle del Riesgo'!D418)</f>
        <v>Y</v>
      </c>
      <c r="G28" s="159" t="str">
        <f>IF($A28="","",'Detalle del Riesgo'!C423)</f>
        <v>1-3 meses</v>
      </c>
      <c r="H28" s="159" t="str">
        <f>IF($A28= "","",'Detalle del Riesgo'!F416)</f>
        <v>Investigar</v>
      </c>
      <c r="I28" s="162">
        <f>IF($A28= "","",'Detalle del Riesgo'!C418)</f>
        <v>42170</v>
      </c>
      <c r="J28" s="163">
        <f>IF($A28= "","",'Detalle del Riesgo'!F422)</f>
        <v>42170</v>
      </c>
    </row>
    <row r="29" spans="1:10" x14ac:dyDescent="0.2">
      <c r="A29" s="157">
        <f>IF(LEFT('Detalle del Riesgo'!D442)="&lt;","",'Detalle del Riesgo'!C442)</f>
        <v>18</v>
      </c>
      <c r="B29" s="158">
        <f>IF($A29="","",'Detalle del Riesgo'!F444)</f>
        <v>1</v>
      </c>
      <c r="C29" s="159" t="str">
        <f>IF($A29="","",LEFT('Detalle del Riesgo'!D449,1))</f>
        <v>N</v>
      </c>
      <c r="D29" s="160" t="str">
        <f>IF($A29="","",'Detalle del Riesgo'!D442)</f>
        <v>No se especifica bien el alcance del proyecto.</v>
      </c>
      <c r="E29" s="161" t="str">
        <f>IF($A29="","",'Detalle del Riesgo'!C446)</f>
        <v>AEGG</v>
      </c>
      <c r="F29" s="159" t="str">
        <f>IF(OR($A29="",$H29="Retired"),"",'Detalle del Riesgo'!D444)</f>
        <v>R</v>
      </c>
      <c r="G29" s="159" t="str">
        <f>IF($A29="","",'Detalle del Riesgo'!C449)</f>
        <v>1-3 meses</v>
      </c>
      <c r="H29" s="159" t="str">
        <f>IF($A29= "","",'Detalle del Riesgo'!F442)</f>
        <v>Investigar</v>
      </c>
      <c r="I29" s="162">
        <f>IF($A29= "","",'Detalle del Riesgo'!C444)</f>
        <v>42170</v>
      </c>
      <c r="J29" s="163" t="str">
        <f>IF($A29= "","",'Detalle del Riesgo'!F448)</f>
        <v>06/15/2005</v>
      </c>
    </row>
    <row r="30" spans="1:10" x14ac:dyDescent="0.2">
      <c r="A30" s="157">
        <f>IF(LEFT('Detalle del Riesgo'!D468)="&lt;","",'Detalle del Riesgo'!C468)</f>
        <v>19</v>
      </c>
      <c r="B30" s="158">
        <f>IF($A30="","",'Detalle del Riesgo'!F470)</f>
        <v>9</v>
      </c>
      <c r="C30" s="159" t="str">
        <f>IF($A30="","",LEFT('Detalle del Riesgo'!D475,1))</f>
        <v>N</v>
      </c>
      <c r="D30" s="160" t="str">
        <f>IF($A30="","",'Detalle del Riesgo'!D468)</f>
        <v>Mala asignación de roles.</v>
      </c>
      <c r="E30" s="161" t="str">
        <f>IF($A30="","",'Detalle del Riesgo'!C472)</f>
        <v>AEGG</v>
      </c>
      <c r="F30" s="159" t="str">
        <f>IF(OR($A30="",$H30="Retired"),"",'Detalle del Riesgo'!D470)</f>
        <v>Y</v>
      </c>
      <c r="G30" s="159" t="str">
        <f>IF($A30="","",'Detalle del Riesgo'!C475)</f>
        <v>1-3 meses</v>
      </c>
      <c r="H30" s="159" t="str">
        <f>IF($A30= "","",'Detalle del Riesgo'!F468)</f>
        <v>Investigar</v>
      </c>
      <c r="I30" s="162" t="str">
        <f>IF($A30= "","",'Detalle del Riesgo'!C470)</f>
        <v>06/15/2015</v>
      </c>
      <c r="J30" s="163" t="str">
        <f>IF($A30= "","",'Detalle del Riesgo'!F474)</f>
        <v>06/15/2015</v>
      </c>
    </row>
    <row r="31" spans="1:10" x14ac:dyDescent="0.2">
      <c r="A31" s="157">
        <f>IF(LEFT('Detalle del Riesgo'!D494)="&lt;","",'Detalle del Riesgo'!C494)</f>
        <v>20</v>
      </c>
      <c r="B31" s="158">
        <f>IF($A31="","",'Detalle del Riesgo'!F496)</f>
        <v>8</v>
      </c>
      <c r="C31" s="159" t="str">
        <f>IF($A31="","",LEFT('Detalle del Riesgo'!D501,1))</f>
        <v>N</v>
      </c>
      <c r="D31" s="160" t="str">
        <f>IF($A31="","",'Detalle del Riesgo'!D494)</f>
        <v xml:space="preserve">No se realiza documentación del código </v>
      </c>
      <c r="E31" s="161" t="str">
        <f>IF($A31="","",'Detalle del Riesgo'!C498)</f>
        <v>AEGG</v>
      </c>
      <c r="F31" s="159" t="str">
        <f>IF(OR($A31="",$H31="Retired"),"",'Detalle del Riesgo'!D496)</f>
        <v>Y</v>
      </c>
      <c r="G31" s="159" t="str">
        <f>IF($A31="","",'Detalle del Riesgo'!C501)</f>
        <v>1-3 meses</v>
      </c>
      <c r="H31" s="159" t="str">
        <f>IF($A31= "","",'Detalle del Riesgo'!F494)</f>
        <v>Investigar</v>
      </c>
      <c r="I31" s="162">
        <f>IF($A31= "","",'Detalle del Riesgo'!C496)</f>
        <v>42172</v>
      </c>
      <c r="J31" s="163">
        <f>IF($A31= "","",'Detalle del Riesgo'!F500)</f>
        <v>42172</v>
      </c>
    </row>
    <row r="32" spans="1:10" x14ac:dyDescent="0.2">
      <c r="A32" s="157">
        <f>IF(LEFT('Detalle del Riesgo'!D520)="&lt;","",'Detalle del Riesgo'!C520)</f>
        <v>21</v>
      </c>
      <c r="B32" s="158">
        <f>IF($A32="","",'Detalle del Riesgo'!F522)</f>
        <v>4</v>
      </c>
      <c r="C32" s="159" t="str">
        <f>IF($A32="","",LEFT('Detalle del Riesgo'!D527,1))</f>
        <v>N</v>
      </c>
      <c r="D32" s="160" t="str">
        <f>IF($A32="","",'Detalle del Riesgo'!D520)</f>
        <v xml:space="preserve"> No se tiene respaldo de las versiones del proyecto</v>
      </c>
      <c r="E32" s="161" t="str">
        <f>IF($A32="","",'Detalle del Riesgo'!C524)</f>
        <v>EBR</v>
      </c>
      <c r="F32" s="159" t="str">
        <f>IF(OR($A32="",$H32="Retired"),"",'Detalle del Riesgo'!D522)</f>
        <v>R</v>
      </c>
      <c r="G32" s="159" t="str">
        <f>IF($A32="","",'Detalle del Riesgo'!C527)</f>
        <v>1-3 meses</v>
      </c>
      <c r="H32" s="159" t="str">
        <f>IF($A32= "","",'Detalle del Riesgo'!F520)</f>
        <v>Investigar</v>
      </c>
      <c r="I32" s="162" t="str">
        <f>IF($A32= "","",'Detalle del Riesgo'!C522)</f>
        <v>06/15/2015</v>
      </c>
      <c r="J32" s="163" t="str">
        <f>IF($A32= "","",'Detalle del Riesgo'!F526)</f>
        <v>06/15/2015</v>
      </c>
    </row>
    <row r="33" spans="1:10" x14ac:dyDescent="0.2">
      <c r="A33" s="157">
        <f>IF(LEFT('Detalle del Riesgo'!D546)="&lt;","",'Detalle del Riesgo'!C546)</f>
        <v>22</v>
      </c>
      <c r="B33" s="158">
        <f>IF($A33="","",'Detalle del Riesgo'!F548)</f>
        <v>9</v>
      </c>
      <c r="C33" s="159" t="str">
        <f>IF($A33="","",LEFT('Detalle del Riesgo'!D553,1))</f>
        <v>N</v>
      </c>
      <c r="D33" s="160" t="str">
        <f>IF($A33="","",'Detalle del Riesgo'!D546)</f>
        <v>Mala elaboración de diagramas de casos de uso</v>
      </c>
      <c r="E33" s="161" t="str">
        <f>IF($A33="","",'Detalle del Riesgo'!C550)</f>
        <v>EBR</v>
      </c>
      <c r="F33" s="159" t="str">
        <f>IF(OR($A33="",$H33="Retired"),"",'Detalle del Riesgo'!D548)</f>
        <v>R</v>
      </c>
      <c r="G33" s="159" t="str">
        <f>IF($A33="","",'Detalle del Riesgo'!C553)</f>
        <v>1-3 meses</v>
      </c>
      <c r="H33" s="159" t="str">
        <f>IF($A33= "","",'Detalle del Riesgo'!F546)</f>
        <v>Investigar</v>
      </c>
      <c r="I33" s="162" t="str">
        <f>IF($A33= "","",'Detalle del Riesgo'!C548)</f>
        <v>06/15/2015</v>
      </c>
      <c r="J33" s="163" t="str">
        <f>IF($A33= "","",'Detalle del Riesgo'!F552)</f>
        <v>06/15/2015</v>
      </c>
    </row>
    <row r="34" spans="1:10" x14ac:dyDescent="0.2">
      <c r="A34" s="157">
        <f>IF(LEFT('Detalle del Riesgo'!D572)="&lt;","",'Detalle del Riesgo'!C572)</f>
        <v>23</v>
      </c>
      <c r="B34" s="158">
        <f>IF($A34="","",'Detalle del Riesgo'!F574)</f>
        <v>8</v>
      </c>
      <c r="C34" s="159" t="str">
        <f>IF($A34="","",LEFT('Detalle del Riesgo'!D579,1))</f>
        <v>N</v>
      </c>
      <c r="D34" s="160" t="str">
        <f>IF($A34="","",'Detalle del Riesgo'!D572)</f>
        <v>El tester  que prueba el  modulo es el  mismo que lo realizo</v>
      </c>
      <c r="E34" s="161" t="str">
        <f>IF($A34="","",'Detalle del Riesgo'!C576)</f>
        <v>EBR</v>
      </c>
      <c r="F34" s="159" t="str">
        <f>IF(OR($A34="",$H34="Retired"),"",'Detalle del Riesgo'!D574)</f>
        <v>R</v>
      </c>
      <c r="G34" s="159" t="str">
        <f>IF($A34="","",'Detalle del Riesgo'!C579)</f>
        <v>1-3 meses</v>
      </c>
      <c r="H34" s="159" t="str">
        <f>IF($A34= "","",'Detalle del Riesgo'!F572)</f>
        <v>Investigar</v>
      </c>
      <c r="I34" s="162" t="str">
        <f>IF($A34= "","",'Detalle del Riesgo'!C574)</f>
        <v>06/15/2015</v>
      </c>
      <c r="J34" s="163" t="str">
        <f>IF($A34= "","",'Detalle del Riesgo'!F578)</f>
        <v>06/15/2015</v>
      </c>
    </row>
    <row r="35" spans="1:10" x14ac:dyDescent="0.2">
      <c r="A35" s="157">
        <f>IF(LEFT('Detalle del Riesgo'!D597)="&lt;","",'Detalle del Riesgo'!C597)</f>
        <v>24</v>
      </c>
      <c r="B35" s="158">
        <f>IF($A35="","",'Detalle del Riesgo'!F599)</f>
        <v>10</v>
      </c>
      <c r="C35" s="159" t="str">
        <f>IF($A35="","",LEFT('Detalle del Riesgo'!D604,1))</f>
        <v>N</v>
      </c>
      <c r="D35" s="160" t="str">
        <f>IF($A35="","",'Detalle del Riesgo'!D597)</f>
        <v>Mala elección de las pruebas del proyecto</v>
      </c>
      <c r="E35" s="161" t="str">
        <f>IF($A35="","",'Detalle del Riesgo'!C601)</f>
        <v>EBR</v>
      </c>
      <c r="F35" s="159" t="str">
        <f>IF(OR($A35="",$H35="Retired"),"",'Detalle del Riesgo'!D599)</f>
        <v>R</v>
      </c>
      <c r="G35" s="159" t="str">
        <f>IF($A35="","",'Detalle del Riesgo'!C604)</f>
        <v>1-3 meses</v>
      </c>
      <c r="H35" s="159" t="str">
        <f>IF($A35= "","",'Detalle del Riesgo'!F597)</f>
        <v>Investigar</v>
      </c>
      <c r="I35" s="162" t="str">
        <f>IF($A35= "","",'Detalle del Riesgo'!C599)</f>
        <v>06/15/2015</v>
      </c>
      <c r="J35" s="163" t="str">
        <f>IF($A35= "","",'Detalle del Riesgo'!F603)</f>
        <v>06/15/2015</v>
      </c>
    </row>
    <row r="36" spans="1:10" x14ac:dyDescent="0.2">
      <c r="A36" s="157">
        <f>IF(LEFT('Detalle del Riesgo'!D623)="&lt;","",'Detalle del Riesgo'!C623)</f>
        <v>25</v>
      </c>
      <c r="B36" s="158">
        <f>IF($A36="","",'Detalle del Riesgo'!F625)</f>
        <v>12</v>
      </c>
      <c r="C36" s="159" t="str">
        <f>IF($A36="","",LEFT('Detalle del Riesgo'!D630,1))</f>
        <v>N</v>
      </c>
      <c r="D36" s="160" t="str">
        <f>IF($A36="","",'Detalle del Riesgo'!D623)</f>
        <v xml:space="preserve">  El no recopilar la información necesaria </v>
      </c>
      <c r="E36" s="161" t="str">
        <f>IF($A36="","",'Detalle del Riesgo'!C627)</f>
        <v>SHR</v>
      </c>
      <c r="F36" s="159" t="str">
        <f>IF(OR($A36="",$H36="Retired"),"",'Detalle del Riesgo'!D625)</f>
        <v>R</v>
      </c>
      <c r="G36" s="159" t="str">
        <f>IF($A36="","",'Detalle del Riesgo'!C630)</f>
        <v>1-3 meses</v>
      </c>
      <c r="H36" s="159" t="str">
        <f>IF($A36= "","",'Detalle del Riesgo'!F623)</f>
        <v>Investigar</v>
      </c>
      <c r="I36" s="162" t="str">
        <f>IF($A36= "","",'Detalle del Riesgo'!C625)</f>
        <v>06/15/2015</v>
      </c>
      <c r="J36" s="163" t="str">
        <f>IF($A36= "","",'Detalle del Riesgo'!F629)</f>
        <v>06/15/2015</v>
      </c>
    </row>
    <row r="37" spans="1:10" x14ac:dyDescent="0.2">
      <c r="A37" s="157">
        <f>IF(LEFT('Detalle del Riesgo'!D649)="&lt;","",'Detalle del Riesgo'!C649)</f>
        <v>26</v>
      </c>
      <c r="B37" s="158">
        <f>IF($A37="","",'Detalle del Riesgo'!F651)</f>
        <v>10</v>
      </c>
      <c r="C37" s="159" t="str">
        <f>IF($A37="","",LEFT('Detalle del Riesgo'!D656,1))</f>
        <v>N</v>
      </c>
      <c r="D37" s="160" t="str">
        <f>IF($A37="","",'Detalle del Riesgo'!D649)</f>
        <v xml:space="preserve">Mala asignación de roles. </v>
      </c>
      <c r="E37" s="161" t="str">
        <f>IF($A37="","",'Detalle del Riesgo'!C653)</f>
        <v>AEGG</v>
      </c>
      <c r="F37" s="159" t="str">
        <f>IF(OR($A37="",$H37="Retired"),"",'Detalle del Riesgo'!D651)</f>
        <v>Y</v>
      </c>
      <c r="G37" s="159" t="str">
        <f>IF($A37="","",'Detalle del Riesgo'!C656)</f>
        <v>1-3 meses</v>
      </c>
      <c r="H37" s="159" t="str">
        <f>IF($A37= "","",'Detalle del Riesgo'!F649)</f>
        <v>Investigar</v>
      </c>
      <c r="I37" s="162" t="str">
        <f>IF($A37= "","",'Detalle del Riesgo'!C651)</f>
        <v>06/15/2015</v>
      </c>
      <c r="J37" s="163" t="str">
        <f>IF($A37= "","",'Detalle del Riesgo'!F655)</f>
        <v>06/15/2015</v>
      </c>
    </row>
    <row r="38" spans="1:10" ht="25.5" x14ac:dyDescent="0.2">
      <c r="A38" s="157">
        <f>IF(LEFT('Detalle del Riesgo'!D675)="&lt;","",'Detalle del Riesgo'!C675)</f>
        <v>27</v>
      </c>
      <c r="B38" s="158">
        <f>IF($A38="","",'Detalle del Riesgo'!F677)</f>
        <v>2</v>
      </c>
      <c r="C38" s="159" t="str">
        <f>IF($A38="","",LEFT('Detalle del Riesgo'!D682,1))</f>
        <v>N</v>
      </c>
      <c r="D38" s="160" t="str">
        <f>IF($A38="","",'Detalle del Riesgo'!D675)</f>
        <v>El diagrama de Clases no corresponde al análisis de requerimientos del software</v>
      </c>
      <c r="E38" s="161" t="str">
        <f>IF($A38="","",'Detalle del Riesgo'!C679)</f>
        <v>SHR</v>
      </c>
      <c r="F38" s="159" t="str">
        <f>IF(OR($A38="",$H38="Retired"),"",'Detalle del Riesgo'!D677)</f>
        <v>G</v>
      </c>
      <c r="G38" s="159" t="str">
        <f>IF($A38="","",'Detalle del Riesgo'!C682)</f>
        <v>1-3 meses</v>
      </c>
      <c r="H38" s="159" t="str">
        <f>IF($A38= "","",'Detalle del Riesgo'!F675)</f>
        <v>Investigar</v>
      </c>
      <c r="I38" s="162" t="str">
        <f>IF($A38= "","",'Detalle del Riesgo'!C677)</f>
        <v>06/15/2015</v>
      </c>
      <c r="J38" s="163" t="str">
        <f>IF($A38= "","",'Detalle del Riesgo'!F681)</f>
        <v>06/15/2015</v>
      </c>
    </row>
    <row r="39" spans="1:10" x14ac:dyDescent="0.2">
      <c r="A39" s="157"/>
      <c r="B39" s="158" t="str">
        <f>IF($A39="","",'Detalle del Riesgo'!F703)</f>
        <v/>
      </c>
      <c r="C39" s="159" t="str">
        <f>IF($A39="","",LEFT('Detalle del Riesgo'!D708,1))</f>
        <v/>
      </c>
      <c r="D39" s="160" t="str">
        <f>IF($A39="","",'Detalle del Riesgo'!D701)</f>
        <v/>
      </c>
      <c r="E39" s="161" t="str">
        <f>IF($A39="","",'Detalle del Riesgo'!C705)</f>
        <v/>
      </c>
      <c r="F39" s="159" t="str">
        <f>IF(OR($A39="",$H39="Retired"),"",'Detalle del Riesgo'!D703)</f>
        <v/>
      </c>
      <c r="G39" s="159" t="str">
        <f>IF($A39="","",'Detalle del Riesgo'!C708)</f>
        <v/>
      </c>
      <c r="H39" s="159" t="str">
        <f>IF($A39= "","",'Detalle del Riesgo'!F701)</f>
        <v/>
      </c>
      <c r="I39" s="162" t="str">
        <f>IF($A39= "","",'Detalle del Riesgo'!C703)</f>
        <v/>
      </c>
      <c r="J39" s="163" t="str">
        <f>IF($A39= "","",'Detalle del Riesgo'!F707)</f>
        <v/>
      </c>
    </row>
    <row r="40" spans="1:10" x14ac:dyDescent="0.2">
      <c r="A40" s="157" t="str">
        <f>IF(LEFT('Detalle del Riesgo'!D727)="&lt;","",'Detalle del Riesgo'!C727)</f>
        <v/>
      </c>
      <c r="B40" s="158" t="str">
        <f>IF($A40="","",'Detalle del Riesgo'!F729)</f>
        <v/>
      </c>
      <c r="C40" s="159" t="str">
        <f>IF($A40="","",LEFT('Detalle del Riesgo'!D734,1))</f>
        <v/>
      </c>
      <c r="D40" s="160" t="str">
        <f>IF($A40="","",'Detalle del Riesgo'!D727)</f>
        <v/>
      </c>
      <c r="E40" s="161" t="str">
        <f>IF($A40="","",'Detalle del Riesgo'!C731)</f>
        <v/>
      </c>
      <c r="F40" s="159" t="str">
        <f>IF(OR($A40="",$H40="Retired"),"",'Detalle del Riesgo'!D729)</f>
        <v/>
      </c>
      <c r="G40" s="159" t="str">
        <f>IF($A40="","",'Detalle del Riesgo'!C734)</f>
        <v/>
      </c>
      <c r="H40" s="159" t="str">
        <f>IF($A40= "","",'Detalle del Riesgo'!F727)</f>
        <v/>
      </c>
      <c r="I40" s="162" t="str">
        <f>IF($A40= "","",'Detalle del Riesgo'!C729)</f>
        <v/>
      </c>
      <c r="J40" s="163" t="str">
        <f>IF($A40= "","",'Detalle del Riesgo'!F733)</f>
        <v/>
      </c>
    </row>
    <row r="41" spans="1:10" x14ac:dyDescent="0.2">
      <c r="A41" s="157" t="str">
        <f>IF(LEFT('Detalle del Riesgo'!D753)="&lt;","",'Detalle del Riesgo'!C753)</f>
        <v/>
      </c>
      <c r="B41" s="158" t="str">
        <f>IF($A41="","",'Detalle del Riesgo'!F755)</f>
        <v/>
      </c>
      <c r="C41" s="159" t="str">
        <f>IF($A41="","",LEFT('Detalle del Riesgo'!D760,1))</f>
        <v/>
      </c>
      <c r="D41" s="160" t="str">
        <f>IF($A41="","",'Detalle del Riesgo'!D753)</f>
        <v/>
      </c>
      <c r="E41" s="161" t="str">
        <f>IF($A41="","",'Detalle del Riesgo'!C757)</f>
        <v/>
      </c>
      <c r="F41" s="159" t="str">
        <f>IF(OR($A41="",$H41="Retired"),"",'Detalle del Riesgo'!D755)</f>
        <v/>
      </c>
      <c r="G41" s="159" t="str">
        <f>IF($A41="","",'Detalle del Riesgo'!C760)</f>
        <v/>
      </c>
      <c r="H41" s="159" t="str">
        <f>IF($A41= "","",'Detalle del Riesgo'!F753)</f>
        <v/>
      </c>
      <c r="I41" s="162" t="str">
        <f>IF($A41= "","",'Detalle del Riesgo'!C755)</f>
        <v/>
      </c>
      <c r="J41" s="163" t="str">
        <f>IF($A41= "","",'Detalle del Riesgo'!F759)</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241</v>
      </c>
    </row>
    <row r="8" spans="1:8" ht="18" x14ac:dyDescent="0.25">
      <c r="A8" s="204" t="s">
        <v>236</v>
      </c>
    </row>
    <row r="10" spans="1:8" ht="13.5" thickBot="1" x14ac:dyDescent="0.25"/>
    <row r="11" spans="1:8" ht="13.5" thickBot="1" x14ac:dyDescent="0.25">
      <c r="B11" s="185" t="s">
        <v>127</v>
      </c>
      <c r="C11" s="126" t="s">
        <v>120</v>
      </c>
      <c r="D11" s="126" t="s">
        <v>237</v>
      </c>
      <c r="E11" s="122" t="s">
        <v>238</v>
      </c>
      <c r="F11" s="122" t="s">
        <v>239</v>
      </c>
    </row>
    <row r="12" spans="1:8" x14ac:dyDescent="0.2">
      <c r="B12" s="120" t="s">
        <v>18</v>
      </c>
      <c r="C12" s="123">
        <f>Resumen!G6</f>
        <v>13</v>
      </c>
      <c r="D12" s="123">
        <f>Resumen!I6</f>
        <v>0</v>
      </c>
      <c r="E12" s="123">
        <f>COUNTIF($H$14:$H$1002,"RMitigar")</f>
        <v>0</v>
      </c>
      <c r="F12" s="123">
        <f>COUNTIF($H$14:$H$1002,"RAceptar")</f>
        <v>0</v>
      </c>
    </row>
    <row r="13" spans="1:8" x14ac:dyDescent="0.2">
      <c r="B13" s="120" t="s">
        <v>19</v>
      </c>
      <c r="C13" s="124">
        <f>Resumen!G7</f>
        <v>10</v>
      </c>
      <c r="D13" s="124">
        <f>Resumen!I7</f>
        <v>0</v>
      </c>
      <c r="E13" s="124">
        <f>COUNTIF($H$14:$H$1002,"YMitigar")</f>
        <v>0</v>
      </c>
      <c r="F13" s="124">
        <f>COUNTIF($H$14:$H$1002,"YAceptar")</f>
        <v>0</v>
      </c>
      <c r="H13" t="s">
        <v>240</v>
      </c>
    </row>
    <row r="14" spans="1:8" ht="13.5" thickBot="1" x14ac:dyDescent="0.25">
      <c r="B14" s="120" t="s">
        <v>20</v>
      </c>
      <c r="C14" s="125">
        <f>Resumen!G8</f>
        <v>4</v>
      </c>
      <c r="D14" s="125">
        <f>Resumen!I8</f>
        <v>0</v>
      </c>
      <c r="E14" s="125">
        <f>COUNTIF($H$14:$H$1002,"gMitigar")</f>
        <v>0</v>
      </c>
      <c r="F14" s="125">
        <f>COUNTIF($H$14:$H$1002,"GAceptar")</f>
        <v>0</v>
      </c>
      <c r="H14" s="205" t="str">
        <f>CONCATENATE(Resumen!F12,Resumen!H12)</f>
        <v>YInvestigar</v>
      </c>
    </row>
    <row r="15" spans="1:8" ht="13.5" thickBot="1" x14ac:dyDescent="0.25">
      <c r="B15" s="206" t="s">
        <v>120</v>
      </c>
      <c r="C15" s="207">
        <f>SUM(C12:C14)</f>
        <v>27</v>
      </c>
      <c r="D15" s="207">
        <f>SUM(D12:D14)</f>
        <v>0</v>
      </c>
      <c r="E15" s="207">
        <f>SUM(E12:E14)</f>
        <v>0</v>
      </c>
      <c r="F15" s="207">
        <f>SUM(F12:F14)</f>
        <v>0</v>
      </c>
      <c r="H15" s="205" t="str">
        <f>CONCATENATE(Resumen!F13,Resumen!H13)</f>
        <v>YInvestigar</v>
      </c>
    </row>
    <row r="16" spans="1:8" x14ac:dyDescent="0.2">
      <c r="H16" s="205" t="str">
        <f>CONCATENATE(Resumen!F14,Resumen!H14)</f>
        <v>YInvestigar</v>
      </c>
    </row>
    <row r="17" spans="8:8" x14ac:dyDescent="0.2">
      <c r="H17" s="205" t="str">
        <f>CONCATENATE(Resumen!F15,Resumen!H15)</f>
        <v>RInvestigar</v>
      </c>
    </row>
    <row r="18" spans="8:8" x14ac:dyDescent="0.2">
      <c r="H18" s="205" t="str">
        <f>CONCATENATE(Resumen!F16,Resumen!H16)</f>
        <v>YInvestigar</v>
      </c>
    </row>
    <row r="19" spans="8:8" x14ac:dyDescent="0.2">
      <c r="H19" s="205" t="str">
        <f>CONCATENATE(Resumen!F17,Resumen!H17)</f>
        <v>GInvestigar</v>
      </c>
    </row>
    <row r="20" spans="8:8" x14ac:dyDescent="0.2">
      <c r="H20" s="205" t="str">
        <f>CONCATENATE(Resumen!F18,Resumen!H18)</f>
        <v>GPrevenir</v>
      </c>
    </row>
    <row r="21" spans="8:8" x14ac:dyDescent="0.2">
      <c r="H21" s="205" t="str">
        <f>CONCATENATE(Resumen!F19,Resumen!H19)</f>
        <v>RInvestigar</v>
      </c>
    </row>
    <row r="22" spans="8:8" x14ac:dyDescent="0.2">
      <c r="H22" s="205" t="str">
        <f>CONCATENATE(Resumen!F20,Resumen!H20)</f>
        <v>RInvestigar</v>
      </c>
    </row>
    <row r="23" spans="8:8" x14ac:dyDescent="0.2">
      <c r="H23" s="205" t="str">
        <f>CONCATENATE(Resumen!F21,Resumen!H21)</f>
        <v>RInvestigar</v>
      </c>
    </row>
    <row r="24" spans="8:8" x14ac:dyDescent="0.2">
      <c r="H24" s="205" t="str">
        <f>CONCATENATE(Resumen!F22,Resumen!H22)</f>
        <v>RInvestigar</v>
      </c>
    </row>
    <row r="25" spans="8:8" x14ac:dyDescent="0.2">
      <c r="H25" s="205" t="str">
        <f>CONCATENATE(Resumen!F23,Resumen!H23)</f>
        <v>GInvestigar</v>
      </c>
    </row>
    <row r="26" spans="8:8" x14ac:dyDescent="0.2">
      <c r="H26" s="205" t="str">
        <f>CONCATENATE(Resumen!F24,Resumen!H24)</f>
        <v>RInvestigar</v>
      </c>
    </row>
    <row r="27" spans="8:8" x14ac:dyDescent="0.2">
      <c r="H27" s="205" t="str">
        <f>CONCATENATE(Resumen!F25,Resumen!H25)</f>
        <v>YInvestigar</v>
      </c>
    </row>
    <row r="28" spans="8:8" x14ac:dyDescent="0.2">
      <c r="H28" s="205" t="str">
        <f>CONCATENATE(Resumen!F26,Resumen!H26)</f>
        <v>YInvestigar</v>
      </c>
    </row>
    <row r="29" spans="8:8" x14ac:dyDescent="0.2">
      <c r="H29" s="205" t="str">
        <f>CONCATENATE(Resumen!F27,Resumen!H27)</f>
        <v>RInvestigar</v>
      </c>
    </row>
    <row r="30" spans="8:8" x14ac:dyDescent="0.2">
      <c r="H30" s="205" t="str">
        <f>CONCATENATE(Resumen!F28,Resumen!H28)</f>
        <v>YInvestigar</v>
      </c>
    </row>
    <row r="31" spans="8:8" x14ac:dyDescent="0.2">
      <c r="H31" s="205" t="str">
        <f>CONCATENATE(Resumen!F29,Resumen!H29)</f>
        <v>RInvestigar</v>
      </c>
    </row>
    <row r="32" spans="8:8" x14ac:dyDescent="0.2">
      <c r="H32" s="205" t="str">
        <f>CONCATENATE(Resumen!F30,Resumen!H30)</f>
        <v>YInvestigar</v>
      </c>
    </row>
    <row r="33" spans="8:8" x14ac:dyDescent="0.2">
      <c r="H33" s="205" t="str">
        <f>CONCATENATE(Resumen!F31,Resumen!H31)</f>
        <v>YInvestigar</v>
      </c>
    </row>
    <row r="34" spans="8:8" x14ac:dyDescent="0.2">
      <c r="H34" s="205" t="str">
        <f>CONCATENATE(Resumen!F32,Resumen!H32)</f>
        <v>RInvestigar</v>
      </c>
    </row>
    <row r="35" spans="8:8" x14ac:dyDescent="0.2">
      <c r="H35" s="205" t="str">
        <f>CONCATENATE(Resumen!F33,Resumen!H33)</f>
        <v>RInvestigar</v>
      </c>
    </row>
    <row r="36" spans="8:8" x14ac:dyDescent="0.2">
      <c r="H36" s="205" t="str">
        <f>CONCATENATE(Resumen!F34,Resumen!H34)</f>
        <v>RInvestigar</v>
      </c>
    </row>
    <row r="37" spans="8:8" x14ac:dyDescent="0.2">
      <c r="H37" s="205" t="str">
        <f>CONCATENATE(Resumen!F35,Resumen!H35)</f>
        <v>RInvestigar</v>
      </c>
    </row>
    <row r="38" spans="8:8" x14ac:dyDescent="0.2">
      <c r="H38" s="205" t="str">
        <f>CONCATENATE(Resumen!F36,Resumen!H36)</f>
        <v>RInvestigar</v>
      </c>
    </row>
    <row r="39" spans="8:8" x14ac:dyDescent="0.2">
      <c r="H39" s="205" t="str">
        <f>CONCATENATE(Resumen!F37,Resumen!H37)</f>
        <v>YInvestigar</v>
      </c>
    </row>
    <row r="40" spans="8:8" x14ac:dyDescent="0.2">
      <c r="H40" s="205" t="str">
        <f>CONCATENATE(Resumen!F38,Resumen!H38)</f>
        <v>GInvestigar</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2</v>
      </c>
      <c r="O4" s="109">
        <f>COUNTIF($M$16:$M$45,"Muy alta - Alta")</f>
        <v>0</v>
      </c>
      <c r="P4" s="110">
        <f>COUNTIF($M$16:$M$45,"Muy alta - Muy alta")</f>
        <v>1</v>
      </c>
      <c r="R4" s="188"/>
      <c r="S4" s="2" t="s">
        <v>149</v>
      </c>
      <c r="T4" s="4" t="s">
        <v>18</v>
      </c>
      <c r="U4" s="2">
        <v>7</v>
      </c>
    </row>
    <row r="5" spans="2:27" x14ac:dyDescent="0.2">
      <c r="B5" s="42" t="s">
        <v>18</v>
      </c>
      <c r="C5" s="54">
        <f>COUNTIF($C$16:$C$45,"R-N")</f>
        <v>13</v>
      </c>
      <c r="D5" s="54">
        <f>COUNTIF($D$16:$D$45,"R-M")</f>
        <v>6</v>
      </c>
      <c r="E5" s="54">
        <f>COUNTIF($E$16:$E$45,"R-Retirar")</f>
        <v>0</v>
      </c>
      <c r="F5" s="55">
        <f>COUNTIF($F$16:$F$45,"R-Abierto")</f>
        <v>13</v>
      </c>
      <c r="G5" s="51"/>
      <c r="H5" s="51"/>
      <c r="I5" s="51"/>
      <c r="J5" s="51"/>
      <c r="K5" s="108" t="s">
        <v>15</v>
      </c>
      <c r="L5" s="109">
        <f>COUNTIF($M$16:$M$45,"Alta - Muy baja")</f>
        <v>0</v>
      </c>
      <c r="M5" s="109">
        <f>COUNTIF($M$16:$M$45,"Alta - Baja")</f>
        <v>0</v>
      </c>
      <c r="N5" s="109">
        <f>COUNTIF($M$16:$M$45,"Alta - Media")</f>
        <v>2</v>
      </c>
      <c r="O5" s="109">
        <f>COUNTIF($M$16:$M$45,"Alta - Alta")</f>
        <v>4</v>
      </c>
      <c r="P5" s="110">
        <f>COUNTIF($M$16:$M$45,"Alta - Muy alta")</f>
        <v>4</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4</v>
      </c>
      <c r="O6" s="109">
        <f>COUNTIF($M$16:$M$45,"Media - Alta")</f>
        <v>1</v>
      </c>
      <c r="P6" s="110">
        <f>COUNTIF($M$16:$M$45,"Media - Muy alta")</f>
        <v>2</v>
      </c>
      <c r="R6" s="188"/>
      <c r="S6" s="2" t="s">
        <v>151</v>
      </c>
      <c r="T6" s="4" t="s">
        <v>19</v>
      </c>
      <c r="U6" s="2">
        <v>8</v>
      </c>
    </row>
    <row r="7" spans="2:27" x14ac:dyDescent="0.2">
      <c r="B7" s="42" t="s">
        <v>19</v>
      </c>
      <c r="C7" s="54">
        <f>COUNTIF($C$16:$C$45,"Y-N")</f>
        <v>10</v>
      </c>
      <c r="D7" s="54">
        <f>COUNTIF($D$16:$D$45,"Y-M")</f>
        <v>5</v>
      </c>
      <c r="E7" s="54">
        <f>COUNTIF($E$16:$E$45,"Y-Retirar")</f>
        <v>0</v>
      </c>
      <c r="F7" s="55">
        <f>COUNTIF($F$16:$F$45,"Y-Abierto")</f>
        <v>10</v>
      </c>
      <c r="G7" s="51"/>
      <c r="H7" s="52"/>
      <c r="I7" s="52"/>
      <c r="J7" s="52"/>
      <c r="K7" s="111" t="s">
        <v>13</v>
      </c>
      <c r="L7" s="112">
        <f>COUNTIF($M$16:$M$45,"Baja - Muy baja")</f>
        <v>0</v>
      </c>
      <c r="M7" s="112">
        <f>COUNTIF($M$16:$M$45,"Baja - Baja")</f>
        <v>3</v>
      </c>
      <c r="N7" s="112">
        <f>COUNTIF($M$16:$M$45,"Baja - Media")</f>
        <v>2</v>
      </c>
      <c r="O7" s="112">
        <f>COUNTIF($M$16:$M$45,"Baja - Alta")</f>
        <v>1</v>
      </c>
      <c r="P7" s="113">
        <f>COUNTIF($M$16:$M$45,"Baja - Muy alta")</f>
        <v>1</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4</v>
      </c>
      <c r="D9" s="54">
        <f>COUNTIF($D$16:$D$45,"G-M")</f>
        <v>2</v>
      </c>
      <c r="E9" s="54">
        <f>COUNTIF($E$16:$E$45,"G-Retirar")</f>
        <v>0</v>
      </c>
      <c r="F9" s="55">
        <f>COUNTIF($F$16:$F$45,"G-Abierto")</f>
        <v>5</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27</v>
      </c>
      <c r="D11" s="43">
        <f>SUM(D5:D9)</f>
        <v>13</v>
      </c>
      <c r="E11" s="43">
        <f>SUM(E5:E9)</f>
        <v>0</v>
      </c>
      <c r="F11" s="40">
        <f>SUM(F5:F10)</f>
        <v>28</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f>Resumen!A12</f>
        <v>1</v>
      </c>
      <c r="C16" s="51" t="str">
        <f>IF($B16="","",CONCATENATE(I16,"-",Resumen!C12))</f>
        <v>Y-N</v>
      </c>
      <c r="D16" s="51" t="str">
        <f>IF($B16="","",CONCATENATE(I16,"-",H16))</f>
        <v>Y-</v>
      </c>
      <c r="E16" s="51" t="str">
        <f>IF($B16="","",CONCATENATE(I16,"-",Resumen!H12))</f>
        <v>Y-Investigar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Alta</v>
      </c>
      <c r="L16" t="str">
        <f>'Detalle del Riesgo'!$C9</f>
        <v>Media</v>
      </c>
      <c r="M16" t="str">
        <f>IF(OR(B16="",Resumen!H12="Retirar"),"",CONCATENATE(K16," - ",L16))</f>
        <v>Alta - Media</v>
      </c>
      <c r="N16"/>
      <c r="O16"/>
      <c r="P16"/>
      <c r="R16" s="188"/>
      <c r="S16" s="2" t="s">
        <v>161</v>
      </c>
      <c r="T16" s="4" t="s">
        <v>19</v>
      </c>
      <c r="U16" s="2">
        <v>13</v>
      </c>
      <c r="V16" s="5"/>
      <c r="W16" s="3" t="s">
        <v>12</v>
      </c>
      <c r="X16" s="3" t="s">
        <v>13</v>
      </c>
      <c r="Y16" s="3" t="s">
        <v>14</v>
      </c>
      <c r="Z16" s="3" t="s">
        <v>15</v>
      </c>
      <c r="AA16" s="3" t="s">
        <v>16</v>
      </c>
    </row>
    <row r="17" spans="2:27" x14ac:dyDescent="0.2">
      <c r="B17" s="60">
        <f>Resumen!A13</f>
        <v>2</v>
      </c>
      <c r="C17" s="51" t="str">
        <f>IF(B17="","",CONCATENATE(I17,"-",Resumen!C13))</f>
        <v>Y-N</v>
      </c>
      <c r="D17" s="51" t="str">
        <f>IF($B17="","",CONCATENATE(I17,"-",H17))</f>
        <v>Y-M</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Alta</v>
      </c>
      <c r="L17" t="str">
        <f>'Detalle del Riesgo'!$C36</f>
        <v>Media</v>
      </c>
      <c r="M17" t="str">
        <f>IF(OR(B17="",Resumen!H13="Retired"),"",CONCATENATE(K17," - ",L17))</f>
        <v>Alta - Media</v>
      </c>
      <c r="N17"/>
      <c r="O17"/>
      <c r="P17"/>
      <c r="R17" s="188"/>
      <c r="S17" s="2" t="s">
        <v>162</v>
      </c>
      <c r="T17" s="4" t="s">
        <v>18</v>
      </c>
      <c r="U17" s="2">
        <v>11</v>
      </c>
      <c r="V17" s="3" t="s">
        <v>16</v>
      </c>
      <c r="W17" s="6">
        <v>5</v>
      </c>
      <c r="X17" s="7">
        <v>10</v>
      </c>
      <c r="Y17" s="8">
        <v>15</v>
      </c>
      <c r="Z17" s="8">
        <v>20</v>
      </c>
      <c r="AA17" s="8">
        <v>25</v>
      </c>
    </row>
    <row r="18" spans="2:27" x14ac:dyDescent="0.2">
      <c r="B18" s="60">
        <f>Resumen!A14</f>
        <v>3</v>
      </c>
      <c r="C18" s="51" t="str">
        <f>IF(B18="","",CONCATENATE(I18,"-",Resumen!C14))</f>
        <v>Y-N</v>
      </c>
      <c r="D18" s="51" t="str">
        <f t="shared" ref="D18:D45" si="1">IF($B18="","",CONCATENATE(I18,"-",H18))</f>
        <v>Y-M</v>
      </c>
      <c r="E18" s="51" t="str">
        <f>IF($B18="","",CONCATENATE(I18,"-",Resumen!H14))</f>
        <v>Y-Investigar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Baja</v>
      </c>
      <c r="M18" t="str">
        <f>IF(OR(B18="",Resumen!H14="Retired"),"",CONCATENATE(K18," - ",L18))</f>
        <v>Media - Baja</v>
      </c>
      <c r="N18"/>
      <c r="O18"/>
      <c r="P18"/>
      <c r="R18" s="188"/>
      <c r="S18" s="2" t="s">
        <v>163</v>
      </c>
      <c r="T18" s="4" t="s">
        <v>20</v>
      </c>
      <c r="U18" s="2">
        <v>15</v>
      </c>
      <c r="V18" s="3" t="s">
        <v>15</v>
      </c>
      <c r="W18" s="6">
        <v>4</v>
      </c>
      <c r="X18" s="7">
        <v>8</v>
      </c>
      <c r="Y18" s="7">
        <v>12</v>
      </c>
      <c r="Z18" s="8">
        <v>16</v>
      </c>
      <c r="AA18" s="8">
        <v>20</v>
      </c>
    </row>
    <row r="19" spans="2:27" x14ac:dyDescent="0.2">
      <c r="B19" s="60">
        <f>Resumen!A15</f>
        <v>4</v>
      </c>
      <c r="C19" s="51" t="str">
        <f>IF(B19="","",CONCATENATE(I19,"-",Resumen!C15))</f>
        <v>R-N</v>
      </c>
      <c r="D19" s="51" t="str">
        <f t="shared" si="1"/>
        <v>R-M</v>
      </c>
      <c r="E19" s="51" t="str">
        <f>IF($B19="","",CONCATENATE(I19,"-",Resumen!H15))</f>
        <v>R-Investigar</v>
      </c>
      <c r="F19" s="51" t="str">
        <f t="shared" si="0"/>
        <v>R-Abierto</v>
      </c>
      <c r="G19" s="51" t="str">
        <f>IF(Resumen!H15="Retirar","Cerrado","Abierto")</f>
        <v>Abierto</v>
      </c>
      <c r="H19" s="9" t="str">
        <f>IF($B$16="","",IF(OR(ISBLANK('Detalle del Riesgo'!F89),ISTEXT('Detalle del Riesgo'!F89)),"",IF($H$15-'Detalle del Riesgo'!F89&gt;$H$14,"Not Modified","M")))</f>
        <v>M</v>
      </c>
      <c r="I19" s="10" t="str">
        <f>'Detalle del Riesgo'!D84</f>
        <v>R</v>
      </c>
      <c r="J19"/>
      <c r="K19" t="str">
        <f>'Detalle del Riesgo'!C87</f>
        <v>Muy alta</v>
      </c>
      <c r="L19" t="str">
        <f>'Detalle del Riesgo'!$C88</f>
        <v>Media</v>
      </c>
      <c r="M19" t="str">
        <f>IF(OR(B19="",Resumen!H15="Retired"),"",CONCATENATE(K19," - ",L19))</f>
        <v>Muy alta - Media</v>
      </c>
      <c r="N19"/>
      <c r="O19"/>
      <c r="P19"/>
      <c r="R19" s="188"/>
      <c r="S19" s="2" t="s">
        <v>164</v>
      </c>
      <c r="T19" s="4" t="s">
        <v>18</v>
      </c>
      <c r="U19" s="2">
        <v>2</v>
      </c>
      <c r="V19" s="3" t="s">
        <v>14</v>
      </c>
      <c r="W19" s="6">
        <v>3</v>
      </c>
      <c r="X19" s="7">
        <v>6</v>
      </c>
      <c r="Y19" s="7">
        <v>9</v>
      </c>
      <c r="Z19" s="7">
        <v>12</v>
      </c>
      <c r="AA19" s="8">
        <v>15</v>
      </c>
    </row>
    <row r="20" spans="2:27" x14ac:dyDescent="0.2">
      <c r="B20" s="60">
        <f>Resumen!A16</f>
        <v>5</v>
      </c>
      <c r="C20" s="51" t="str">
        <f>IF(B20="","",CONCATENATE(I20,"-",Resumen!C16))</f>
        <v>Y-N</v>
      </c>
      <c r="D20" s="51" t="str">
        <f t="shared" si="1"/>
        <v>Y-</v>
      </c>
      <c r="E20" s="51" t="str">
        <f>IF($B20="","",CONCATENATE(I20,"-",Resumen!H16))</f>
        <v>Y-Investigar</v>
      </c>
      <c r="F20" s="51" t="str">
        <f t="shared" si="0"/>
        <v>Y-Abierto</v>
      </c>
      <c r="G20" s="51" t="str">
        <f>IF(Resumen!H16="Retirar","Cerrado","Abierto")</f>
        <v>Abierto</v>
      </c>
      <c r="H20" s="9" t="str">
        <f>IF($B$16="","",IF(OR(ISBLANK('Detalle del Riesgo'!F114),ISTEXT('Detalle del Riesgo'!F114)),"",IF($H$15-'Detalle del Riesgo'!F114&gt;$H$14,"Not Modified","M")))</f>
        <v/>
      </c>
      <c r="I20" s="10" t="str">
        <f>'Detalle del Riesgo'!D109</f>
        <v>Y</v>
      </c>
      <c r="J20"/>
      <c r="K20" t="str">
        <f>'Detalle del Riesgo'!C112</f>
        <v>Media</v>
      </c>
      <c r="L20" t="str">
        <f>'Detalle del Riesgo'!$C113</f>
        <v>Alta</v>
      </c>
      <c r="M20" t="str">
        <f>IF(OR(B20="",Resumen!H16="Retired"),"",CONCATENATE(K20," - ",L20))</f>
        <v>Media - Alta</v>
      </c>
      <c r="N20"/>
      <c r="O20"/>
      <c r="P20"/>
      <c r="R20" s="188"/>
      <c r="S20" s="2" t="s">
        <v>165</v>
      </c>
      <c r="T20" s="4" t="s">
        <v>19</v>
      </c>
      <c r="U20" s="2">
        <v>4</v>
      </c>
      <c r="V20" s="3" t="s">
        <v>13</v>
      </c>
      <c r="W20" s="6">
        <v>2</v>
      </c>
      <c r="X20" s="6">
        <v>4</v>
      </c>
      <c r="Y20" s="6">
        <v>6</v>
      </c>
      <c r="Z20" s="7">
        <v>8</v>
      </c>
      <c r="AA20" s="7">
        <v>10</v>
      </c>
    </row>
    <row r="21" spans="2:27" x14ac:dyDescent="0.2">
      <c r="B21" s="60">
        <f>Resumen!A17</f>
        <v>6</v>
      </c>
      <c r="C21" s="51" t="str">
        <f>IF(B21="","",CONCATENATE(I21,"-",Resumen!C17))</f>
        <v>G-N</v>
      </c>
      <c r="D21" s="51" t="str">
        <f t="shared" si="1"/>
        <v>G-</v>
      </c>
      <c r="E21" s="51" t="str">
        <f>IF($B21="","",CONCATENATE(I21,"-",Resumen!H17))</f>
        <v>G-Investigar</v>
      </c>
      <c r="F21" s="51" t="str">
        <f t="shared" si="0"/>
        <v>G-Abierto</v>
      </c>
      <c r="G21" s="51" t="str">
        <f>IF(Resumen!H17="Retirar","Cerrado","Abierto")</f>
        <v>Abierto</v>
      </c>
      <c r="H21" s="9" t="str">
        <f>IF($B$16="","",IF(OR(ISBLANK('Detalle del Riesgo'!F140),ISTEXT('Detalle del Riesgo'!F140)),"",IF($H$15-'Detalle del Riesgo'!F140&gt;$H$14,"Not Modified","M")))</f>
        <v/>
      </c>
      <c r="I21" s="10" t="str">
        <f>'Detalle del Riesgo'!D135</f>
        <v>G</v>
      </c>
      <c r="J21"/>
      <c r="K21" t="str">
        <f>'Detalle del Riesgo'!C138</f>
        <v>Baja</v>
      </c>
      <c r="L21" t="str">
        <f>'Detalle del Riesgo'!$C139</f>
        <v>Baja</v>
      </c>
      <c r="M21" t="str">
        <f>IF(OR(B21="",Resumen!H17="Retired"),"",CONCATENATE(K21," - ",L21))</f>
        <v>Baja - Baja</v>
      </c>
      <c r="N21"/>
      <c r="O21"/>
      <c r="P21"/>
      <c r="R21" s="188"/>
      <c r="S21" s="2" t="s">
        <v>166</v>
      </c>
      <c r="T21" s="4" t="s">
        <v>18</v>
      </c>
      <c r="U21" s="2">
        <v>3</v>
      </c>
      <c r="V21" s="3" t="s">
        <v>12</v>
      </c>
      <c r="W21" s="6">
        <v>1</v>
      </c>
      <c r="X21" s="6">
        <v>2</v>
      </c>
      <c r="Y21" s="6">
        <v>3</v>
      </c>
      <c r="Z21" s="6">
        <v>4</v>
      </c>
      <c r="AA21" s="7">
        <v>5</v>
      </c>
    </row>
    <row r="22" spans="2:27" x14ac:dyDescent="0.2">
      <c r="B22" s="60">
        <f>Resumen!A18</f>
        <v>7</v>
      </c>
      <c r="C22" s="51" t="str">
        <f>IF(B22="","",CONCATENATE(I22,"-",Resumen!C18))</f>
        <v>G-N</v>
      </c>
      <c r="D22" s="51" t="str">
        <f t="shared" si="1"/>
        <v>G-</v>
      </c>
      <c r="E22" s="51" t="str">
        <f>IF($B22="","",CONCATENATE(I22,"-",Resumen!H18))</f>
        <v>G-Prevenir</v>
      </c>
      <c r="F22" s="51" t="str">
        <f t="shared" si="0"/>
        <v>G-Abierto</v>
      </c>
      <c r="G22" s="51" t="str">
        <f>IF(Resumen!H18="Retirar","Cerrado","Abierto")</f>
        <v>Abierto</v>
      </c>
      <c r="H22" s="9" t="str">
        <f>IF($B$16="","",IF(OR(ISBLANK('Detalle del Riesgo'!F165),ISTEXT('Detalle del Riesgo'!F165)),"",IF($H$15-'Detalle del Riesgo'!F165&gt;$H$14,"Not Modified","M")))</f>
        <v/>
      </c>
      <c r="I22" s="10" t="str">
        <f>'Detalle del Riesgo'!D160</f>
        <v>G</v>
      </c>
      <c r="J22"/>
      <c r="K22" t="str">
        <f>'Detalle del Riesgo'!C163</f>
        <v>Baja</v>
      </c>
      <c r="L22" t="str">
        <f>'Detalle del Riesgo'!$C164</f>
        <v>Media</v>
      </c>
      <c r="M22" t="str">
        <f>IF(OR(B22="",Resumen!H18="Retired"),"",CONCATENATE(K22," - ",L22))</f>
        <v>Baja - Media</v>
      </c>
      <c r="N22"/>
      <c r="O22"/>
      <c r="P22"/>
      <c r="R22" s="188"/>
      <c r="S22" s="2" t="s">
        <v>167</v>
      </c>
      <c r="T22" s="4" t="s">
        <v>18</v>
      </c>
      <c r="U22" s="2">
        <v>1</v>
      </c>
    </row>
    <row r="23" spans="2:27" x14ac:dyDescent="0.2">
      <c r="B23" s="60">
        <f>Resumen!A19</f>
        <v>8</v>
      </c>
      <c r="C23" s="51" t="str">
        <f>IF(B23="","",CONCATENATE(I23,"-",Resumen!C19))</f>
        <v>R-N</v>
      </c>
      <c r="D23" s="51" t="str">
        <f t="shared" si="1"/>
        <v>R-</v>
      </c>
      <c r="E23" s="51" t="str">
        <f>IF($B23="","",CONCATENATE(I23,"-",Resumen!H19))</f>
        <v>R-Investigar</v>
      </c>
      <c r="F23" s="51" t="str">
        <f t="shared" si="0"/>
        <v>R-Abierto</v>
      </c>
      <c r="G23" s="51" t="str">
        <f>IF(Resumen!H19="Retirar","Cerrado","Abierto")</f>
        <v>Abierto</v>
      </c>
      <c r="H23" s="9" t="str">
        <f>IF($B$16="","",IF(OR(ISBLANK('Detalle del Riesgo'!F190),ISTEXT('Detalle del Riesgo'!F190)),"",IF($H$15-'Detalle del Riesgo'!F190&gt;$H$14,"Not Modified","M")))</f>
        <v/>
      </c>
      <c r="I23" s="10" t="str">
        <f>'Detalle del Riesgo'!D185</f>
        <v>R</v>
      </c>
      <c r="J23"/>
      <c r="K23" t="str">
        <f>'Detalle del Riesgo'!C188</f>
        <v>Alta</v>
      </c>
      <c r="L23" t="str">
        <f>'Detalle del Riesgo'!$C189</f>
        <v>Alta</v>
      </c>
      <c r="M23" t="str">
        <f>IF(OR(B23="",Resumen!H19="Retired"),"",CONCATENATE(K23," - ",L23))</f>
        <v>Alta - Alta</v>
      </c>
      <c r="N23"/>
      <c r="O23"/>
      <c r="P23"/>
      <c r="R23" s="188"/>
      <c r="S23" s="2" t="s">
        <v>168</v>
      </c>
      <c r="T23" s="4" t="s">
        <v>20</v>
      </c>
      <c r="U23" s="2">
        <v>5</v>
      </c>
    </row>
    <row r="24" spans="2:27" x14ac:dyDescent="0.2">
      <c r="B24" s="60">
        <f>Resumen!A20</f>
        <v>9</v>
      </c>
      <c r="C24" s="51" t="str">
        <f>IF(B24="","",CONCATENATE(I24,"-",Resumen!C20))</f>
        <v>R-N</v>
      </c>
      <c r="D24" s="51" t="str">
        <f t="shared" si="1"/>
        <v>R-</v>
      </c>
      <c r="E24" s="51" t="str">
        <f>IF($B24="","",CONCATENATE(I24,"-",Resumen!H20))</f>
        <v>R-Investigar</v>
      </c>
      <c r="F24" s="51" t="str">
        <f t="shared" si="0"/>
        <v>R-Abierto</v>
      </c>
      <c r="G24" s="51" t="str">
        <f>IF(Resumen!H20="Retirar","Cerrado","Abierto")</f>
        <v>Abierto</v>
      </c>
      <c r="H24" s="9" t="str">
        <f>IF($B$16="","",IF(OR(ISBLANK('Detalle del Riesgo'!F216),ISTEXT('Detalle del Riesgo'!F216)),"",IF($H$15-'Detalle del Riesgo'!F216&gt;$H$14,"Not Modified","M")))</f>
        <v/>
      </c>
      <c r="I24" s="10" t="str">
        <f>'Detalle del Riesgo'!D211</f>
        <v>R</v>
      </c>
      <c r="J24"/>
      <c r="K24" t="str">
        <f>'Detalle del Riesgo'!C214</f>
        <v>Alta</v>
      </c>
      <c r="L24" t="str">
        <f>'Detalle del Riesgo'!$C215</f>
        <v>Alta</v>
      </c>
      <c r="M24" t="str">
        <f>IF(OR(B24="",Resumen!H20="Retired"),"",CONCATENATE(K24," - ",L24))</f>
        <v>Alta - Alta</v>
      </c>
      <c r="N24"/>
      <c r="O24"/>
      <c r="P24"/>
      <c r="R24" s="188"/>
      <c r="S24" s="2" t="s">
        <v>169</v>
      </c>
      <c r="T24" s="4" t="s">
        <v>20</v>
      </c>
      <c r="U24" s="2">
        <v>22</v>
      </c>
    </row>
    <row r="25" spans="2:27" x14ac:dyDescent="0.2">
      <c r="B25" s="60">
        <f>Resumen!A21</f>
        <v>10</v>
      </c>
      <c r="C25" s="51" t="str">
        <f>IF(B25="","",CONCATENATE(I25,"-",Resumen!C21))</f>
        <v>R-N</v>
      </c>
      <c r="D25" s="51" t="str">
        <f t="shared" si="1"/>
        <v>R-</v>
      </c>
      <c r="E25" s="51" t="str">
        <f>IF($B25="","",CONCATENATE(I25,"-",Resumen!H21))</f>
        <v>R-Investigar</v>
      </c>
      <c r="F25" s="51" t="str">
        <f t="shared" si="0"/>
        <v>R-Abierto</v>
      </c>
      <c r="G25" s="51" t="str">
        <f>IF(Resumen!H21="Retirar","Cerrado","Abierto")</f>
        <v>Abierto</v>
      </c>
      <c r="H25" s="9" t="str">
        <f>IF($B$16="","",IF(OR(ISBLANK('Detalle del Riesgo'!F241),ISTEXT('Detalle del Riesgo'!F241)),"",IF($H$15-'Detalle del Riesgo'!F241&gt;$H$14,"Not Modified","M")))</f>
        <v/>
      </c>
      <c r="I25" s="10" t="str">
        <f>'Detalle del Riesgo'!D236</f>
        <v>R</v>
      </c>
      <c r="J25"/>
      <c r="K25" t="str">
        <f>'Detalle del Riesgo'!C239</f>
        <v>Alta</v>
      </c>
      <c r="L25" t="str">
        <f>'Detalle del Riesgo'!$C240</f>
        <v>Muy alta</v>
      </c>
      <c r="M25" t="str">
        <f>IF(OR(B25="",Resumen!H21="Retired"),"",CONCATENATE(K25," - ",L25))</f>
        <v>Alta - Muy alta</v>
      </c>
      <c r="N25"/>
      <c r="O25"/>
      <c r="P25"/>
      <c r="R25" s="188"/>
      <c r="S25" s="2" t="s">
        <v>170</v>
      </c>
      <c r="T25" s="4" t="s">
        <v>20</v>
      </c>
      <c r="U25" s="2">
        <v>24</v>
      </c>
    </row>
    <row r="26" spans="2:27" x14ac:dyDescent="0.2">
      <c r="B26" s="60">
        <f>Resumen!A22</f>
        <v>11</v>
      </c>
      <c r="C26" s="51" t="str">
        <f>IF(B26="","",CONCATENATE(I26,"-",Resumen!C22))</f>
        <v>R-N</v>
      </c>
      <c r="D26" s="51" t="str">
        <f t="shared" si="1"/>
        <v>R-</v>
      </c>
      <c r="E26" s="51" t="str">
        <f>IF($B26="","",CONCATENATE(I26,"-",Resumen!H22))</f>
        <v>R-Investigar</v>
      </c>
      <c r="F26" s="51" t="str">
        <f t="shared" si="0"/>
        <v>R-Abierto</v>
      </c>
      <c r="G26" s="51" t="str">
        <f>IF(Resumen!H22="Retirar","Cerrado","Abierto")</f>
        <v>Abierto</v>
      </c>
      <c r="H26" s="9" t="str">
        <f>IF($B$16="","",IF(OR(ISBLANK('Detalle del Riesgo'!F267),ISTEXT('Detalle del Riesgo'!F267)),"",IF($H$15-'Detalle del Riesgo'!F267&gt;$H$14,"Not Modified","M")))</f>
        <v/>
      </c>
      <c r="I26" s="10" t="str">
        <f>'Detalle del Riesgo'!D262</f>
        <v>R</v>
      </c>
      <c r="J26"/>
      <c r="K26" t="str">
        <f>'Detalle del Riesgo'!C265</f>
        <v>Media</v>
      </c>
      <c r="L26" t="str">
        <f>'Detalle del Riesgo'!$C266</f>
        <v>Muy alta</v>
      </c>
      <c r="M26" t="str">
        <f>IF(OR(B26="",Resumen!H22="Retired"),"",CONCATENATE(K26," - ",L26))</f>
        <v>Media - Muy alta</v>
      </c>
      <c r="N26"/>
      <c r="O26"/>
      <c r="P26"/>
      <c r="R26" s="188"/>
      <c r="S26" s="2" t="s">
        <v>171</v>
      </c>
      <c r="T26" s="4" t="s">
        <v>20</v>
      </c>
      <c r="U26" s="2">
        <v>23</v>
      </c>
    </row>
    <row r="27" spans="2:27" x14ac:dyDescent="0.2">
      <c r="B27" s="60">
        <f>Resumen!A23</f>
        <v>12</v>
      </c>
      <c r="C27" s="51" t="str">
        <f>IF(B27="","",CONCATENATE(I27,"-",Resumen!C23))</f>
        <v>G-N</v>
      </c>
      <c r="D27" s="51" t="str">
        <f t="shared" si="1"/>
        <v>G-M</v>
      </c>
      <c r="E27" s="51" t="str">
        <f>IF($B27="","",CONCATENATE(I27,"-",Resumen!H23))</f>
        <v>G-Investigar</v>
      </c>
      <c r="F27" s="51" t="str">
        <f t="shared" si="0"/>
        <v>G-Abierto</v>
      </c>
      <c r="G27" s="51" t="str">
        <f>IF(Resumen!H23="Retirar","Cerrado","Abierto")</f>
        <v>Abierto</v>
      </c>
      <c r="H27" s="9" t="str">
        <f>IF($B$16="","",IF(OR(ISBLANK('Detalle del Riesgo'!F293),ISTEXT('Detalle del Riesgo'!F293)),"",IF($H$15-'Detalle del Riesgo'!F293&gt;$H$14,"Not Modified","M")))</f>
        <v>M</v>
      </c>
      <c r="I27" s="10" t="str">
        <f>'Detalle del Riesgo'!D288</f>
        <v>G</v>
      </c>
      <c r="J27"/>
      <c r="K27" t="str">
        <f>'Detalle del Riesgo'!C291</f>
        <v>Baja</v>
      </c>
      <c r="L27" t="str">
        <f>'Detalle del Riesgo'!$C292</f>
        <v>Baja</v>
      </c>
      <c r="M27" t="str">
        <f>IF(OR(B27="",Resumen!H23="Retired"),"",CONCATENATE(K27," - ",L27))</f>
        <v>Baja - Baja</v>
      </c>
      <c r="N27"/>
      <c r="O27"/>
      <c r="P27"/>
      <c r="R27" s="188"/>
      <c r="S27" s="2" t="s">
        <v>172</v>
      </c>
      <c r="T27" s="4" t="s">
        <v>19</v>
      </c>
      <c r="U27" s="2">
        <v>21</v>
      </c>
    </row>
    <row r="28" spans="2:27" x14ac:dyDescent="0.2">
      <c r="B28" s="60">
        <f>Resumen!A24</f>
        <v>13</v>
      </c>
      <c r="C28" s="51" t="str">
        <f>IF(B28="","",CONCATENATE(I28,"-",Resumen!C24))</f>
        <v>R-N</v>
      </c>
      <c r="D28" s="51" t="str">
        <f t="shared" si="1"/>
        <v>R-</v>
      </c>
      <c r="E28" s="51" t="str">
        <f>IF($B28="","",CONCATENATE(I28,"-",Resumen!H24))</f>
        <v>R-Investigar</v>
      </c>
      <c r="F28" s="51" t="str">
        <f t="shared" si="0"/>
        <v>R-Abierto</v>
      </c>
      <c r="G28" s="51" t="str">
        <f>IF(Resumen!H24="Retirar","Cerrado","Abierto")</f>
        <v>Abierto</v>
      </c>
      <c r="H28" s="9" t="str">
        <f>IF($B$16="","",IF(OR(ISBLANK('Detalle del Riesgo'!F319),ISTEXT('Detalle del Riesgo'!F319)),"",IF($H$15-'Detalle del Riesgo'!F319&gt;$H$14,"Not Modified","M")))</f>
        <v/>
      </c>
      <c r="I28" s="10" t="str">
        <f>'Detalle del Riesgo'!D314</f>
        <v>R</v>
      </c>
      <c r="J28"/>
      <c r="K28" t="str">
        <f>'Detalle del Riesgo'!C317</f>
        <v>Alta</v>
      </c>
      <c r="L28" t="str">
        <f>'Detalle del Riesgo'!$C318</f>
        <v>Muy alta</v>
      </c>
      <c r="M28" t="str">
        <f>IF(OR(B28="",Resumen!H24="Retired"),"",CONCATENATE(K28," - ",L28))</f>
        <v>Alta - Muy alta</v>
      </c>
      <c r="N28"/>
      <c r="O28"/>
      <c r="P28"/>
      <c r="R28" s="188"/>
      <c r="S28" s="2" t="s">
        <v>173</v>
      </c>
      <c r="T28" s="4" t="s">
        <v>20</v>
      </c>
      <c r="U28" s="2">
        <v>25</v>
      </c>
    </row>
    <row r="29" spans="2:27" x14ac:dyDescent="0.2">
      <c r="B29" s="60">
        <f>Resumen!A25</f>
        <v>14</v>
      </c>
      <c r="C29" s="51" t="str">
        <f>IF(B29="","",CONCATENATE(I29,"-",Resumen!C25))</f>
        <v>Y-N</v>
      </c>
      <c r="D29" s="51" t="str">
        <f t="shared" si="1"/>
        <v>Y-</v>
      </c>
      <c r="E29" s="51" t="str">
        <f>IF($B29="","",CONCATENATE(I29,"-",Resumen!H25))</f>
        <v>Y-Investigar</v>
      </c>
      <c r="F29" s="51" t="str">
        <f t="shared" si="0"/>
        <v>Y-Abierto</v>
      </c>
      <c r="G29" s="51" t="str">
        <f>IF(Resumen!H25="Retirar","Cerrado","Abierto")</f>
        <v>Abierto</v>
      </c>
      <c r="H29" s="9" t="str">
        <f>IF($B$16="","",IF(OR(ISBLANK('Detalle del Riesgo'!F345),ISTEXT('Detalle del Riesgo'!F345)),"",IF($H$15-'Detalle del Riesgo'!F345&gt;$H$14,"Not Modified","M")))</f>
        <v/>
      </c>
      <c r="I29" s="10" t="str">
        <f>'Detalle del Riesgo'!D340</f>
        <v>Y</v>
      </c>
      <c r="J29"/>
      <c r="K29" t="str">
        <f>'Detalle del Riesgo'!C343</f>
        <v>Media</v>
      </c>
      <c r="L29" t="str">
        <f>'Detalle del Riesgo'!$C344</f>
        <v>Media</v>
      </c>
      <c r="M29" t="str">
        <f>IF(OR(B29="",Resumen!H25="Retired"),"",CONCATENATE(K29," - ",L29))</f>
        <v>Media - Media</v>
      </c>
      <c r="N29"/>
      <c r="O29"/>
      <c r="P29"/>
    </row>
    <row r="30" spans="2:27" x14ac:dyDescent="0.2">
      <c r="B30" s="60">
        <f>Resumen!A26</f>
        <v>15</v>
      </c>
      <c r="C30" s="51" t="str">
        <f>IF(B30="","",CONCATENATE(I30,"-",Resumen!C26))</f>
        <v>Y-N</v>
      </c>
      <c r="D30" s="51" t="str">
        <f t="shared" si="1"/>
        <v>Y-</v>
      </c>
      <c r="E30" s="51" t="str">
        <f>IF($B30="","",CONCATENATE(I30,"-",Resumen!H26))</f>
        <v>Y-Investigar</v>
      </c>
      <c r="F30" s="51" t="str">
        <f t="shared" si="0"/>
        <v>Y-Abierto</v>
      </c>
      <c r="G30" s="51" t="str">
        <f>IF(Resumen!H26="Retirar","Cerrado","Abierto")</f>
        <v>Abierto</v>
      </c>
      <c r="H30" s="9" t="str">
        <f>IF($B$16="","",IF(OR(ISBLANK('Detalle del Riesgo'!F371),ISTEXT('Detalle del Riesgo'!F371)),"",IF($H$15-'Detalle del Riesgo'!F371&gt;$H$14,"Not Modified","M")))</f>
        <v/>
      </c>
      <c r="I30" s="10" t="str">
        <f>'Detalle del Riesgo'!D366</f>
        <v>Y</v>
      </c>
      <c r="J30"/>
      <c r="K30" t="str">
        <f>'Detalle del Riesgo'!C369</f>
        <v>Media</v>
      </c>
      <c r="L30" t="str">
        <f>'Detalle del Riesgo'!$C370</f>
        <v>Media</v>
      </c>
      <c r="M30" t="str">
        <f>IF(OR(B30="",Resumen!H26="Retired"),"",CONCATENATE(K30," - ",L30))</f>
        <v>Media - Media</v>
      </c>
      <c r="N30"/>
      <c r="O30"/>
      <c r="P30"/>
    </row>
    <row r="31" spans="2:27" x14ac:dyDescent="0.2">
      <c r="B31" s="60">
        <f>Resumen!A27</f>
        <v>16</v>
      </c>
      <c r="C31" s="51" t="str">
        <f>IF(B31="","",CONCATENATE(I31,"-",Resumen!C27))</f>
        <v>R-N</v>
      </c>
      <c r="D31" s="51" t="str">
        <f t="shared" si="1"/>
        <v>R-</v>
      </c>
      <c r="E31" s="51" t="str">
        <f>IF($B31="","",CONCATENATE(I31,"-",Resumen!H27))</f>
        <v>R-Investigar</v>
      </c>
      <c r="F31" s="51" t="str">
        <f t="shared" si="0"/>
        <v>R-Abierto</v>
      </c>
      <c r="G31" s="51" t="str">
        <f>IF(Resumen!H27="Retirar","Cerrado","Abierto")</f>
        <v>Abierto</v>
      </c>
      <c r="H31" s="9" t="str">
        <f>IF($B$16="","",IF(OR(ISBLANK('Detalle del Riesgo'!F397),ISTEXT('Detalle del Riesgo'!F397)),"",IF($H$15-'Detalle del Riesgo'!F397&gt;$H$14,"Not Modified","M")))</f>
        <v/>
      </c>
      <c r="I31" s="10" t="str">
        <f>'Detalle del Riesgo'!D392</f>
        <v>R</v>
      </c>
      <c r="J31"/>
      <c r="K31" t="str">
        <f>'Detalle del Riesgo'!C395</f>
        <v>Alta</v>
      </c>
      <c r="L31" t="str">
        <f>'Detalle del Riesgo'!$C396</f>
        <v>Muy alta</v>
      </c>
      <c r="M31" t="str">
        <f>IF(OR(B31="",Resumen!H27="Retired"),"",CONCATENATE(K31," - ",L31))</f>
        <v>Alta - Muy alta</v>
      </c>
      <c r="N31"/>
      <c r="O31"/>
      <c r="P31"/>
    </row>
    <row r="32" spans="2:27" x14ac:dyDescent="0.2">
      <c r="B32" s="60">
        <f>Resumen!A28</f>
        <v>17</v>
      </c>
      <c r="C32" s="51" t="str">
        <f>IF(B32="","",CONCATENATE(I32,"-",Resumen!C28))</f>
        <v>Y-N</v>
      </c>
      <c r="D32" s="51" t="str">
        <f t="shared" si="1"/>
        <v>Y-M</v>
      </c>
      <c r="E32" s="51" t="str">
        <f>IF($B32="","",CONCATENATE(I32,"-",Resumen!H28))</f>
        <v>Y-Investigar</v>
      </c>
      <c r="F32" s="51" t="str">
        <f t="shared" si="0"/>
        <v>Y-Abierto</v>
      </c>
      <c r="G32" s="51" t="str">
        <f>IF(Resumen!H28="Retirar","Cerrado","Abierto")</f>
        <v>Abierto</v>
      </c>
      <c r="H32" s="9" t="str">
        <f>IF($B$16="","",IF(OR(ISBLANK('Detalle del Riesgo'!F423),ISTEXT('Detalle del Riesgo'!F423)),"",IF($H$15-'Detalle del Riesgo'!F423&gt;$H$14,"Not Modified","M")))</f>
        <v>M</v>
      </c>
      <c r="I32" s="10" t="str">
        <f>'Detalle del Riesgo'!D418</f>
        <v>Y</v>
      </c>
      <c r="J32"/>
      <c r="K32" t="str">
        <f>'Detalle del Riesgo'!C421</f>
        <v>Media</v>
      </c>
      <c r="L32" t="str">
        <f>'Detalle del Riesgo'!$C422</f>
        <v>Media</v>
      </c>
      <c r="M32" t="str">
        <f>IF(OR(B32="",Resumen!H28="Retired"),"",CONCATENATE(K32," - ",L32))</f>
        <v>Media - Media</v>
      </c>
      <c r="N32"/>
      <c r="O32"/>
      <c r="P32"/>
    </row>
    <row r="33" spans="1:16" x14ac:dyDescent="0.2">
      <c r="B33" s="60">
        <f>Resumen!A29</f>
        <v>18</v>
      </c>
      <c r="C33" s="51" t="str">
        <f>IF(B33="","",CONCATENATE(I33,"-",Resumen!C29))</f>
        <v>R-N</v>
      </c>
      <c r="D33" s="51" t="str">
        <f t="shared" si="1"/>
        <v>R-M</v>
      </c>
      <c r="E33" s="51" t="str">
        <f>IF($B33="","",CONCATENATE(I33,"-",Resumen!H29))</f>
        <v>R-Investigar</v>
      </c>
      <c r="F33" s="51" t="str">
        <f t="shared" si="0"/>
        <v>R-Abierto</v>
      </c>
      <c r="G33" s="51" t="str">
        <f>IF(Resumen!H29="Retirar","Cerrado","Abierto")</f>
        <v>Abierto</v>
      </c>
      <c r="H33" s="9" t="str">
        <f>IF($B$16="","",IF(OR(ISBLANK('Detalle del Riesgo'!F449),ISTEXT('Detalle del Riesgo'!F449)),"",IF($H$15-'Detalle del Riesgo'!F449&gt;$H$14,"Not Modified","M")))</f>
        <v>M</v>
      </c>
      <c r="I33" s="10" t="str">
        <f>'Detalle del Riesgo'!D444</f>
        <v>R</v>
      </c>
      <c r="J33"/>
      <c r="K33" t="str">
        <f>'Detalle del Riesgo'!C447</f>
        <v>Muy alta</v>
      </c>
      <c r="L33" t="str">
        <f>'Detalle del Riesgo'!$C448</f>
        <v>Muy alta</v>
      </c>
      <c r="M33" t="str">
        <f>IF(OR(B33="",Resumen!H29="Retired"),"",CONCATENATE(K33," - ",L33))</f>
        <v>Muy alta - Muy alta</v>
      </c>
      <c r="N33"/>
      <c r="O33"/>
      <c r="P33"/>
    </row>
    <row r="34" spans="1:16" x14ac:dyDescent="0.2">
      <c r="B34" s="60">
        <f>Resumen!A30</f>
        <v>19</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Riesgo'!F475),ISTEXT('Detalle del Riesgo'!F475)),"",IF($H$15-'Detalle del Riesgo'!F475&gt;$H$14,"Not Modified","M")))</f>
        <v/>
      </c>
      <c r="I34" s="10" t="str">
        <f>'Detalle del Riesgo'!D470</f>
        <v>Y</v>
      </c>
      <c r="J34"/>
      <c r="K34" t="str">
        <f>'Detalle del Riesgo'!C473</f>
        <v>Media</v>
      </c>
      <c r="L34" t="str">
        <f>'Detalle del Riesgo'!$C474</f>
        <v>Media</v>
      </c>
      <c r="M34" t="str">
        <f>IF(OR(B34="",Resumen!H30="Retired"),"",CONCATENATE(K34," - ",L34))</f>
        <v>Media - Media</v>
      </c>
      <c r="N34"/>
      <c r="O34"/>
      <c r="P34"/>
    </row>
    <row r="35" spans="1:16" x14ac:dyDescent="0.2">
      <c r="B35" s="60">
        <f>Resumen!A31</f>
        <v>20</v>
      </c>
      <c r="C35" s="51" t="str">
        <f>IF(B35="","",CONCATENATE(I35,"-",Resumen!C31))</f>
        <v>Y-N</v>
      </c>
      <c r="D35" s="51" t="str">
        <f t="shared" si="1"/>
        <v>Y-M</v>
      </c>
      <c r="E35" s="51" t="str">
        <f>IF($B35="","",CONCATENATE(I35,"-",Resumen!H31))</f>
        <v>Y-Investigar</v>
      </c>
      <c r="F35" s="51" t="str">
        <f t="shared" si="0"/>
        <v>Y-Abierto</v>
      </c>
      <c r="G35" s="51" t="str">
        <f>IF(Resumen!H31="Retirar","Cerrado","Abierto")</f>
        <v>Abierto</v>
      </c>
      <c r="H35" s="9" t="str">
        <f>IF($B$16="","",IF(OR(ISBLANK('Detalle del Riesgo'!F501),ISTEXT('Detalle del Riesgo'!F501)),"",IF($H$15-'Detalle del Riesgo'!F501&gt;$H$14,"Not Modified","M")))</f>
        <v>M</v>
      </c>
      <c r="I35" s="10" t="str">
        <f>'Detalle del Riesgo'!D496</f>
        <v>Y</v>
      </c>
      <c r="J35"/>
      <c r="K35" t="str">
        <f>'Detalle del Riesgo'!C499</f>
        <v>Baja</v>
      </c>
      <c r="L35" t="str">
        <f>'Detalle del Riesgo'!$C500</f>
        <v>Muy alta</v>
      </c>
      <c r="M35" t="str">
        <f>IF(OR(B35="",Resumen!H31="Retired"),"",CONCATENATE(K35," - ",L35))</f>
        <v>Baja - Muy alta</v>
      </c>
      <c r="N35"/>
      <c r="O35"/>
      <c r="P35"/>
    </row>
    <row r="36" spans="1:16" x14ac:dyDescent="0.2">
      <c r="B36" s="60">
        <f>Resumen!A32</f>
        <v>21</v>
      </c>
      <c r="C36" s="51" t="str">
        <f>IF(B36="","",CONCATENATE(I36,"-",Resumen!C32))</f>
        <v>R-N</v>
      </c>
      <c r="D36" s="51" t="str">
        <f t="shared" si="1"/>
        <v>R-</v>
      </c>
      <c r="E36" s="51" t="str">
        <f>IF($B36="","",CONCATENATE(I36,"-",Resumen!H32))</f>
        <v>R-Investigar</v>
      </c>
      <c r="F36" s="51" t="str">
        <f t="shared" si="0"/>
        <v>R-Abierto</v>
      </c>
      <c r="G36" s="51" t="str">
        <f>IF(Resumen!H32="Retirar","Cerrado","Abierto")</f>
        <v>Abierto</v>
      </c>
      <c r="H36" s="9" t="str">
        <f>IF($B$16="","",IF(OR(ISBLANK('Detalle del Riesgo'!F527),ISTEXT('Detalle del Riesgo'!F527)),"",IF($H$15-'Detalle del Riesgo'!F527&gt;$H$14,"Not Modified","M")))</f>
        <v/>
      </c>
      <c r="I36" s="10" t="str">
        <f>'Detalle del Riesgo'!D522</f>
        <v>R</v>
      </c>
      <c r="J36"/>
      <c r="K36" t="str">
        <f>'Detalle del Riesgo'!C525</f>
        <v>Alta</v>
      </c>
      <c r="L36" t="str">
        <f>'Detalle del Riesgo'!$C526</f>
        <v>Muy alta</v>
      </c>
      <c r="M36" t="str">
        <f>IF(OR(B36="",Resumen!H32="Retired"),"",CONCATENATE(K36," - ",L36))</f>
        <v>Alta - Muy alta</v>
      </c>
      <c r="N36"/>
      <c r="O36"/>
      <c r="P36"/>
    </row>
    <row r="37" spans="1:16" x14ac:dyDescent="0.2">
      <c r="B37" s="60">
        <f>Resumen!A33</f>
        <v>22</v>
      </c>
      <c r="C37" s="51" t="str">
        <f>IF(B37="","",CONCATENATE(I37,"-",Resumen!C33))</f>
        <v>R-N</v>
      </c>
      <c r="D37" s="51" t="str">
        <f t="shared" si="1"/>
        <v>R-M</v>
      </c>
      <c r="E37" s="51" t="str">
        <f>IF($B37="","",CONCATENATE(I37,"-",Resumen!H33))</f>
        <v>R-Investigar</v>
      </c>
      <c r="F37" s="51" t="str">
        <f t="shared" si="0"/>
        <v>R-Abierto</v>
      </c>
      <c r="G37" s="51" t="str">
        <f>IF(Resumen!H33="Retirar","Cerrado","Abierto")</f>
        <v>Abierto</v>
      </c>
      <c r="H37" s="9" t="str">
        <f>IF($B$16="","",IF(OR(ISBLANK('Detalle del Riesgo'!F553),ISTEXT('Detalle del Riesgo'!F553)),"",IF($H$15-'Detalle del Riesgo'!F553&gt;$H$14,"Not Modified","M")))</f>
        <v>M</v>
      </c>
      <c r="I37" s="10" t="str">
        <f>'Detalle del Riesgo'!D548</f>
        <v>R</v>
      </c>
      <c r="J37"/>
      <c r="K37" t="str">
        <f>'Detalle del Riesgo'!C551</f>
        <v>Media</v>
      </c>
      <c r="L37" t="str">
        <f>'Detalle del Riesgo'!$C552</f>
        <v>Muy alta</v>
      </c>
      <c r="M37" t="str">
        <f>IF(OR(B37="",Resumen!H33="Retired"),"",CONCATENATE(K37," - ",L37))</f>
        <v>Media - Muy alta</v>
      </c>
      <c r="N37"/>
      <c r="O37"/>
      <c r="P37"/>
    </row>
    <row r="38" spans="1:16" x14ac:dyDescent="0.2">
      <c r="B38" s="60">
        <f>Resumen!A34</f>
        <v>23</v>
      </c>
      <c r="C38" s="51" t="str">
        <f>IF(B38="","",CONCATENATE(I38,"-",Resumen!C34))</f>
        <v>R-N</v>
      </c>
      <c r="D38" s="51" t="str">
        <f t="shared" si="1"/>
        <v>R-M</v>
      </c>
      <c r="E38" s="51" t="str">
        <f>IF($B38="","",CONCATENATE(I38,"-",Resumen!H34))</f>
        <v>R-Investigar</v>
      </c>
      <c r="F38" s="51" t="str">
        <f t="shared" si="0"/>
        <v>R-Abierto</v>
      </c>
      <c r="G38" s="51" t="str">
        <f>IF(Resumen!H34="Retirar","Cerrado","Abierto")</f>
        <v>Abierto</v>
      </c>
      <c r="H38" s="9" t="str">
        <f>IF($B$16="","",IF(OR(ISBLANK('Detalle del Riesgo'!F579),ISTEXT('Detalle del Riesgo'!F579)),"",IF($H$15-'Detalle del Riesgo'!F579&gt;$H$14,"Not Modified","M")))</f>
        <v>M</v>
      </c>
      <c r="I38" s="10" t="str">
        <f>'Detalle del Riesgo'!D574</f>
        <v>R</v>
      </c>
      <c r="J38"/>
      <c r="K38" t="str">
        <f>'Detalle del Riesgo'!C577</f>
        <v>Muy alta</v>
      </c>
      <c r="L38" t="str">
        <f>'Detalle del Riesgo'!$C578</f>
        <v>Media</v>
      </c>
      <c r="M38" t="str">
        <f>IF(OR(B38="",Resumen!H34="Retired"),"",CONCATENATE(K38," - ",L38))</f>
        <v>Muy alta - Media</v>
      </c>
      <c r="N38"/>
      <c r="O38"/>
      <c r="P38"/>
    </row>
    <row r="39" spans="1:16" x14ac:dyDescent="0.2">
      <c r="B39" s="60">
        <f>Resumen!A35</f>
        <v>24</v>
      </c>
      <c r="C39" s="51" t="str">
        <f>IF(B39="","",CONCATENATE(I39,"-",Resumen!C35))</f>
        <v>R-N</v>
      </c>
      <c r="D39" s="51" t="str">
        <f t="shared" si="1"/>
        <v>R-M</v>
      </c>
      <c r="E39" s="51" t="str">
        <f>IF($B39="","",CONCATENATE(I39,"-",Resumen!H35))</f>
        <v>R-Investigar</v>
      </c>
      <c r="F39" s="51" t="str">
        <f t="shared" si="0"/>
        <v>R-Abierto</v>
      </c>
      <c r="G39" s="51" t="str">
        <f>IF(Resumen!H35="Retirar","Cerrado","Abierto")</f>
        <v>Abierto</v>
      </c>
      <c r="H39" s="9" t="str">
        <f>IF($B$16="","",IF(OR(ISBLANK('Detalle del Riesgo'!F604),ISTEXT('Detalle del Riesgo'!F604)),"",IF($H$15-'Detalle del Riesgo'!F604&gt;$H$14,"Not Modified","M")))</f>
        <v>M</v>
      </c>
      <c r="I39" s="10" t="str">
        <f>'Detalle del Riesgo'!D599</f>
        <v>R</v>
      </c>
      <c r="J39"/>
      <c r="K39" t="str">
        <f>'Detalle del Riesgo'!C602</f>
        <v>Alta</v>
      </c>
      <c r="L39" t="str">
        <f>'Detalle del Riesgo'!$C603</f>
        <v>Alta</v>
      </c>
      <c r="M39" t="str">
        <f>IF(OR(B39="",Resumen!H35="Retired"),"",CONCATENATE(K39," - ",L39))</f>
        <v>Alta - Alta</v>
      </c>
      <c r="N39"/>
      <c r="O39"/>
      <c r="P39"/>
    </row>
    <row r="40" spans="1:16" x14ac:dyDescent="0.2">
      <c r="B40" s="60">
        <f>Resumen!A36</f>
        <v>25</v>
      </c>
      <c r="C40" s="51" t="str">
        <f>IF(B40="","",CONCATENATE(I40,"-",Resumen!C36))</f>
        <v>R-N</v>
      </c>
      <c r="D40" s="51" t="str">
        <f t="shared" si="1"/>
        <v>R-M</v>
      </c>
      <c r="E40" s="51" t="str">
        <f>IF($B40="","",CONCATENATE(I40,"-",Resumen!H36))</f>
        <v>R-Investigar</v>
      </c>
      <c r="F40" s="51" t="str">
        <f t="shared" si="0"/>
        <v>R-Abierto</v>
      </c>
      <c r="G40" s="51" t="str">
        <f>IF(Resumen!H36="Retirar","Cerrado","Abierto")</f>
        <v>Abierto</v>
      </c>
      <c r="H40" s="9" t="str">
        <f>IF($B$16="","",IF(OR(ISBLANK('Detalle del Riesgo'!F630),ISTEXT('Detalle del Riesgo'!F630)),"",IF($H$15-'Detalle del Riesgo'!F630&gt;$H$14,"Not Modified","M")))</f>
        <v>M</v>
      </c>
      <c r="I40" s="10" t="str">
        <f>'Detalle del Riesgo'!D625</f>
        <v>R</v>
      </c>
      <c r="J40"/>
      <c r="K40" t="str">
        <f>'Detalle del Riesgo'!C628</f>
        <v>Alta</v>
      </c>
      <c r="L40" t="str">
        <f>'Detalle del Riesgo'!$C629</f>
        <v>Alta</v>
      </c>
      <c r="M40" t="str">
        <f>IF(OR(B40="",Resumen!H36="Retired"),"",CONCATENATE(K40," - ",L40))</f>
        <v>Alta - Alta</v>
      </c>
      <c r="N40"/>
      <c r="O40"/>
      <c r="P40"/>
    </row>
    <row r="41" spans="1:16" x14ac:dyDescent="0.2">
      <c r="B41" s="60">
        <f>Resumen!A37</f>
        <v>26</v>
      </c>
      <c r="C41" s="51" t="str">
        <f>IF(B41="","",CONCATENATE(I41,"-",Resumen!C37))</f>
        <v>Y-N</v>
      </c>
      <c r="D41" s="51" t="str">
        <f t="shared" si="1"/>
        <v>Y-M</v>
      </c>
      <c r="E41" s="51" t="str">
        <f>IF($B41="","",CONCATENATE(I41,"-",Resumen!H37))</f>
        <v>Y-Investigar</v>
      </c>
      <c r="F41" s="51" t="str">
        <f t="shared" si="0"/>
        <v>Y-Abierto</v>
      </c>
      <c r="G41" s="51" t="str">
        <f>IF(Resumen!H37="Retirar","Cerrado","Abierto")</f>
        <v>Abierto</v>
      </c>
      <c r="H41" s="9" t="str">
        <f>IF($B$16="","",IF(OR(ISBLANK('Detalle del Riesgo'!F656),ISTEXT('Detalle del Riesgo'!F656)),"",IF($H$15-'Detalle del Riesgo'!F656&gt;$H$14,"Not Modified","M")))</f>
        <v>M</v>
      </c>
      <c r="I41" s="10" t="str">
        <f>'Detalle del Riesgo'!D651</f>
        <v>Y</v>
      </c>
      <c r="J41"/>
      <c r="K41" t="str">
        <f>'Detalle del Riesgo'!C654</f>
        <v>Baja</v>
      </c>
      <c r="L41" t="str">
        <f>'Detalle del Riesgo'!$C655</f>
        <v>Alta</v>
      </c>
      <c r="M41" t="str">
        <f>IF(OR(B41="",Resumen!H37="Retired"),"",CONCATENATE(K41," - ",L41))</f>
        <v>Baja - Alta</v>
      </c>
      <c r="N41"/>
      <c r="O41"/>
      <c r="P41"/>
    </row>
    <row r="42" spans="1:16" x14ac:dyDescent="0.2">
      <c r="B42" s="60">
        <f>Resumen!A38</f>
        <v>27</v>
      </c>
      <c r="C42" s="51" t="str">
        <f>IF(B42="","",CONCATENATE(I42,"-",Resumen!C38))</f>
        <v>G-N</v>
      </c>
      <c r="D42" s="51" t="str">
        <f t="shared" si="1"/>
        <v>G-M</v>
      </c>
      <c r="E42" s="51" t="str">
        <f>IF($B42="","",CONCATENATE(I42,"-",Resumen!H38))</f>
        <v>G-Investigar</v>
      </c>
      <c r="F42" s="51" t="str">
        <f t="shared" si="0"/>
        <v>G-Abierto</v>
      </c>
      <c r="G42" s="51" t="str">
        <f>IF(Resumen!H38="Retirar","Cerrado","Abierto")</f>
        <v>Abierto</v>
      </c>
      <c r="H42" s="9" t="str">
        <f>IF($B$16="","",IF(OR(ISBLANK('Detalle del Riesgo'!F682),ISTEXT('Detalle del Riesgo'!F682)),"",IF($H$15-'Detalle del Riesgo'!F682&gt;$H$14,"Not Modified","M")))</f>
        <v>M</v>
      </c>
      <c r="I42" s="10" t="str">
        <f>'Detalle del Riesgo'!D677</f>
        <v>G</v>
      </c>
      <c r="J42"/>
      <c r="K42" t="str">
        <f>'Detalle del Riesgo'!C680</f>
        <v>Baja</v>
      </c>
      <c r="L42" t="str">
        <f>'Detalle del Riesgo'!$C681</f>
        <v>Media</v>
      </c>
      <c r="M42" t="str">
        <f>IF(OR(B42="",Resumen!H38="Retired"),"",CONCATENATE(K42," - ",L42))</f>
        <v>Baja - Media</v>
      </c>
      <c r="N42"/>
      <c r="O42"/>
      <c r="P42"/>
    </row>
    <row r="43" spans="1:16" x14ac:dyDescent="0.2">
      <c r="B43" s="60">
        <f>Resumen!A39</f>
        <v>0</v>
      </c>
      <c r="C43" s="51" t="str">
        <f>IF(B43="","",CONCATENATE(I43,"-",Resumen!C39))</f>
        <v>G-</v>
      </c>
      <c r="D43" s="51" t="str">
        <f t="shared" si="1"/>
        <v>G-</v>
      </c>
      <c r="E43" s="51" t="str">
        <f>IF($B43="","",CONCATENATE(I43,"-",Resumen!H39))</f>
        <v>G-</v>
      </c>
      <c r="F43" s="51" t="str">
        <f t="shared" si="0"/>
        <v>G-Abierto</v>
      </c>
      <c r="G43" s="51" t="str">
        <f>IF(Resumen!H39="Retirar","Cerrado","Abierto")</f>
        <v>Abierto</v>
      </c>
      <c r="H43" s="9" t="str">
        <f>IF($B$16="","",IF(OR(ISBLANK('Detalle del Riesgo'!F708),ISTEXT('Detalle del Riesgo'!F708)),"",IF($H$15-'Detalle del Riesgo'!F708&gt;$H$14,"Not Modified","M")))</f>
        <v/>
      </c>
      <c r="I43" s="10" t="str">
        <f>'Detalle del Riesgo'!D703</f>
        <v>G</v>
      </c>
      <c r="J43"/>
      <c r="K43" t="str">
        <f>'Detalle del Riesgo'!C706</f>
        <v>Baja</v>
      </c>
      <c r="L43" t="str">
        <f>'Detalle del Riesgo'!$C707</f>
        <v>Baja</v>
      </c>
      <c r="M43" t="str">
        <f>IF(OR(B43="",Resumen!H39="Retired"),"",CONCATENATE(K43," - ",L43))</f>
        <v>Baja - Baja</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Riesgo'!F734),ISTEXT('Detalle del Riesgo'!F734)),"",IF($H$15-'Detalle del Riesgo'!F734&gt;$H$14,"Not Modified","M")))</f>
        <v/>
      </c>
      <c r="I44" s="10" t="str">
        <f>'Detalle del Riesgo'!D729</f>
        <v>G</v>
      </c>
      <c r="J44"/>
      <c r="K44" t="str">
        <f>'Detalle del Riesgo'!C732</f>
        <v>Baja</v>
      </c>
      <c r="L44" t="str">
        <f>'Detalle del Riesgo'!$C733</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Riesgo'!F760),ISTEXT('Detalle del Riesgo'!F760)),"",IF($H$15-'Detalle del Riesgo'!F760&gt;$H$14,"Not Modified","M")))</f>
        <v/>
      </c>
      <c r="I45" s="10" t="str">
        <f>'Detalle del Riesgo'!D755</f>
        <v>G</v>
      </c>
      <c r="J45"/>
      <c r="K45" t="str">
        <f>'Detalle del Riesgo'!C758</f>
        <v>Baja</v>
      </c>
      <c r="L45" t="str">
        <f>'Detalle del Riesgo'!$C759</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eli</cp:lastModifiedBy>
  <cp:lastPrinted>2007-01-10T23:08:00Z</cp:lastPrinted>
  <dcterms:created xsi:type="dcterms:W3CDTF">2006-10-01T23:23:18Z</dcterms:created>
  <dcterms:modified xsi:type="dcterms:W3CDTF">2015-08-07T04:52:43Z</dcterms:modified>
</cp:coreProperties>
</file>