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lex\Downloads\"/>
    </mc:Choice>
  </mc:AlternateContent>
  <xr:revisionPtr revIDLastSave="0" documentId="13_ncr:1_{340DCFDA-88BD-4B0B-A52C-7FBC6F09C677}" xr6:coauthVersionLast="47" xr6:coauthVersionMax="47" xr10:uidLastSave="{00000000-0000-0000-0000-000000000000}"/>
  <bookViews>
    <workbookView xWindow="-110" yWindow="-110" windowWidth="19420" windowHeight="10300" firstSheet="2" activeTab="5" xr2:uid="{7DCDFC9B-A4D4-4457-A205-0B436A655E0D}"/>
  </bookViews>
  <sheets>
    <sheet name="Identification" sheetId="2" r:id="rId1"/>
    <sheet name="Information" sheetId="3" r:id="rId2"/>
    <sheet name="Assumptions" sheetId="6" r:id="rId3"/>
    <sheet name="winequality-white" sheetId="5" r:id="rId4"/>
    <sheet name="Pivot Table &amp; Chart" sheetId="10" r:id="rId5"/>
    <sheet name="Stats" sheetId="8" r:id="rId6"/>
    <sheet name="Analyses" sheetId="9" r:id="rId7"/>
  </sheets>
  <definedNames>
    <definedName name="_xlnm._FilterDatabase" localSheetId="3" hidden="1">'winequality-white'!$A$1:$L$1600</definedName>
    <definedName name="_xlcn.WorksheetConnection_winequalitywhiteL1L10011" hidden="1">'winequality-white'!$L$1:$L$1001</definedName>
    <definedName name="Alpha">Stats!$B$35</definedName>
    <definedName name="beta">Stats!$B$37</definedName>
    <definedName name="FuzzyQ">Stats!$H$35:$I$38</definedName>
    <definedName name="gamma">Stats!$B$39</definedName>
    <definedName name="MM">Identification!$A$50</definedName>
    <definedName name="Quartiles">Stats!$B$35:$C$38</definedName>
    <definedName name="Step">Identification!$A$51</definedName>
  </definedNames>
  <calcPr calcId="191029"/>
  <pivotCaches>
    <pivotCache cacheId="6"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inequality-white!$L$1:$L$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9" l="1"/>
  <c r="C2" i="9"/>
  <c r="D2" i="9"/>
  <c r="E2" i="9"/>
  <c r="F2" i="9"/>
  <c r="G2" i="9"/>
  <c r="H2" i="9"/>
  <c r="I2" i="9"/>
  <c r="J2" i="9"/>
  <c r="A2" i="9"/>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15" i="9"/>
  <c r="T216" i="9"/>
  <c r="T217" i="9"/>
  <c r="T218" i="9"/>
  <c r="T219" i="9"/>
  <c r="T220" i="9"/>
  <c r="T221" i="9"/>
  <c r="T222" i="9"/>
  <c r="T223" i="9"/>
  <c r="T224" i="9"/>
  <c r="T225" i="9"/>
  <c r="T226" i="9"/>
  <c r="T227" i="9"/>
  <c r="T228" i="9"/>
  <c r="T229" i="9"/>
  <c r="T230" i="9"/>
  <c r="T231" i="9"/>
  <c r="T232" i="9"/>
  <c r="T233" i="9"/>
  <c r="T234" i="9"/>
  <c r="T235" i="9"/>
  <c r="T236" i="9"/>
  <c r="T237" i="9"/>
  <c r="T238" i="9"/>
  <c r="T239" i="9"/>
  <c r="T240" i="9"/>
  <c r="T241" i="9"/>
  <c r="T242" i="9"/>
  <c r="T243" i="9"/>
  <c r="T244" i="9"/>
  <c r="T245" i="9"/>
  <c r="T246" i="9"/>
  <c r="T247" i="9"/>
  <c r="T248" i="9"/>
  <c r="T249" i="9"/>
  <c r="T250" i="9"/>
  <c r="T251" i="9"/>
  <c r="T252" i="9"/>
  <c r="T253" i="9"/>
  <c r="T254" i="9"/>
  <c r="T255" i="9"/>
  <c r="T256" i="9"/>
  <c r="T257" i="9"/>
  <c r="T258" i="9"/>
  <c r="T259" i="9"/>
  <c r="T260" i="9"/>
  <c r="T261" i="9"/>
  <c r="T262" i="9"/>
  <c r="T263" i="9"/>
  <c r="T264" i="9"/>
  <c r="T265" i="9"/>
  <c r="T266" i="9"/>
  <c r="T267" i="9"/>
  <c r="T268" i="9"/>
  <c r="T269" i="9"/>
  <c r="T270" i="9"/>
  <c r="T271" i="9"/>
  <c r="T272" i="9"/>
  <c r="T273" i="9"/>
  <c r="T274" i="9"/>
  <c r="T275" i="9"/>
  <c r="T276" i="9"/>
  <c r="T277" i="9"/>
  <c r="T278" i="9"/>
  <c r="T279" i="9"/>
  <c r="T280" i="9"/>
  <c r="T281" i="9"/>
  <c r="T282" i="9"/>
  <c r="T283" i="9"/>
  <c r="T284" i="9"/>
  <c r="T285" i="9"/>
  <c r="T286" i="9"/>
  <c r="T287" i="9"/>
  <c r="T288" i="9"/>
  <c r="T289" i="9"/>
  <c r="T290" i="9"/>
  <c r="T291" i="9"/>
  <c r="T292" i="9"/>
  <c r="T293" i="9"/>
  <c r="T294" i="9"/>
  <c r="T295" i="9"/>
  <c r="T296" i="9"/>
  <c r="T297" i="9"/>
  <c r="T298" i="9"/>
  <c r="T299" i="9"/>
  <c r="T300" i="9"/>
  <c r="T301" i="9"/>
  <c r="T302" i="9"/>
  <c r="T303" i="9"/>
  <c r="T304" i="9"/>
  <c r="T305" i="9"/>
  <c r="T306" i="9"/>
  <c r="T307" i="9"/>
  <c r="T308" i="9"/>
  <c r="T309" i="9"/>
  <c r="T310" i="9"/>
  <c r="T311" i="9"/>
  <c r="T312" i="9"/>
  <c r="T313" i="9"/>
  <c r="T314" i="9"/>
  <c r="T315" i="9"/>
  <c r="T316" i="9"/>
  <c r="T317" i="9"/>
  <c r="T318" i="9"/>
  <c r="T319" i="9"/>
  <c r="T320" i="9"/>
  <c r="T321" i="9"/>
  <c r="T322" i="9"/>
  <c r="T323" i="9"/>
  <c r="T324" i="9"/>
  <c r="T325" i="9"/>
  <c r="T326" i="9"/>
  <c r="T327" i="9"/>
  <c r="T328" i="9"/>
  <c r="T329" i="9"/>
  <c r="T330" i="9"/>
  <c r="T331" i="9"/>
  <c r="T332" i="9"/>
  <c r="T333" i="9"/>
  <c r="T334" i="9"/>
  <c r="T335" i="9"/>
  <c r="T336" i="9"/>
  <c r="T337" i="9"/>
  <c r="T338" i="9"/>
  <c r="T339" i="9"/>
  <c r="T340" i="9"/>
  <c r="T341" i="9"/>
  <c r="T342" i="9"/>
  <c r="T343" i="9"/>
  <c r="T344" i="9"/>
  <c r="T345" i="9"/>
  <c r="T346" i="9"/>
  <c r="T347" i="9"/>
  <c r="T348" i="9"/>
  <c r="T349" i="9"/>
  <c r="T350" i="9"/>
  <c r="T351" i="9"/>
  <c r="T352" i="9"/>
  <c r="T353" i="9"/>
  <c r="T354" i="9"/>
  <c r="T355" i="9"/>
  <c r="T356" i="9"/>
  <c r="T357" i="9"/>
  <c r="T358" i="9"/>
  <c r="T359" i="9"/>
  <c r="T360" i="9"/>
  <c r="T361" i="9"/>
  <c r="T362" i="9"/>
  <c r="T363" i="9"/>
  <c r="T364" i="9"/>
  <c r="T365" i="9"/>
  <c r="T366" i="9"/>
  <c r="T367" i="9"/>
  <c r="T368" i="9"/>
  <c r="T369" i="9"/>
  <c r="T370" i="9"/>
  <c r="T371" i="9"/>
  <c r="T372" i="9"/>
  <c r="T373" i="9"/>
  <c r="T374" i="9"/>
  <c r="T375" i="9"/>
  <c r="T376" i="9"/>
  <c r="T377" i="9"/>
  <c r="T378" i="9"/>
  <c r="T379" i="9"/>
  <c r="T380" i="9"/>
  <c r="T381" i="9"/>
  <c r="T382" i="9"/>
  <c r="T383" i="9"/>
  <c r="T384" i="9"/>
  <c r="T385" i="9"/>
  <c r="T386" i="9"/>
  <c r="T387" i="9"/>
  <c r="T388" i="9"/>
  <c r="T389" i="9"/>
  <c r="T390" i="9"/>
  <c r="T391" i="9"/>
  <c r="T392" i="9"/>
  <c r="T393" i="9"/>
  <c r="T394" i="9"/>
  <c r="T395" i="9"/>
  <c r="T396" i="9"/>
  <c r="T397" i="9"/>
  <c r="T398" i="9"/>
  <c r="T399" i="9"/>
  <c r="T400" i="9"/>
  <c r="T401" i="9"/>
  <c r="T402" i="9"/>
  <c r="T403" i="9"/>
  <c r="T404" i="9"/>
  <c r="T405" i="9"/>
  <c r="T406" i="9"/>
  <c r="T407" i="9"/>
  <c r="T408" i="9"/>
  <c r="T409" i="9"/>
  <c r="T410" i="9"/>
  <c r="T411" i="9"/>
  <c r="T412" i="9"/>
  <c r="T413" i="9"/>
  <c r="T414" i="9"/>
  <c r="T415" i="9"/>
  <c r="T416" i="9"/>
  <c r="T417" i="9"/>
  <c r="T418" i="9"/>
  <c r="T419" i="9"/>
  <c r="T420" i="9"/>
  <c r="T421" i="9"/>
  <c r="T422" i="9"/>
  <c r="T423" i="9"/>
  <c r="T424" i="9"/>
  <c r="T425" i="9"/>
  <c r="T426" i="9"/>
  <c r="T427" i="9"/>
  <c r="T428" i="9"/>
  <c r="T429" i="9"/>
  <c r="T430" i="9"/>
  <c r="T431" i="9"/>
  <c r="T432" i="9"/>
  <c r="T433" i="9"/>
  <c r="T434" i="9"/>
  <c r="T435" i="9"/>
  <c r="T436" i="9"/>
  <c r="T437" i="9"/>
  <c r="T438" i="9"/>
  <c r="T439" i="9"/>
  <c r="T440" i="9"/>
  <c r="T441" i="9"/>
  <c r="T442" i="9"/>
  <c r="T443" i="9"/>
  <c r="T444" i="9"/>
  <c r="T445" i="9"/>
  <c r="T446" i="9"/>
  <c r="T447" i="9"/>
  <c r="T448" i="9"/>
  <c r="T449" i="9"/>
  <c r="T450" i="9"/>
  <c r="T451" i="9"/>
  <c r="T452" i="9"/>
  <c r="T453" i="9"/>
  <c r="T454" i="9"/>
  <c r="T455" i="9"/>
  <c r="T456" i="9"/>
  <c r="T457" i="9"/>
  <c r="T458" i="9"/>
  <c r="T459" i="9"/>
  <c r="T460" i="9"/>
  <c r="T461" i="9"/>
  <c r="T462" i="9"/>
  <c r="T463" i="9"/>
  <c r="T464" i="9"/>
  <c r="T465" i="9"/>
  <c r="T466" i="9"/>
  <c r="T467" i="9"/>
  <c r="T468" i="9"/>
  <c r="T469" i="9"/>
  <c r="T470" i="9"/>
  <c r="T471" i="9"/>
  <c r="T472" i="9"/>
  <c r="T473" i="9"/>
  <c r="T474" i="9"/>
  <c r="T475" i="9"/>
  <c r="T476" i="9"/>
  <c r="T477" i="9"/>
  <c r="T478" i="9"/>
  <c r="T479" i="9"/>
  <c r="T480" i="9"/>
  <c r="T481" i="9"/>
  <c r="T482" i="9"/>
  <c r="T483" i="9"/>
  <c r="T484" i="9"/>
  <c r="T485" i="9"/>
  <c r="T486" i="9"/>
  <c r="T487" i="9"/>
  <c r="T488" i="9"/>
  <c r="T489" i="9"/>
  <c r="T490" i="9"/>
  <c r="T491" i="9"/>
  <c r="T492" i="9"/>
  <c r="T493" i="9"/>
  <c r="T494" i="9"/>
  <c r="T495" i="9"/>
  <c r="T496" i="9"/>
  <c r="T497" i="9"/>
  <c r="T498" i="9"/>
  <c r="T499" i="9"/>
  <c r="T500" i="9"/>
  <c r="T501" i="9"/>
  <c r="T502" i="9"/>
  <c r="T503" i="9"/>
  <c r="T504" i="9"/>
  <c r="T505" i="9"/>
  <c r="T506" i="9"/>
  <c r="T507" i="9"/>
  <c r="T508" i="9"/>
  <c r="T509" i="9"/>
  <c r="T510" i="9"/>
  <c r="T511" i="9"/>
  <c r="T512" i="9"/>
  <c r="T513" i="9"/>
  <c r="T514" i="9"/>
  <c r="T515" i="9"/>
  <c r="T516" i="9"/>
  <c r="T517" i="9"/>
  <c r="T518" i="9"/>
  <c r="T519" i="9"/>
  <c r="T520" i="9"/>
  <c r="T521" i="9"/>
  <c r="T522" i="9"/>
  <c r="T523" i="9"/>
  <c r="T524" i="9"/>
  <c r="T525" i="9"/>
  <c r="T526" i="9"/>
  <c r="T527" i="9"/>
  <c r="T528" i="9"/>
  <c r="T529" i="9"/>
  <c r="T530" i="9"/>
  <c r="T531" i="9"/>
  <c r="T532" i="9"/>
  <c r="T533" i="9"/>
  <c r="T534" i="9"/>
  <c r="T535" i="9"/>
  <c r="T536" i="9"/>
  <c r="T537" i="9"/>
  <c r="T538" i="9"/>
  <c r="T539" i="9"/>
  <c r="T540" i="9"/>
  <c r="T541" i="9"/>
  <c r="T542" i="9"/>
  <c r="T543" i="9"/>
  <c r="T544" i="9"/>
  <c r="T545" i="9"/>
  <c r="T546" i="9"/>
  <c r="T547" i="9"/>
  <c r="T548" i="9"/>
  <c r="T549" i="9"/>
  <c r="T550" i="9"/>
  <c r="T551" i="9"/>
  <c r="T552" i="9"/>
  <c r="T553" i="9"/>
  <c r="T554" i="9"/>
  <c r="T555" i="9"/>
  <c r="T556" i="9"/>
  <c r="T557" i="9"/>
  <c r="T558" i="9"/>
  <c r="T559" i="9"/>
  <c r="T560" i="9"/>
  <c r="T561" i="9"/>
  <c r="T562" i="9"/>
  <c r="T563" i="9"/>
  <c r="T564" i="9"/>
  <c r="T565" i="9"/>
  <c r="T566" i="9"/>
  <c r="T567" i="9"/>
  <c r="T568" i="9"/>
  <c r="T569" i="9"/>
  <c r="T570" i="9"/>
  <c r="T571" i="9"/>
  <c r="T572" i="9"/>
  <c r="T573" i="9"/>
  <c r="T574" i="9"/>
  <c r="T575" i="9"/>
  <c r="T576" i="9"/>
  <c r="T577" i="9"/>
  <c r="T578" i="9"/>
  <c r="T579" i="9"/>
  <c r="T580" i="9"/>
  <c r="T581" i="9"/>
  <c r="T582" i="9"/>
  <c r="T583" i="9"/>
  <c r="T584" i="9"/>
  <c r="T585" i="9"/>
  <c r="T586" i="9"/>
  <c r="T587" i="9"/>
  <c r="T588" i="9"/>
  <c r="T589" i="9"/>
  <c r="T590" i="9"/>
  <c r="T591" i="9"/>
  <c r="T592" i="9"/>
  <c r="T593" i="9"/>
  <c r="T594" i="9"/>
  <c r="T595" i="9"/>
  <c r="T596" i="9"/>
  <c r="T597" i="9"/>
  <c r="T598" i="9"/>
  <c r="T599" i="9"/>
  <c r="T600" i="9"/>
  <c r="T601" i="9"/>
  <c r="T602" i="9"/>
  <c r="T603" i="9"/>
  <c r="T604" i="9"/>
  <c r="T605" i="9"/>
  <c r="T606" i="9"/>
  <c r="T607" i="9"/>
  <c r="T608" i="9"/>
  <c r="T609" i="9"/>
  <c r="T610" i="9"/>
  <c r="T611" i="9"/>
  <c r="T612" i="9"/>
  <c r="T613" i="9"/>
  <c r="T614" i="9"/>
  <c r="T615" i="9"/>
  <c r="T616" i="9"/>
  <c r="T617" i="9"/>
  <c r="T618" i="9"/>
  <c r="T619" i="9"/>
  <c r="T620" i="9"/>
  <c r="T621" i="9"/>
  <c r="T622" i="9"/>
  <c r="T623" i="9"/>
  <c r="T624" i="9"/>
  <c r="T625" i="9"/>
  <c r="T626" i="9"/>
  <c r="T627" i="9"/>
  <c r="T628" i="9"/>
  <c r="T629" i="9"/>
  <c r="T630" i="9"/>
  <c r="T631" i="9"/>
  <c r="T632" i="9"/>
  <c r="T633" i="9"/>
  <c r="T634" i="9"/>
  <c r="T635" i="9"/>
  <c r="T636" i="9"/>
  <c r="T637" i="9"/>
  <c r="T638" i="9"/>
  <c r="T639" i="9"/>
  <c r="T640" i="9"/>
  <c r="T641" i="9"/>
  <c r="T642" i="9"/>
  <c r="T643" i="9"/>
  <c r="T644" i="9"/>
  <c r="T645" i="9"/>
  <c r="T646" i="9"/>
  <c r="T647" i="9"/>
  <c r="T648" i="9"/>
  <c r="T649" i="9"/>
  <c r="T650" i="9"/>
  <c r="T651" i="9"/>
  <c r="T652" i="9"/>
  <c r="T653" i="9"/>
  <c r="T654" i="9"/>
  <c r="T655" i="9"/>
  <c r="T656" i="9"/>
  <c r="T657" i="9"/>
  <c r="T658" i="9"/>
  <c r="T659" i="9"/>
  <c r="T660" i="9"/>
  <c r="T661" i="9"/>
  <c r="T662" i="9"/>
  <c r="T663" i="9"/>
  <c r="T664" i="9"/>
  <c r="T665" i="9"/>
  <c r="T666" i="9"/>
  <c r="T667" i="9"/>
  <c r="T668" i="9"/>
  <c r="T669" i="9"/>
  <c r="T670" i="9"/>
  <c r="T671" i="9"/>
  <c r="T672" i="9"/>
  <c r="T673" i="9"/>
  <c r="T674" i="9"/>
  <c r="T675" i="9"/>
  <c r="T676" i="9"/>
  <c r="T677" i="9"/>
  <c r="T678" i="9"/>
  <c r="T679" i="9"/>
  <c r="T680" i="9"/>
  <c r="T681" i="9"/>
  <c r="T682" i="9"/>
  <c r="T683" i="9"/>
  <c r="T684" i="9"/>
  <c r="T685" i="9"/>
  <c r="T686" i="9"/>
  <c r="T687" i="9"/>
  <c r="T688" i="9"/>
  <c r="T689" i="9"/>
  <c r="T690" i="9"/>
  <c r="T691" i="9"/>
  <c r="T692" i="9"/>
  <c r="T693" i="9"/>
  <c r="T694" i="9"/>
  <c r="T695" i="9"/>
  <c r="T696" i="9"/>
  <c r="T697" i="9"/>
  <c r="T698" i="9"/>
  <c r="T699" i="9"/>
  <c r="T700" i="9"/>
  <c r="T701" i="9"/>
  <c r="T702" i="9"/>
  <c r="T703" i="9"/>
  <c r="T704" i="9"/>
  <c r="T705" i="9"/>
  <c r="T706" i="9"/>
  <c r="T707" i="9"/>
  <c r="T708" i="9"/>
  <c r="T709" i="9"/>
  <c r="T710" i="9"/>
  <c r="T711" i="9"/>
  <c r="T712" i="9"/>
  <c r="T713" i="9"/>
  <c r="T714" i="9"/>
  <c r="T715" i="9"/>
  <c r="T716" i="9"/>
  <c r="T717" i="9"/>
  <c r="T718" i="9"/>
  <c r="T719" i="9"/>
  <c r="T720" i="9"/>
  <c r="T721" i="9"/>
  <c r="T722" i="9"/>
  <c r="T723" i="9"/>
  <c r="T724" i="9"/>
  <c r="T725" i="9"/>
  <c r="T726" i="9"/>
  <c r="T727" i="9"/>
  <c r="T728" i="9"/>
  <c r="T729" i="9"/>
  <c r="T730" i="9"/>
  <c r="T731" i="9"/>
  <c r="T732" i="9"/>
  <c r="T733" i="9"/>
  <c r="T734" i="9"/>
  <c r="T735" i="9"/>
  <c r="T736" i="9"/>
  <c r="T737" i="9"/>
  <c r="T738" i="9"/>
  <c r="T739" i="9"/>
  <c r="T740" i="9"/>
  <c r="T741" i="9"/>
  <c r="T742" i="9"/>
  <c r="T743" i="9"/>
  <c r="T744" i="9"/>
  <c r="T745" i="9"/>
  <c r="T746" i="9"/>
  <c r="T747" i="9"/>
  <c r="T748" i="9"/>
  <c r="T749" i="9"/>
  <c r="T750" i="9"/>
  <c r="T751" i="9"/>
  <c r="T752" i="9"/>
  <c r="T753" i="9"/>
  <c r="T754" i="9"/>
  <c r="T755" i="9"/>
  <c r="T756" i="9"/>
  <c r="T757" i="9"/>
  <c r="T758" i="9"/>
  <c r="T759" i="9"/>
  <c r="T760" i="9"/>
  <c r="T761" i="9"/>
  <c r="T762" i="9"/>
  <c r="T763" i="9"/>
  <c r="T764" i="9"/>
  <c r="T765" i="9"/>
  <c r="T766" i="9"/>
  <c r="T767" i="9"/>
  <c r="T768" i="9"/>
  <c r="T769" i="9"/>
  <c r="T770" i="9"/>
  <c r="T771" i="9"/>
  <c r="T772" i="9"/>
  <c r="T773" i="9"/>
  <c r="T774" i="9"/>
  <c r="T775" i="9"/>
  <c r="T776" i="9"/>
  <c r="T777" i="9"/>
  <c r="T778" i="9"/>
  <c r="T779" i="9"/>
  <c r="T780" i="9"/>
  <c r="T781" i="9"/>
  <c r="T782" i="9"/>
  <c r="T783" i="9"/>
  <c r="T784" i="9"/>
  <c r="T785" i="9"/>
  <c r="T786" i="9"/>
  <c r="T787" i="9"/>
  <c r="T788" i="9"/>
  <c r="T789" i="9"/>
  <c r="T790" i="9"/>
  <c r="T791" i="9"/>
  <c r="T792" i="9"/>
  <c r="T793" i="9"/>
  <c r="T794" i="9"/>
  <c r="T795" i="9"/>
  <c r="T796" i="9"/>
  <c r="T797" i="9"/>
  <c r="T798" i="9"/>
  <c r="T799" i="9"/>
  <c r="T800" i="9"/>
  <c r="T801" i="9"/>
  <c r="T802" i="9"/>
  <c r="T803" i="9"/>
  <c r="T804" i="9"/>
  <c r="T805" i="9"/>
  <c r="T806" i="9"/>
  <c r="T807" i="9"/>
  <c r="T808" i="9"/>
  <c r="T809" i="9"/>
  <c r="T810" i="9"/>
  <c r="T811" i="9"/>
  <c r="T812" i="9"/>
  <c r="T813" i="9"/>
  <c r="T814" i="9"/>
  <c r="T815" i="9"/>
  <c r="T816" i="9"/>
  <c r="T817" i="9"/>
  <c r="T818" i="9"/>
  <c r="T819" i="9"/>
  <c r="T820" i="9"/>
  <c r="T821" i="9"/>
  <c r="T822" i="9"/>
  <c r="T823" i="9"/>
  <c r="T824" i="9"/>
  <c r="T825" i="9"/>
  <c r="T826" i="9"/>
  <c r="T827" i="9"/>
  <c r="T828" i="9"/>
  <c r="T829" i="9"/>
  <c r="T830" i="9"/>
  <c r="T831" i="9"/>
  <c r="T832" i="9"/>
  <c r="T833" i="9"/>
  <c r="T834" i="9"/>
  <c r="T835" i="9"/>
  <c r="T836" i="9"/>
  <c r="T837" i="9"/>
  <c r="T838" i="9"/>
  <c r="T839" i="9"/>
  <c r="T840" i="9"/>
  <c r="T841" i="9"/>
  <c r="T842" i="9"/>
  <c r="T843" i="9"/>
  <c r="T844" i="9"/>
  <c r="T845" i="9"/>
  <c r="T846" i="9"/>
  <c r="T847" i="9"/>
  <c r="T848" i="9"/>
  <c r="T849" i="9"/>
  <c r="T850" i="9"/>
  <c r="T851" i="9"/>
  <c r="T852" i="9"/>
  <c r="T853" i="9"/>
  <c r="T854" i="9"/>
  <c r="A223" i="9"/>
  <c r="K223" i="9" s="1"/>
  <c r="B223" i="9"/>
  <c r="L223" i="9" s="1"/>
  <c r="C223" i="9"/>
  <c r="M223" i="9" s="1"/>
  <c r="D223" i="9"/>
  <c r="N223" i="9" s="1"/>
  <c r="E223" i="9"/>
  <c r="O223" i="9" s="1"/>
  <c r="F223" i="9"/>
  <c r="P223" i="9" s="1"/>
  <c r="G223" i="9"/>
  <c r="Q223" i="9" s="1"/>
  <c r="H223" i="9"/>
  <c r="R223" i="9" s="1"/>
  <c r="I223" i="9"/>
  <c r="S223" i="9" s="1"/>
  <c r="A224" i="9"/>
  <c r="K224" i="9" s="1"/>
  <c r="B224" i="9"/>
  <c r="L224" i="9" s="1"/>
  <c r="C224" i="9"/>
  <c r="M224" i="9" s="1"/>
  <c r="D224" i="9"/>
  <c r="N224" i="9" s="1"/>
  <c r="E224" i="9"/>
  <c r="O224" i="9" s="1"/>
  <c r="F224" i="9"/>
  <c r="P224" i="9" s="1"/>
  <c r="G224" i="9"/>
  <c r="Q224" i="9" s="1"/>
  <c r="H224" i="9"/>
  <c r="R224" i="9" s="1"/>
  <c r="I224" i="9"/>
  <c r="S224" i="9" s="1"/>
  <c r="A225" i="9"/>
  <c r="K225" i="9" s="1"/>
  <c r="B225" i="9"/>
  <c r="L225" i="9" s="1"/>
  <c r="C225" i="9"/>
  <c r="M225" i="9" s="1"/>
  <c r="D225" i="9"/>
  <c r="N225" i="9" s="1"/>
  <c r="E225" i="9"/>
  <c r="O225" i="9" s="1"/>
  <c r="F225" i="9"/>
  <c r="P225" i="9" s="1"/>
  <c r="G225" i="9"/>
  <c r="Q225" i="9" s="1"/>
  <c r="H225" i="9"/>
  <c r="R225" i="9" s="1"/>
  <c r="I225" i="9"/>
  <c r="S225" i="9" s="1"/>
  <c r="A226" i="9"/>
  <c r="K226" i="9" s="1"/>
  <c r="B226" i="9"/>
  <c r="L226" i="9" s="1"/>
  <c r="C226" i="9"/>
  <c r="M226" i="9" s="1"/>
  <c r="D226" i="9"/>
  <c r="N226" i="9" s="1"/>
  <c r="E226" i="9"/>
  <c r="O226" i="9" s="1"/>
  <c r="F226" i="9"/>
  <c r="P226" i="9" s="1"/>
  <c r="G226" i="9"/>
  <c r="Q226" i="9" s="1"/>
  <c r="H226" i="9"/>
  <c r="R226" i="9" s="1"/>
  <c r="I226" i="9"/>
  <c r="S226" i="9" s="1"/>
  <c r="A227" i="9"/>
  <c r="K227" i="9" s="1"/>
  <c r="B227" i="9"/>
  <c r="L227" i="9" s="1"/>
  <c r="C227" i="9"/>
  <c r="M227" i="9" s="1"/>
  <c r="D227" i="9"/>
  <c r="N227" i="9" s="1"/>
  <c r="E227" i="9"/>
  <c r="O227" i="9" s="1"/>
  <c r="F227" i="9"/>
  <c r="P227" i="9" s="1"/>
  <c r="G227" i="9"/>
  <c r="Q227" i="9" s="1"/>
  <c r="H227" i="9"/>
  <c r="R227" i="9" s="1"/>
  <c r="I227" i="9"/>
  <c r="S227" i="9" s="1"/>
  <c r="A228" i="9"/>
  <c r="K228" i="9" s="1"/>
  <c r="B228" i="9"/>
  <c r="L228" i="9" s="1"/>
  <c r="C228" i="9"/>
  <c r="M228" i="9" s="1"/>
  <c r="D228" i="9"/>
  <c r="N228" i="9" s="1"/>
  <c r="E228" i="9"/>
  <c r="O228" i="9" s="1"/>
  <c r="F228" i="9"/>
  <c r="P228" i="9" s="1"/>
  <c r="G228" i="9"/>
  <c r="Q228" i="9" s="1"/>
  <c r="H228" i="9"/>
  <c r="R228" i="9" s="1"/>
  <c r="I228" i="9"/>
  <c r="S228" i="9" s="1"/>
  <c r="A229" i="9"/>
  <c r="K229" i="9" s="1"/>
  <c r="B229" i="9"/>
  <c r="L229" i="9" s="1"/>
  <c r="C229" i="9"/>
  <c r="M229" i="9" s="1"/>
  <c r="D229" i="9"/>
  <c r="N229" i="9" s="1"/>
  <c r="E229" i="9"/>
  <c r="O229" i="9" s="1"/>
  <c r="F229" i="9"/>
  <c r="P229" i="9" s="1"/>
  <c r="G229" i="9"/>
  <c r="Q229" i="9" s="1"/>
  <c r="H229" i="9"/>
  <c r="R229" i="9" s="1"/>
  <c r="I229" i="9"/>
  <c r="S229" i="9" s="1"/>
  <c r="A230" i="9"/>
  <c r="K230" i="9" s="1"/>
  <c r="B230" i="9"/>
  <c r="L230" i="9" s="1"/>
  <c r="C230" i="9"/>
  <c r="M230" i="9" s="1"/>
  <c r="D230" i="9"/>
  <c r="N230" i="9" s="1"/>
  <c r="E230" i="9"/>
  <c r="O230" i="9" s="1"/>
  <c r="F230" i="9"/>
  <c r="P230" i="9" s="1"/>
  <c r="G230" i="9"/>
  <c r="Q230" i="9" s="1"/>
  <c r="H230" i="9"/>
  <c r="R230" i="9" s="1"/>
  <c r="I230" i="9"/>
  <c r="S230" i="9" s="1"/>
  <c r="A231" i="9"/>
  <c r="K231" i="9" s="1"/>
  <c r="B231" i="9"/>
  <c r="L231" i="9" s="1"/>
  <c r="C231" i="9"/>
  <c r="M231" i="9" s="1"/>
  <c r="D231" i="9"/>
  <c r="N231" i="9" s="1"/>
  <c r="E231" i="9"/>
  <c r="O231" i="9" s="1"/>
  <c r="F231" i="9"/>
  <c r="P231" i="9" s="1"/>
  <c r="G231" i="9"/>
  <c r="Q231" i="9" s="1"/>
  <c r="H231" i="9"/>
  <c r="R231" i="9" s="1"/>
  <c r="I231" i="9"/>
  <c r="S231" i="9" s="1"/>
  <c r="A232" i="9"/>
  <c r="K232" i="9" s="1"/>
  <c r="B232" i="9"/>
  <c r="L232" i="9" s="1"/>
  <c r="C232" i="9"/>
  <c r="M232" i="9" s="1"/>
  <c r="D232" i="9"/>
  <c r="N232" i="9" s="1"/>
  <c r="E232" i="9"/>
  <c r="O232" i="9" s="1"/>
  <c r="F232" i="9"/>
  <c r="P232" i="9" s="1"/>
  <c r="G232" i="9"/>
  <c r="Q232" i="9" s="1"/>
  <c r="H232" i="9"/>
  <c r="R232" i="9" s="1"/>
  <c r="I232" i="9"/>
  <c r="S232" i="9" s="1"/>
  <c r="A233" i="9"/>
  <c r="K233" i="9" s="1"/>
  <c r="B233" i="9"/>
  <c r="L233" i="9" s="1"/>
  <c r="C233" i="9"/>
  <c r="M233" i="9" s="1"/>
  <c r="D233" i="9"/>
  <c r="N233" i="9" s="1"/>
  <c r="E233" i="9"/>
  <c r="O233" i="9" s="1"/>
  <c r="F233" i="9"/>
  <c r="P233" i="9" s="1"/>
  <c r="G233" i="9"/>
  <c r="Q233" i="9" s="1"/>
  <c r="H233" i="9"/>
  <c r="R233" i="9" s="1"/>
  <c r="I233" i="9"/>
  <c r="S233" i="9" s="1"/>
  <c r="A234" i="9"/>
  <c r="K234" i="9" s="1"/>
  <c r="B234" i="9"/>
  <c r="L234" i="9" s="1"/>
  <c r="C234" i="9"/>
  <c r="M234" i="9" s="1"/>
  <c r="D234" i="9"/>
  <c r="N234" i="9" s="1"/>
  <c r="E234" i="9"/>
  <c r="O234" i="9" s="1"/>
  <c r="F234" i="9"/>
  <c r="P234" i="9" s="1"/>
  <c r="G234" i="9"/>
  <c r="Q234" i="9" s="1"/>
  <c r="H234" i="9"/>
  <c r="R234" i="9" s="1"/>
  <c r="I234" i="9"/>
  <c r="S234" i="9" s="1"/>
  <c r="A235" i="9"/>
  <c r="K235" i="9" s="1"/>
  <c r="B235" i="9"/>
  <c r="L235" i="9" s="1"/>
  <c r="C235" i="9"/>
  <c r="M235" i="9" s="1"/>
  <c r="D235" i="9"/>
  <c r="N235" i="9" s="1"/>
  <c r="E235" i="9"/>
  <c r="O235" i="9" s="1"/>
  <c r="F235" i="9"/>
  <c r="P235" i="9" s="1"/>
  <c r="G235" i="9"/>
  <c r="Q235" i="9" s="1"/>
  <c r="H235" i="9"/>
  <c r="R235" i="9" s="1"/>
  <c r="I235" i="9"/>
  <c r="S235" i="9" s="1"/>
  <c r="A236" i="9"/>
  <c r="K236" i="9" s="1"/>
  <c r="B236" i="9"/>
  <c r="L236" i="9" s="1"/>
  <c r="C236" i="9"/>
  <c r="M236" i="9" s="1"/>
  <c r="D236" i="9"/>
  <c r="N236" i="9" s="1"/>
  <c r="E236" i="9"/>
  <c r="O236" i="9" s="1"/>
  <c r="F236" i="9"/>
  <c r="P236" i="9" s="1"/>
  <c r="G236" i="9"/>
  <c r="Q236" i="9" s="1"/>
  <c r="H236" i="9"/>
  <c r="R236" i="9" s="1"/>
  <c r="I236" i="9"/>
  <c r="S236" i="9" s="1"/>
  <c r="A237" i="9"/>
  <c r="K237" i="9" s="1"/>
  <c r="B237" i="9"/>
  <c r="L237" i="9" s="1"/>
  <c r="C237" i="9"/>
  <c r="M237" i="9" s="1"/>
  <c r="D237" i="9"/>
  <c r="N237" i="9" s="1"/>
  <c r="E237" i="9"/>
  <c r="O237" i="9" s="1"/>
  <c r="F237" i="9"/>
  <c r="P237" i="9" s="1"/>
  <c r="G237" i="9"/>
  <c r="Q237" i="9" s="1"/>
  <c r="H237" i="9"/>
  <c r="R237" i="9" s="1"/>
  <c r="I237" i="9"/>
  <c r="S237" i="9" s="1"/>
  <c r="A238" i="9"/>
  <c r="K238" i="9" s="1"/>
  <c r="B238" i="9"/>
  <c r="L238" i="9" s="1"/>
  <c r="C238" i="9"/>
  <c r="M238" i="9" s="1"/>
  <c r="D238" i="9"/>
  <c r="N238" i="9" s="1"/>
  <c r="E238" i="9"/>
  <c r="O238" i="9" s="1"/>
  <c r="F238" i="9"/>
  <c r="P238" i="9" s="1"/>
  <c r="G238" i="9"/>
  <c r="Q238" i="9" s="1"/>
  <c r="H238" i="9"/>
  <c r="R238" i="9" s="1"/>
  <c r="I238" i="9"/>
  <c r="S238" i="9" s="1"/>
  <c r="A239" i="9"/>
  <c r="K239" i="9" s="1"/>
  <c r="B239" i="9"/>
  <c r="L239" i="9" s="1"/>
  <c r="C239" i="9"/>
  <c r="M239" i="9" s="1"/>
  <c r="D239" i="9"/>
  <c r="N239" i="9" s="1"/>
  <c r="E239" i="9"/>
  <c r="O239" i="9" s="1"/>
  <c r="F239" i="9"/>
  <c r="P239" i="9" s="1"/>
  <c r="G239" i="9"/>
  <c r="Q239" i="9" s="1"/>
  <c r="H239" i="9"/>
  <c r="R239" i="9" s="1"/>
  <c r="I239" i="9"/>
  <c r="S239" i="9" s="1"/>
  <c r="A240" i="9"/>
  <c r="K240" i="9" s="1"/>
  <c r="B240" i="9"/>
  <c r="L240" i="9" s="1"/>
  <c r="C240" i="9"/>
  <c r="M240" i="9" s="1"/>
  <c r="D240" i="9"/>
  <c r="N240" i="9" s="1"/>
  <c r="E240" i="9"/>
  <c r="O240" i="9" s="1"/>
  <c r="F240" i="9"/>
  <c r="P240" i="9" s="1"/>
  <c r="G240" i="9"/>
  <c r="Q240" i="9" s="1"/>
  <c r="H240" i="9"/>
  <c r="R240" i="9" s="1"/>
  <c r="I240" i="9"/>
  <c r="S240" i="9" s="1"/>
  <c r="A241" i="9"/>
  <c r="K241" i="9" s="1"/>
  <c r="B241" i="9"/>
  <c r="L241" i="9" s="1"/>
  <c r="C241" i="9"/>
  <c r="M241" i="9" s="1"/>
  <c r="D241" i="9"/>
  <c r="N241" i="9" s="1"/>
  <c r="E241" i="9"/>
  <c r="O241" i="9" s="1"/>
  <c r="F241" i="9"/>
  <c r="P241" i="9" s="1"/>
  <c r="G241" i="9"/>
  <c r="Q241" i="9" s="1"/>
  <c r="H241" i="9"/>
  <c r="R241" i="9" s="1"/>
  <c r="I241" i="9"/>
  <c r="S241" i="9" s="1"/>
  <c r="A242" i="9"/>
  <c r="K242" i="9" s="1"/>
  <c r="B242" i="9"/>
  <c r="L242" i="9" s="1"/>
  <c r="C242" i="9"/>
  <c r="M242" i="9" s="1"/>
  <c r="D242" i="9"/>
  <c r="N242" i="9" s="1"/>
  <c r="E242" i="9"/>
  <c r="O242" i="9" s="1"/>
  <c r="F242" i="9"/>
  <c r="P242" i="9" s="1"/>
  <c r="G242" i="9"/>
  <c r="Q242" i="9" s="1"/>
  <c r="H242" i="9"/>
  <c r="R242" i="9" s="1"/>
  <c r="I242" i="9"/>
  <c r="S242" i="9" s="1"/>
  <c r="A243" i="9"/>
  <c r="K243" i="9" s="1"/>
  <c r="B243" i="9"/>
  <c r="L243" i="9" s="1"/>
  <c r="C243" i="9"/>
  <c r="M243" i="9" s="1"/>
  <c r="D243" i="9"/>
  <c r="N243" i="9" s="1"/>
  <c r="E243" i="9"/>
  <c r="O243" i="9" s="1"/>
  <c r="F243" i="9"/>
  <c r="P243" i="9" s="1"/>
  <c r="G243" i="9"/>
  <c r="Q243" i="9" s="1"/>
  <c r="H243" i="9"/>
  <c r="R243" i="9" s="1"/>
  <c r="I243" i="9"/>
  <c r="S243" i="9" s="1"/>
  <c r="A244" i="9"/>
  <c r="K244" i="9" s="1"/>
  <c r="B244" i="9"/>
  <c r="L244" i="9" s="1"/>
  <c r="C244" i="9"/>
  <c r="M244" i="9" s="1"/>
  <c r="D244" i="9"/>
  <c r="N244" i="9" s="1"/>
  <c r="E244" i="9"/>
  <c r="O244" i="9" s="1"/>
  <c r="F244" i="9"/>
  <c r="P244" i="9" s="1"/>
  <c r="G244" i="9"/>
  <c r="Q244" i="9" s="1"/>
  <c r="H244" i="9"/>
  <c r="R244" i="9" s="1"/>
  <c r="I244" i="9"/>
  <c r="S244" i="9" s="1"/>
  <c r="A245" i="9"/>
  <c r="K245" i="9" s="1"/>
  <c r="B245" i="9"/>
  <c r="L245" i="9" s="1"/>
  <c r="C245" i="9"/>
  <c r="M245" i="9" s="1"/>
  <c r="D245" i="9"/>
  <c r="N245" i="9" s="1"/>
  <c r="E245" i="9"/>
  <c r="O245" i="9" s="1"/>
  <c r="F245" i="9"/>
  <c r="P245" i="9" s="1"/>
  <c r="G245" i="9"/>
  <c r="Q245" i="9" s="1"/>
  <c r="H245" i="9"/>
  <c r="R245" i="9" s="1"/>
  <c r="I245" i="9"/>
  <c r="S245" i="9" s="1"/>
  <c r="A246" i="9"/>
  <c r="K246" i="9" s="1"/>
  <c r="B246" i="9"/>
  <c r="L246" i="9" s="1"/>
  <c r="C246" i="9"/>
  <c r="M246" i="9" s="1"/>
  <c r="D246" i="9"/>
  <c r="N246" i="9" s="1"/>
  <c r="E246" i="9"/>
  <c r="O246" i="9" s="1"/>
  <c r="F246" i="9"/>
  <c r="P246" i="9" s="1"/>
  <c r="G246" i="9"/>
  <c r="Q246" i="9" s="1"/>
  <c r="H246" i="9"/>
  <c r="R246" i="9" s="1"/>
  <c r="I246" i="9"/>
  <c r="S246" i="9" s="1"/>
  <c r="A247" i="9"/>
  <c r="K247" i="9" s="1"/>
  <c r="B247" i="9"/>
  <c r="L247" i="9" s="1"/>
  <c r="C247" i="9"/>
  <c r="M247" i="9" s="1"/>
  <c r="D247" i="9"/>
  <c r="N247" i="9" s="1"/>
  <c r="E247" i="9"/>
  <c r="O247" i="9" s="1"/>
  <c r="F247" i="9"/>
  <c r="P247" i="9" s="1"/>
  <c r="G247" i="9"/>
  <c r="Q247" i="9" s="1"/>
  <c r="H247" i="9"/>
  <c r="R247" i="9" s="1"/>
  <c r="I247" i="9"/>
  <c r="S247" i="9" s="1"/>
  <c r="A248" i="9"/>
  <c r="K248" i="9" s="1"/>
  <c r="B248" i="9"/>
  <c r="L248" i="9" s="1"/>
  <c r="C248" i="9"/>
  <c r="M248" i="9" s="1"/>
  <c r="D248" i="9"/>
  <c r="N248" i="9" s="1"/>
  <c r="E248" i="9"/>
  <c r="O248" i="9" s="1"/>
  <c r="F248" i="9"/>
  <c r="P248" i="9" s="1"/>
  <c r="G248" i="9"/>
  <c r="Q248" i="9" s="1"/>
  <c r="H248" i="9"/>
  <c r="R248" i="9" s="1"/>
  <c r="I248" i="9"/>
  <c r="S248" i="9" s="1"/>
  <c r="A249" i="9"/>
  <c r="K249" i="9" s="1"/>
  <c r="B249" i="9"/>
  <c r="L249" i="9" s="1"/>
  <c r="C249" i="9"/>
  <c r="M249" i="9" s="1"/>
  <c r="D249" i="9"/>
  <c r="N249" i="9" s="1"/>
  <c r="E249" i="9"/>
  <c r="O249" i="9" s="1"/>
  <c r="F249" i="9"/>
  <c r="P249" i="9" s="1"/>
  <c r="G249" i="9"/>
  <c r="Q249" i="9" s="1"/>
  <c r="H249" i="9"/>
  <c r="R249" i="9" s="1"/>
  <c r="I249" i="9"/>
  <c r="S249" i="9" s="1"/>
  <c r="A250" i="9"/>
  <c r="K250" i="9" s="1"/>
  <c r="B250" i="9"/>
  <c r="L250" i="9" s="1"/>
  <c r="C250" i="9"/>
  <c r="M250" i="9" s="1"/>
  <c r="D250" i="9"/>
  <c r="N250" i="9" s="1"/>
  <c r="E250" i="9"/>
  <c r="O250" i="9" s="1"/>
  <c r="F250" i="9"/>
  <c r="P250" i="9" s="1"/>
  <c r="G250" i="9"/>
  <c r="Q250" i="9" s="1"/>
  <c r="H250" i="9"/>
  <c r="R250" i="9" s="1"/>
  <c r="I250" i="9"/>
  <c r="S250" i="9" s="1"/>
  <c r="A251" i="9"/>
  <c r="K251" i="9" s="1"/>
  <c r="B251" i="9"/>
  <c r="L251" i="9" s="1"/>
  <c r="C251" i="9"/>
  <c r="M251" i="9" s="1"/>
  <c r="D251" i="9"/>
  <c r="N251" i="9" s="1"/>
  <c r="E251" i="9"/>
  <c r="O251" i="9" s="1"/>
  <c r="F251" i="9"/>
  <c r="P251" i="9" s="1"/>
  <c r="G251" i="9"/>
  <c r="Q251" i="9" s="1"/>
  <c r="H251" i="9"/>
  <c r="R251" i="9" s="1"/>
  <c r="I251" i="9"/>
  <c r="S251" i="9" s="1"/>
  <c r="A252" i="9"/>
  <c r="K252" i="9" s="1"/>
  <c r="B252" i="9"/>
  <c r="L252" i="9" s="1"/>
  <c r="C252" i="9"/>
  <c r="M252" i="9" s="1"/>
  <c r="D252" i="9"/>
  <c r="N252" i="9" s="1"/>
  <c r="E252" i="9"/>
  <c r="O252" i="9" s="1"/>
  <c r="F252" i="9"/>
  <c r="P252" i="9" s="1"/>
  <c r="G252" i="9"/>
  <c r="Q252" i="9" s="1"/>
  <c r="H252" i="9"/>
  <c r="R252" i="9" s="1"/>
  <c r="I252" i="9"/>
  <c r="S252" i="9" s="1"/>
  <c r="A253" i="9"/>
  <c r="K253" i="9" s="1"/>
  <c r="B253" i="9"/>
  <c r="L253" i="9" s="1"/>
  <c r="C253" i="9"/>
  <c r="M253" i="9" s="1"/>
  <c r="D253" i="9"/>
  <c r="N253" i="9" s="1"/>
  <c r="E253" i="9"/>
  <c r="O253" i="9" s="1"/>
  <c r="F253" i="9"/>
  <c r="P253" i="9" s="1"/>
  <c r="G253" i="9"/>
  <c r="Q253" i="9" s="1"/>
  <c r="H253" i="9"/>
  <c r="R253" i="9" s="1"/>
  <c r="I253" i="9"/>
  <c r="S253" i="9" s="1"/>
  <c r="A254" i="9"/>
  <c r="K254" i="9" s="1"/>
  <c r="B254" i="9"/>
  <c r="L254" i="9" s="1"/>
  <c r="C254" i="9"/>
  <c r="M254" i="9" s="1"/>
  <c r="D254" i="9"/>
  <c r="N254" i="9" s="1"/>
  <c r="E254" i="9"/>
  <c r="O254" i="9" s="1"/>
  <c r="F254" i="9"/>
  <c r="P254" i="9" s="1"/>
  <c r="G254" i="9"/>
  <c r="Q254" i="9" s="1"/>
  <c r="H254" i="9"/>
  <c r="R254" i="9" s="1"/>
  <c r="I254" i="9"/>
  <c r="S254" i="9" s="1"/>
  <c r="A255" i="9"/>
  <c r="K255" i="9" s="1"/>
  <c r="B255" i="9"/>
  <c r="L255" i="9" s="1"/>
  <c r="C255" i="9"/>
  <c r="M255" i="9" s="1"/>
  <c r="D255" i="9"/>
  <c r="N255" i="9" s="1"/>
  <c r="E255" i="9"/>
  <c r="O255" i="9" s="1"/>
  <c r="F255" i="9"/>
  <c r="P255" i="9" s="1"/>
  <c r="G255" i="9"/>
  <c r="Q255" i="9" s="1"/>
  <c r="H255" i="9"/>
  <c r="R255" i="9" s="1"/>
  <c r="I255" i="9"/>
  <c r="S255" i="9" s="1"/>
  <c r="A256" i="9"/>
  <c r="K256" i="9" s="1"/>
  <c r="B256" i="9"/>
  <c r="L256" i="9" s="1"/>
  <c r="C256" i="9"/>
  <c r="M256" i="9" s="1"/>
  <c r="D256" i="9"/>
  <c r="N256" i="9" s="1"/>
  <c r="E256" i="9"/>
  <c r="O256" i="9" s="1"/>
  <c r="F256" i="9"/>
  <c r="P256" i="9" s="1"/>
  <c r="G256" i="9"/>
  <c r="Q256" i="9" s="1"/>
  <c r="H256" i="9"/>
  <c r="R256" i="9" s="1"/>
  <c r="I256" i="9"/>
  <c r="S256" i="9" s="1"/>
  <c r="A257" i="9"/>
  <c r="K257" i="9" s="1"/>
  <c r="B257" i="9"/>
  <c r="L257" i="9" s="1"/>
  <c r="C257" i="9"/>
  <c r="M257" i="9" s="1"/>
  <c r="D257" i="9"/>
  <c r="N257" i="9" s="1"/>
  <c r="E257" i="9"/>
  <c r="O257" i="9" s="1"/>
  <c r="F257" i="9"/>
  <c r="P257" i="9" s="1"/>
  <c r="G257" i="9"/>
  <c r="Q257" i="9" s="1"/>
  <c r="H257" i="9"/>
  <c r="R257" i="9" s="1"/>
  <c r="I257" i="9"/>
  <c r="S257" i="9" s="1"/>
  <c r="A258" i="9"/>
  <c r="K258" i="9" s="1"/>
  <c r="B258" i="9"/>
  <c r="L258" i="9" s="1"/>
  <c r="C258" i="9"/>
  <c r="M258" i="9" s="1"/>
  <c r="D258" i="9"/>
  <c r="N258" i="9" s="1"/>
  <c r="E258" i="9"/>
  <c r="O258" i="9" s="1"/>
  <c r="F258" i="9"/>
  <c r="P258" i="9" s="1"/>
  <c r="G258" i="9"/>
  <c r="Q258" i="9" s="1"/>
  <c r="H258" i="9"/>
  <c r="R258" i="9" s="1"/>
  <c r="I258" i="9"/>
  <c r="S258" i="9" s="1"/>
  <c r="A259" i="9"/>
  <c r="K259" i="9" s="1"/>
  <c r="B259" i="9"/>
  <c r="L259" i="9" s="1"/>
  <c r="C259" i="9"/>
  <c r="M259" i="9" s="1"/>
  <c r="D259" i="9"/>
  <c r="N259" i="9" s="1"/>
  <c r="E259" i="9"/>
  <c r="O259" i="9" s="1"/>
  <c r="F259" i="9"/>
  <c r="P259" i="9" s="1"/>
  <c r="G259" i="9"/>
  <c r="Q259" i="9" s="1"/>
  <c r="H259" i="9"/>
  <c r="R259" i="9" s="1"/>
  <c r="I259" i="9"/>
  <c r="S259" i="9" s="1"/>
  <c r="A260" i="9"/>
  <c r="K260" i="9" s="1"/>
  <c r="B260" i="9"/>
  <c r="L260" i="9" s="1"/>
  <c r="C260" i="9"/>
  <c r="M260" i="9" s="1"/>
  <c r="D260" i="9"/>
  <c r="N260" i="9" s="1"/>
  <c r="E260" i="9"/>
  <c r="O260" i="9" s="1"/>
  <c r="F260" i="9"/>
  <c r="P260" i="9" s="1"/>
  <c r="G260" i="9"/>
  <c r="Q260" i="9" s="1"/>
  <c r="H260" i="9"/>
  <c r="R260" i="9" s="1"/>
  <c r="I260" i="9"/>
  <c r="S260" i="9" s="1"/>
  <c r="A261" i="9"/>
  <c r="K261" i="9" s="1"/>
  <c r="B261" i="9"/>
  <c r="L261" i="9" s="1"/>
  <c r="C261" i="9"/>
  <c r="M261" i="9" s="1"/>
  <c r="D261" i="9"/>
  <c r="N261" i="9" s="1"/>
  <c r="E261" i="9"/>
  <c r="O261" i="9" s="1"/>
  <c r="F261" i="9"/>
  <c r="P261" i="9" s="1"/>
  <c r="G261" i="9"/>
  <c r="Q261" i="9" s="1"/>
  <c r="H261" i="9"/>
  <c r="R261" i="9" s="1"/>
  <c r="I261" i="9"/>
  <c r="S261" i="9" s="1"/>
  <c r="A262" i="9"/>
  <c r="K262" i="9" s="1"/>
  <c r="B262" i="9"/>
  <c r="L262" i="9" s="1"/>
  <c r="C262" i="9"/>
  <c r="M262" i="9" s="1"/>
  <c r="D262" i="9"/>
  <c r="N262" i="9" s="1"/>
  <c r="E262" i="9"/>
  <c r="O262" i="9" s="1"/>
  <c r="F262" i="9"/>
  <c r="P262" i="9" s="1"/>
  <c r="G262" i="9"/>
  <c r="Q262" i="9" s="1"/>
  <c r="H262" i="9"/>
  <c r="R262" i="9" s="1"/>
  <c r="I262" i="9"/>
  <c r="S262" i="9" s="1"/>
  <c r="A263" i="9"/>
  <c r="K263" i="9" s="1"/>
  <c r="B263" i="9"/>
  <c r="L263" i="9" s="1"/>
  <c r="C263" i="9"/>
  <c r="M263" i="9" s="1"/>
  <c r="D263" i="9"/>
  <c r="N263" i="9" s="1"/>
  <c r="E263" i="9"/>
  <c r="O263" i="9" s="1"/>
  <c r="F263" i="9"/>
  <c r="P263" i="9" s="1"/>
  <c r="G263" i="9"/>
  <c r="Q263" i="9" s="1"/>
  <c r="H263" i="9"/>
  <c r="R263" i="9" s="1"/>
  <c r="I263" i="9"/>
  <c r="S263" i="9" s="1"/>
  <c r="A264" i="9"/>
  <c r="K264" i="9" s="1"/>
  <c r="B264" i="9"/>
  <c r="L264" i="9" s="1"/>
  <c r="C264" i="9"/>
  <c r="M264" i="9" s="1"/>
  <c r="D264" i="9"/>
  <c r="N264" i="9" s="1"/>
  <c r="E264" i="9"/>
  <c r="O264" i="9" s="1"/>
  <c r="F264" i="9"/>
  <c r="P264" i="9" s="1"/>
  <c r="G264" i="9"/>
  <c r="Q264" i="9" s="1"/>
  <c r="H264" i="9"/>
  <c r="R264" i="9" s="1"/>
  <c r="I264" i="9"/>
  <c r="S264" i="9" s="1"/>
  <c r="A265" i="9"/>
  <c r="K265" i="9" s="1"/>
  <c r="B265" i="9"/>
  <c r="L265" i="9" s="1"/>
  <c r="C265" i="9"/>
  <c r="M265" i="9" s="1"/>
  <c r="D265" i="9"/>
  <c r="N265" i="9" s="1"/>
  <c r="E265" i="9"/>
  <c r="O265" i="9" s="1"/>
  <c r="F265" i="9"/>
  <c r="P265" i="9" s="1"/>
  <c r="G265" i="9"/>
  <c r="Q265" i="9" s="1"/>
  <c r="H265" i="9"/>
  <c r="R265" i="9" s="1"/>
  <c r="I265" i="9"/>
  <c r="S265" i="9" s="1"/>
  <c r="A266" i="9"/>
  <c r="K266" i="9" s="1"/>
  <c r="B266" i="9"/>
  <c r="L266" i="9" s="1"/>
  <c r="C266" i="9"/>
  <c r="M266" i="9" s="1"/>
  <c r="D266" i="9"/>
  <c r="N266" i="9" s="1"/>
  <c r="E266" i="9"/>
  <c r="O266" i="9" s="1"/>
  <c r="F266" i="9"/>
  <c r="P266" i="9" s="1"/>
  <c r="G266" i="9"/>
  <c r="Q266" i="9" s="1"/>
  <c r="H266" i="9"/>
  <c r="R266" i="9" s="1"/>
  <c r="I266" i="9"/>
  <c r="S266" i="9" s="1"/>
  <c r="A267" i="9"/>
  <c r="K267" i="9" s="1"/>
  <c r="B267" i="9"/>
  <c r="L267" i="9" s="1"/>
  <c r="C267" i="9"/>
  <c r="M267" i="9" s="1"/>
  <c r="D267" i="9"/>
  <c r="N267" i="9" s="1"/>
  <c r="E267" i="9"/>
  <c r="O267" i="9" s="1"/>
  <c r="F267" i="9"/>
  <c r="P267" i="9" s="1"/>
  <c r="G267" i="9"/>
  <c r="Q267" i="9" s="1"/>
  <c r="H267" i="9"/>
  <c r="R267" i="9" s="1"/>
  <c r="I267" i="9"/>
  <c r="S267" i="9" s="1"/>
  <c r="A268" i="9"/>
  <c r="K268" i="9" s="1"/>
  <c r="B268" i="9"/>
  <c r="L268" i="9" s="1"/>
  <c r="C268" i="9"/>
  <c r="M268" i="9" s="1"/>
  <c r="D268" i="9"/>
  <c r="N268" i="9" s="1"/>
  <c r="E268" i="9"/>
  <c r="O268" i="9" s="1"/>
  <c r="F268" i="9"/>
  <c r="P268" i="9" s="1"/>
  <c r="G268" i="9"/>
  <c r="Q268" i="9" s="1"/>
  <c r="H268" i="9"/>
  <c r="R268" i="9" s="1"/>
  <c r="I268" i="9"/>
  <c r="S268" i="9" s="1"/>
  <c r="A269" i="9"/>
  <c r="K269" i="9" s="1"/>
  <c r="B269" i="9"/>
  <c r="L269" i="9" s="1"/>
  <c r="C269" i="9"/>
  <c r="M269" i="9" s="1"/>
  <c r="D269" i="9"/>
  <c r="N269" i="9" s="1"/>
  <c r="E269" i="9"/>
  <c r="O269" i="9" s="1"/>
  <c r="F269" i="9"/>
  <c r="P269" i="9" s="1"/>
  <c r="G269" i="9"/>
  <c r="Q269" i="9" s="1"/>
  <c r="H269" i="9"/>
  <c r="R269" i="9" s="1"/>
  <c r="I269" i="9"/>
  <c r="S269" i="9" s="1"/>
  <c r="A270" i="9"/>
  <c r="K270" i="9" s="1"/>
  <c r="B270" i="9"/>
  <c r="L270" i="9" s="1"/>
  <c r="C270" i="9"/>
  <c r="M270" i="9" s="1"/>
  <c r="D270" i="9"/>
  <c r="N270" i="9" s="1"/>
  <c r="E270" i="9"/>
  <c r="O270" i="9" s="1"/>
  <c r="F270" i="9"/>
  <c r="P270" i="9" s="1"/>
  <c r="G270" i="9"/>
  <c r="Q270" i="9" s="1"/>
  <c r="H270" i="9"/>
  <c r="R270" i="9" s="1"/>
  <c r="I270" i="9"/>
  <c r="S270" i="9" s="1"/>
  <c r="A271" i="9"/>
  <c r="K271" i="9" s="1"/>
  <c r="B271" i="9"/>
  <c r="L271" i="9" s="1"/>
  <c r="C271" i="9"/>
  <c r="M271" i="9" s="1"/>
  <c r="D271" i="9"/>
  <c r="N271" i="9" s="1"/>
  <c r="E271" i="9"/>
  <c r="O271" i="9" s="1"/>
  <c r="F271" i="9"/>
  <c r="P271" i="9" s="1"/>
  <c r="G271" i="9"/>
  <c r="Q271" i="9" s="1"/>
  <c r="H271" i="9"/>
  <c r="R271" i="9" s="1"/>
  <c r="I271" i="9"/>
  <c r="S271" i="9" s="1"/>
  <c r="A272" i="9"/>
  <c r="K272" i="9" s="1"/>
  <c r="B272" i="9"/>
  <c r="L272" i="9" s="1"/>
  <c r="C272" i="9"/>
  <c r="M272" i="9" s="1"/>
  <c r="D272" i="9"/>
  <c r="N272" i="9" s="1"/>
  <c r="E272" i="9"/>
  <c r="O272" i="9" s="1"/>
  <c r="F272" i="9"/>
  <c r="P272" i="9" s="1"/>
  <c r="G272" i="9"/>
  <c r="Q272" i="9" s="1"/>
  <c r="H272" i="9"/>
  <c r="R272" i="9" s="1"/>
  <c r="I272" i="9"/>
  <c r="S272" i="9" s="1"/>
  <c r="A273" i="9"/>
  <c r="K273" i="9" s="1"/>
  <c r="B273" i="9"/>
  <c r="L273" i="9" s="1"/>
  <c r="C273" i="9"/>
  <c r="M273" i="9" s="1"/>
  <c r="D273" i="9"/>
  <c r="N273" i="9" s="1"/>
  <c r="E273" i="9"/>
  <c r="O273" i="9" s="1"/>
  <c r="F273" i="9"/>
  <c r="P273" i="9" s="1"/>
  <c r="G273" i="9"/>
  <c r="Q273" i="9" s="1"/>
  <c r="H273" i="9"/>
  <c r="R273" i="9" s="1"/>
  <c r="I273" i="9"/>
  <c r="S273" i="9" s="1"/>
  <c r="A274" i="9"/>
  <c r="K274" i="9" s="1"/>
  <c r="B274" i="9"/>
  <c r="L274" i="9" s="1"/>
  <c r="C274" i="9"/>
  <c r="M274" i="9" s="1"/>
  <c r="D274" i="9"/>
  <c r="N274" i="9" s="1"/>
  <c r="E274" i="9"/>
  <c r="O274" i="9" s="1"/>
  <c r="F274" i="9"/>
  <c r="P274" i="9" s="1"/>
  <c r="G274" i="9"/>
  <c r="Q274" i="9" s="1"/>
  <c r="H274" i="9"/>
  <c r="R274" i="9" s="1"/>
  <c r="I274" i="9"/>
  <c r="S274" i="9" s="1"/>
  <c r="A275" i="9"/>
  <c r="K275" i="9" s="1"/>
  <c r="B275" i="9"/>
  <c r="L275" i="9" s="1"/>
  <c r="C275" i="9"/>
  <c r="M275" i="9" s="1"/>
  <c r="D275" i="9"/>
  <c r="N275" i="9" s="1"/>
  <c r="E275" i="9"/>
  <c r="O275" i="9" s="1"/>
  <c r="F275" i="9"/>
  <c r="P275" i="9" s="1"/>
  <c r="G275" i="9"/>
  <c r="Q275" i="9" s="1"/>
  <c r="H275" i="9"/>
  <c r="R275" i="9" s="1"/>
  <c r="I275" i="9"/>
  <c r="S275" i="9" s="1"/>
  <c r="A276" i="9"/>
  <c r="K276" i="9" s="1"/>
  <c r="B276" i="9"/>
  <c r="L276" i="9" s="1"/>
  <c r="C276" i="9"/>
  <c r="M276" i="9" s="1"/>
  <c r="D276" i="9"/>
  <c r="N276" i="9" s="1"/>
  <c r="E276" i="9"/>
  <c r="O276" i="9" s="1"/>
  <c r="F276" i="9"/>
  <c r="P276" i="9" s="1"/>
  <c r="G276" i="9"/>
  <c r="Q276" i="9" s="1"/>
  <c r="H276" i="9"/>
  <c r="R276" i="9" s="1"/>
  <c r="I276" i="9"/>
  <c r="S276" i="9" s="1"/>
  <c r="A277" i="9"/>
  <c r="K277" i="9" s="1"/>
  <c r="B277" i="9"/>
  <c r="L277" i="9" s="1"/>
  <c r="C277" i="9"/>
  <c r="M277" i="9" s="1"/>
  <c r="D277" i="9"/>
  <c r="N277" i="9" s="1"/>
  <c r="E277" i="9"/>
  <c r="O277" i="9" s="1"/>
  <c r="F277" i="9"/>
  <c r="P277" i="9" s="1"/>
  <c r="G277" i="9"/>
  <c r="Q277" i="9" s="1"/>
  <c r="H277" i="9"/>
  <c r="R277" i="9" s="1"/>
  <c r="I277" i="9"/>
  <c r="S277" i="9" s="1"/>
  <c r="A278" i="9"/>
  <c r="K278" i="9" s="1"/>
  <c r="B278" i="9"/>
  <c r="L278" i="9" s="1"/>
  <c r="C278" i="9"/>
  <c r="M278" i="9" s="1"/>
  <c r="D278" i="9"/>
  <c r="N278" i="9" s="1"/>
  <c r="E278" i="9"/>
  <c r="O278" i="9" s="1"/>
  <c r="F278" i="9"/>
  <c r="P278" i="9" s="1"/>
  <c r="G278" i="9"/>
  <c r="Q278" i="9" s="1"/>
  <c r="H278" i="9"/>
  <c r="R278" i="9" s="1"/>
  <c r="I278" i="9"/>
  <c r="S278" i="9" s="1"/>
  <c r="A279" i="9"/>
  <c r="K279" i="9" s="1"/>
  <c r="B279" i="9"/>
  <c r="L279" i="9" s="1"/>
  <c r="C279" i="9"/>
  <c r="M279" i="9" s="1"/>
  <c r="D279" i="9"/>
  <c r="N279" i="9" s="1"/>
  <c r="E279" i="9"/>
  <c r="O279" i="9" s="1"/>
  <c r="F279" i="9"/>
  <c r="P279" i="9" s="1"/>
  <c r="G279" i="9"/>
  <c r="Q279" i="9" s="1"/>
  <c r="H279" i="9"/>
  <c r="R279" i="9" s="1"/>
  <c r="I279" i="9"/>
  <c r="S279" i="9" s="1"/>
  <c r="A280" i="9"/>
  <c r="K280" i="9" s="1"/>
  <c r="B280" i="9"/>
  <c r="L280" i="9" s="1"/>
  <c r="C280" i="9"/>
  <c r="M280" i="9" s="1"/>
  <c r="D280" i="9"/>
  <c r="N280" i="9" s="1"/>
  <c r="E280" i="9"/>
  <c r="O280" i="9" s="1"/>
  <c r="F280" i="9"/>
  <c r="P280" i="9" s="1"/>
  <c r="G280" i="9"/>
  <c r="Q280" i="9" s="1"/>
  <c r="H280" i="9"/>
  <c r="R280" i="9" s="1"/>
  <c r="I280" i="9"/>
  <c r="S280" i="9" s="1"/>
  <c r="A281" i="9"/>
  <c r="K281" i="9" s="1"/>
  <c r="B281" i="9"/>
  <c r="L281" i="9" s="1"/>
  <c r="C281" i="9"/>
  <c r="M281" i="9" s="1"/>
  <c r="D281" i="9"/>
  <c r="N281" i="9" s="1"/>
  <c r="E281" i="9"/>
  <c r="O281" i="9" s="1"/>
  <c r="F281" i="9"/>
  <c r="P281" i="9" s="1"/>
  <c r="G281" i="9"/>
  <c r="Q281" i="9" s="1"/>
  <c r="H281" i="9"/>
  <c r="R281" i="9" s="1"/>
  <c r="I281" i="9"/>
  <c r="S281" i="9" s="1"/>
  <c r="A282" i="9"/>
  <c r="K282" i="9" s="1"/>
  <c r="B282" i="9"/>
  <c r="L282" i="9" s="1"/>
  <c r="C282" i="9"/>
  <c r="M282" i="9" s="1"/>
  <c r="D282" i="9"/>
  <c r="N282" i="9" s="1"/>
  <c r="E282" i="9"/>
  <c r="O282" i="9" s="1"/>
  <c r="F282" i="9"/>
  <c r="P282" i="9" s="1"/>
  <c r="G282" i="9"/>
  <c r="Q282" i="9" s="1"/>
  <c r="H282" i="9"/>
  <c r="R282" i="9" s="1"/>
  <c r="I282" i="9"/>
  <c r="S282" i="9" s="1"/>
  <c r="A283" i="9"/>
  <c r="K283" i="9" s="1"/>
  <c r="B283" i="9"/>
  <c r="L283" i="9" s="1"/>
  <c r="C283" i="9"/>
  <c r="M283" i="9" s="1"/>
  <c r="D283" i="9"/>
  <c r="N283" i="9" s="1"/>
  <c r="E283" i="9"/>
  <c r="O283" i="9" s="1"/>
  <c r="F283" i="9"/>
  <c r="P283" i="9" s="1"/>
  <c r="G283" i="9"/>
  <c r="Q283" i="9" s="1"/>
  <c r="H283" i="9"/>
  <c r="R283" i="9" s="1"/>
  <c r="I283" i="9"/>
  <c r="S283" i="9" s="1"/>
  <c r="A284" i="9"/>
  <c r="K284" i="9" s="1"/>
  <c r="B284" i="9"/>
  <c r="L284" i="9" s="1"/>
  <c r="C284" i="9"/>
  <c r="M284" i="9" s="1"/>
  <c r="D284" i="9"/>
  <c r="N284" i="9" s="1"/>
  <c r="E284" i="9"/>
  <c r="O284" i="9" s="1"/>
  <c r="F284" i="9"/>
  <c r="P284" i="9" s="1"/>
  <c r="G284" i="9"/>
  <c r="Q284" i="9" s="1"/>
  <c r="H284" i="9"/>
  <c r="R284" i="9" s="1"/>
  <c r="I284" i="9"/>
  <c r="S284" i="9" s="1"/>
  <c r="A285" i="9"/>
  <c r="K285" i="9" s="1"/>
  <c r="B285" i="9"/>
  <c r="L285" i="9" s="1"/>
  <c r="C285" i="9"/>
  <c r="M285" i="9" s="1"/>
  <c r="D285" i="9"/>
  <c r="N285" i="9" s="1"/>
  <c r="E285" i="9"/>
  <c r="O285" i="9" s="1"/>
  <c r="F285" i="9"/>
  <c r="P285" i="9" s="1"/>
  <c r="G285" i="9"/>
  <c r="Q285" i="9" s="1"/>
  <c r="H285" i="9"/>
  <c r="R285" i="9" s="1"/>
  <c r="I285" i="9"/>
  <c r="S285" i="9" s="1"/>
  <c r="A286" i="9"/>
  <c r="K286" i="9" s="1"/>
  <c r="B286" i="9"/>
  <c r="L286" i="9" s="1"/>
  <c r="C286" i="9"/>
  <c r="M286" i="9" s="1"/>
  <c r="D286" i="9"/>
  <c r="N286" i="9" s="1"/>
  <c r="E286" i="9"/>
  <c r="O286" i="9" s="1"/>
  <c r="F286" i="9"/>
  <c r="P286" i="9" s="1"/>
  <c r="G286" i="9"/>
  <c r="Q286" i="9" s="1"/>
  <c r="H286" i="9"/>
  <c r="R286" i="9" s="1"/>
  <c r="I286" i="9"/>
  <c r="S286" i="9" s="1"/>
  <c r="A287" i="9"/>
  <c r="K287" i="9" s="1"/>
  <c r="B287" i="9"/>
  <c r="L287" i="9" s="1"/>
  <c r="C287" i="9"/>
  <c r="M287" i="9" s="1"/>
  <c r="D287" i="9"/>
  <c r="N287" i="9" s="1"/>
  <c r="E287" i="9"/>
  <c r="O287" i="9" s="1"/>
  <c r="F287" i="9"/>
  <c r="P287" i="9" s="1"/>
  <c r="G287" i="9"/>
  <c r="Q287" i="9" s="1"/>
  <c r="H287" i="9"/>
  <c r="R287" i="9" s="1"/>
  <c r="I287" i="9"/>
  <c r="S287" i="9" s="1"/>
  <c r="A288" i="9"/>
  <c r="K288" i="9" s="1"/>
  <c r="B288" i="9"/>
  <c r="L288" i="9" s="1"/>
  <c r="C288" i="9"/>
  <c r="M288" i="9" s="1"/>
  <c r="D288" i="9"/>
  <c r="N288" i="9" s="1"/>
  <c r="E288" i="9"/>
  <c r="O288" i="9" s="1"/>
  <c r="F288" i="9"/>
  <c r="P288" i="9" s="1"/>
  <c r="G288" i="9"/>
  <c r="Q288" i="9" s="1"/>
  <c r="H288" i="9"/>
  <c r="R288" i="9" s="1"/>
  <c r="I288" i="9"/>
  <c r="S288" i="9" s="1"/>
  <c r="A289" i="9"/>
  <c r="K289" i="9" s="1"/>
  <c r="B289" i="9"/>
  <c r="L289" i="9" s="1"/>
  <c r="C289" i="9"/>
  <c r="M289" i="9" s="1"/>
  <c r="D289" i="9"/>
  <c r="N289" i="9" s="1"/>
  <c r="E289" i="9"/>
  <c r="O289" i="9" s="1"/>
  <c r="F289" i="9"/>
  <c r="P289" i="9" s="1"/>
  <c r="G289" i="9"/>
  <c r="Q289" i="9" s="1"/>
  <c r="H289" i="9"/>
  <c r="R289" i="9" s="1"/>
  <c r="I289" i="9"/>
  <c r="S289" i="9" s="1"/>
  <c r="A290" i="9"/>
  <c r="K290" i="9" s="1"/>
  <c r="B290" i="9"/>
  <c r="L290" i="9" s="1"/>
  <c r="C290" i="9"/>
  <c r="M290" i="9" s="1"/>
  <c r="D290" i="9"/>
  <c r="N290" i="9" s="1"/>
  <c r="E290" i="9"/>
  <c r="O290" i="9" s="1"/>
  <c r="F290" i="9"/>
  <c r="P290" i="9" s="1"/>
  <c r="G290" i="9"/>
  <c r="Q290" i="9" s="1"/>
  <c r="H290" i="9"/>
  <c r="R290" i="9" s="1"/>
  <c r="I290" i="9"/>
  <c r="S290" i="9" s="1"/>
  <c r="A291" i="9"/>
  <c r="K291" i="9" s="1"/>
  <c r="B291" i="9"/>
  <c r="L291" i="9" s="1"/>
  <c r="C291" i="9"/>
  <c r="M291" i="9" s="1"/>
  <c r="D291" i="9"/>
  <c r="N291" i="9" s="1"/>
  <c r="E291" i="9"/>
  <c r="O291" i="9" s="1"/>
  <c r="F291" i="9"/>
  <c r="P291" i="9" s="1"/>
  <c r="G291" i="9"/>
  <c r="Q291" i="9" s="1"/>
  <c r="H291" i="9"/>
  <c r="R291" i="9" s="1"/>
  <c r="I291" i="9"/>
  <c r="S291" i="9" s="1"/>
  <c r="A292" i="9"/>
  <c r="K292" i="9" s="1"/>
  <c r="B292" i="9"/>
  <c r="L292" i="9" s="1"/>
  <c r="C292" i="9"/>
  <c r="M292" i="9" s="1"/>
  <c r="D292" i="9"/>
  <c r="N292" i="9" s="1"/>
  <c r="E292" i="9"/>
  <c r="O292" i="9" s="1"/>
  <c r="F292" i="9"/>
  <c r="P292" i="9" s="1"/>
  <c r="G292" i="9"/>
  <c r="Q292" i="9" s="1"/>
  <c r="H292" i="9"/>
  <c r="R292" i="9" s="1"/>
  <c r="I292" i="9"/>
  <c r="S292" i="9" s="1"/>
  <c r="A293" i="9"/>
  <c r="K293" i="9" s="1"/>
  <c r="B293" i="9"/>
  <c r="L293" i="9" s="1"/>
  <c r="C293" i="9"/>
  <c r="M293" i="9" s="1"/>
  <c r="D293" i="9"/>
  <c r="N293" i="9" s="1"/>
  <c r="E293" i="9"/>
  <c r="O293" i="9" s="1"/>
  <c r="F293" i="9"/>
  <c r="P293" i="9" s="1"/>
  <c r="G293" i="9"/>
  <c r="Q293" i="9" s="1"/>
  <c r="H293" i="9"/>
  <c r="R293" i="9" s="1"/>
  <c r="I293" i="9"/>
  <c r="S293" i="9" s="1"/>
  <c r="A294" i="9"/>
  <c r="K294" i="9" s="1"/>
  <c r="B294" i="9"/>
  <c r="L294" i="9" s="1"/>
  <c r="C294" i="9"/>
  <c r="M294" i="9" s="1"/>
  <c r="D294" i="9"/>
  <c r="N294" i="9" s="1"/>
  <c r="E294" i="9"/>
  <c r="O294" i="9" s="1"/>
  <c r="F294" i="9"/>
  <c r="P294" i="9" s="1"/>
  <c r="G294" i="9"/>
  <c r="Q294" i="9" s="1"/>
  <c r="H294" i="9"/>
  <c r="R294" i="9" s="1"/>
  <c r="I294" i="9"/>
  <c r="S294" i="9" s="1"/>
  <c r="A295" i="9"/>
  <c r="K295" i="9" s="1"/>
  <c r="B295" i="9"/>
  <c r="L295" i="9" s="1"/>
  <c r="C295" i="9"/>
  <c r="M295" i="9" s="1"/>
  <c r="D295" i="9"/>
  <c r="N295" i="9" s="1"/>
  <c r="E295" i="9"/>
  <c r="O295" i="9" s="1"/>
  <c r="F295" i="9"/>
  <c r="P295" i="9" s="1"/>
  <c r="G295" i="9"/>
  <c r="Q295" i="9" s="1"/>
  <c r="H295" i="9"/>
  <c r="R295" i="9" s="1"/>
  <c r="I295" i="9"/>
  <c r="S295" i="9" s="1"/>
  <c r="A296" i="9"/>
  <c r="K296" i="9" s="1"/>
  <c r="B296" i="9"/>
  <c r="L296" i="9" s="1"/>
  <c r="C296" i="9"/>
  <c r="M296" i="9" s="1"/>
  <c r="D296" i="9"/>
  <c r="N296" i="9" s="1"/>
  <c r="E296" i="9"/>
  <c r="O296" i="9" s="1"/>
  <c r="F296" i="9"/>
  <c r="P296" i="9" s="1"/>
  <c r="G296" i="9"/>
  <c r="Q296" i="9" s="1"/>
  <c r="H296" i="9"/>
  <c r="R296" i="9" s="1"/>
  <c r="I296" i="9"/>
  <c r="S296" i="9" s="1"/>
  <c r="A297" i="9"/>
  <c r="K297" i="9" s="1"/>
  <c r="B297" i="9"/>
  <c r="L297" i="9" s="1"/>
  <c r="C297" i="9"/>
  <c r="M297" i="9" s="1"/>
  <c r="D297" i="9"/>
  <c r="N297" i="9" s="1"/>
  <c r="E297" i="9"/>
  <c r="O297" i="9" s="1"/>
  <c r="F297" i="9"/>
  <c r="P297" i="9" s="1"/>
  <c r="G297" i="9"/>
  <c r="Q297" i="9" s="1"/>
  <c r="H297" i="9"/>
  <c r="R297" i="9" s="1"/>
  <c r="I297" i="9"/>
  <c r="S297" i="9" s="1"/>
  <c r="A298" i="9"/>
  <c r="K298" i="9" s="1"/>
  <c r="B298" i="9"/>
  <c r="L298" i="9" s="1"/>
  <c r="C298" i="9"/>
  <c r="M298" i="9" s="1"/>
  <c r="D298" i="9"/>
  <c r="N298" i="9" s="1"/>
  <c r="E298" i="9"/>
  <c r="O298" i="9" s="1"/>
  <c r="F298" i="9"/>
  <c r="P298" i="9" s="1"/>
  <c r="G298" i="9"/>
  <c r="Q298" i="9" s="1"/>
  <c r="H298" i="9"/>
  <c r="R298" i="9" s="1"/>
  <c r="I298" i="9"/>
  <c r="S298" i="9" s="1"/>
  <c r="A299" i="9"/>
  <c r="K299" i="9" s="1"/>
  <c r="B299" i="9"/>
  <c r="L299" i="9" s="1"/>
  <c r="C299" i="9"/>
  <c r="M299" i="9" s="1"/>
  <c r="D299" i="9"/>
  <c r="N299" i="9" s="1"/>
  <c r="E299" i="9"/>
  <c r="O299" i="9" s="1"/>
  <c r="F299" i="9"/>
  <c r="P299" i="9" s="1"/>
  <c r="G299" i="9"/>
  <c r="Q299" i="9" s="1"/>
  <c r="H299" i="9"/>
  <c r="R299" i="9" s="1"/>
  <c r="I299" i="9"/>
  <c r="S299" i="9" s="1"/>
  <c r="A300" i="9"/>
  <c r="K300" i="9" s="1"/>
  <c r="B300" i="9"/>
  <c r="L300" i="9" s="1"/>
  <c r="C300" i="9"/>
  <c r="M300" i="9" s="1"/>
  <c r="D300" i="9"/>
  <c r="N300" i="9" s="1"/>
  <c r="E300" i="9"/>
  <c r="O300" i="9" s="1"/>
  <c r="F300" i="9"/>
  <c r="P300" i="9" s="1"/>
  <c r="G300" i="9"/>
  <c r="Q300" i="9" s="1"/>
  <c r="H300" i="9"/>
  <c r="R300" i="9" s="1"/>
  <c r="I300" i="9"/>
  <c r="S300" i="9" s="1"/>
  <c r="A301" i="9"/>
  <c r="K301" i="9" s="1"/>
  <c r="B301" i="9"/>
  <c r="L301" i="9" s="1"/>
  <c r="C301" i="9"/>
  <c r="M301" i="9" s="1"/>
  <c r="D301" i="9"/>
  <c r="N301" i="9" s="1"/>
  <c r="E301" i="9"/>
  <c r="O301" i="9" s="1"/>
  <c r="F301" i="9"/>
  <c r="P301" i="9" s="1"/>
  <c r="G301" i="9"/>
  <c r="Q301" i="9" s="1"/>
  <c r="H301" i="9"/>
  <c r="R301" i="9" s="1"/>
  <c r="I301" i="9"/>
  <c r="S301" i="9" s="1"/>
  <c r="A302" i="9"/>
  <c r="K302" i="9" s="1"/>
  <c r="B302" i="9"/>
  <c r="L302" i="9" s="1"/>
  <c r="C302" i="9"/>
  <c r="M302" i="9" s="1"/>
  <c r="D302" i="9"/>
  <c r="N302" i="9" s="1"/>
  <c r="E302" i="9"/>
  <c r="O302" i="9" s="1"/>
  <c r="F302" i="9"/>
  <c r="P302" i="9" s="1"/>
  <c r="G302" i="9"/>
  <c r="Q302" i="9" s="1"/>
  <c r="H302" i="9"/>
  <c r="R302" i="9" s="1"/>
  <c r="I302" i="9"/>
  <c r="S302" i="9" s="1"/>
  <c r="A303" i="9"/>
  <c r="K303" i="9" s="1"/>
  <c r="B303" i="9"/>
  <c r="L303" i="9" s="1"/>
  <c r="C303" i="9"/>
  <c r="M303" i="9" s="1"/>
  <c r="D303" i="9"/>
  <c r="N303" i="9" s="1"/>
  <c r="E303" i="9"/>
  <c r="O303" i="9" s="1"/>
  <c r="F303" i="9"/>
  <c r="P303" i="9" s="1"/>
  <c r="G303" i="9"/>
  <c r="Q303" i="9" s="1"/>
  <c r="H303" i="9"/>
  <c r="R303" i="9" s="1"/>
  <c r="I303" i="9"/>
  <c r="S303" i="9" s="1"/>
  <c r="A304" i="9"/>
  <c r="K304" i="9" s="1"/>
  <c r="B304" i="9"/>
  <c r="L304" i="9" s="1"/>
  <c r="C304" i="9"/>
  <c r="M304" i="9" s="1"/>
  <c r="D304" i="9"/>
  <c r="N304" i="9" s="1"/>
  <c r="E304" i="9"/>
  <c r="O304" i="9" s="1"/>
  <c r="F304" i="9"/>
  <c r="P304" i="9" s="1"/>
  <c r="G304" i="9"/>
  <c r="Q304" i="9" s="1"/>
  <c r="H304" i="9"/>
  <c r="R304" i="9" s="1"/>
  <c r="I304" i="9"/>
  <c r="S304" i="9" s="1"/>
  <c r="A305" i="9"/>
  <c r="K305" i="9" s="1"/>
  <c r="B305" i="9"/>
  <c r="L305" i="9" s="1"/>
  <c r="C305" i="9"/>
  <c r="M305" i="9" s="1"/>
  <c r="D305" i="9"/>
  <c r="N305" i="9" s="1"/>
  <c r="E305" i="9"/>
  <c r="O305" i="9" s="1"/>
  <c r="F305" i="9"/>
  <c r="P305" i="9" s="1"/>
  <c r="G305" i="9"/>
  <c r="Q305" i="9" s="1"/>
  <c r="H305" i="9"/>
  <c r="R305" i="9" s="1"/>
  <c r="I305" i="9"/>
  <c r="S305" i="9" s="1"/>
  <c r="A306" i="9"/>
  <c r="K306" i="9" s="1"/>
  <c r="B306" i="9"/>
  <c r="L306" i="9" s="1"/>
  <c r="C306" i="9"/>
  <c r="M306" i="9" s="1"/>
  <c r="D306" i="9"/>
  <c r="N306" i="9" s="1"/>
  <c r="E306" i="9"/>
  <c r="O306" i="9" s="1"/>
  <c r="F306" i="9"/>
  <c r="P306" i="9" s="1"/>
  <c r="G306" i="9"/>
  <c r="Q306" i="9" s="1"/>
  <c r="H306" i="9"/>
  <c r="R306" i="9" s="1"/>
  <c r="I306" i="9"/>
  <c r="S306" i="9" s="1"/>
  <c r="A307" i="9"/>
  <c r="K307" i="9" s="1"/>
  <c r="B307" i="9"/>
  <c r="L307" i="9" s="1"/>
  <c r="C307" i="9"/>
  <c r="M307" i="9" s="1"/>
  <c r="D307" i="9"/>
  <c r="N307" i="9" s="1"/>
  <c r="E307" i="9"/>
  <c r="O307" i="9" s="1"/>
  <c r="F307" i="9"/>
  <c r="P307" i="9" s="1"/>
  <c r="G307" i="9"/>
  <c r="Q307" i="9" s="1"/>
  <c r="H307" i="9"/>
  <c r="R307" i="9" s="1"/>
  <c r="I307" i="9"/>
  <c r="S307" i="9" s="1"/>
  <c r="A308" i="9"/>
  <c r="K308" i="9" s="1"/>
  <c r="B308" i="9"/>
  <c r="L308" i="9" s="1"/>
  <c r="C308" i="9"/>
  <c r="M308" i="9" s="1"/>
  <c r="D308" i="9"/>
  <c r="N308" i="9" s="1"/>
  <c r="E308" i="9"/>
  <c r="O308" i="9" s="1"/>
  <c r="F308" i="9"/>
  <c r="P308" i="9" s="1"/>
  <c r="G308" i="9"/>
  <c r="Q308" i="9" s="1"/>
  <c r="H308" i="9"/>
  <c r="R308" i="9" s="1"/>
  <c r="I308" i="9"/>
  <c r="S308" i="9" s="1"/>
  <c r="A309" i="9"/>
  <c r="K309" i="9" s="1"/>
  <c r="B309" i="9"/>
  <c r="L309" i="9" s="1"/>
  <c r="C309" i="9"/>
  <c r="M309" i="9" s="1"/>
  <c r="D309" i="9"/>
  <c r="N309" i="9" s="1"/>
  <c r="E309" i="9"/>
  <c r="O309" i="9" s="1"/>
  <c r="F309" i="9"/>
  <c r="P309" i="9" s="1"/>
  <c r="G309" i="9"/>
  <c r="Q309" i="9" s="1"/>
  <c r="H309" i="9"/>
  <c r="R309" i="9" s="1"/>
  <c r="I309" i="9"/>
  <c r="S309" i="9" s="1"/>
  <c r="A310" i="9"/>
  <c r="K310" i="9" s="1"/>
  <c r="B310" i="9"/>
  <c r="L310" i="9" s="1"/>
  <c r="C310" i="9"/>
  <c r="M310" i="9" s="1"/>
  <c r="D310" i="9"/>
  <c r="N310" i="9" s="1"/>
  <c r="E310" i="9"/>
  <c r="O310" i="9" s="1"/>
  <c r="F310" i="9"/>
  <c r="P310" i="9" s="1"/>
  <c r="G310" i="9"/>
  <c r="Q310" i="9" s="1"/>
  <c r="H310" i="9"/>
  <c r="R310" i="9" s="1"/>
  <c r="I310" i="9"/>
  <c r="S310" i="9" s="1"/>
  <c r="A311" i="9"/>
  <c r="K311" i="9" s="1"/>
  <c r="B311" i="9"/>
  <c r="L311" i="9" s="1"/>
  <c r="C311" i="9"/>
  <c r="M311" i="9" s="1"/>
  <c r="D311" i="9"/>
  <c r="N311" i="9" s="1"/>
  <c r="E311" i="9"/>
  <c r="O311" i="9" s="1"/>
  <c r="F311" i="9"/>
  <c r="P311" i="9" s="1"/>
  <c r="G311" i="9"/>
  <c r="Q311" i="9" s="1"/>
  <c r="H311" i="9"/>
  <c r="R311" i="9" s="1"/>
  <c r="I311" i="9"/>
  <c r="S311" i="9" s="1"/>
  <c r="A312" i="9"/>
  <c r="K312" i="9" s="1"/>
  <c r="B312" i="9"/>
  <c r="L312" i="9" s="1"/>
  <c r="C312" i="9"/>
  <c r="M312" i="9" s="1"/>
  <c r="D312" i="9"/>
  <c r="N312" i="9" s="1"/>
  <c r="E312" i="9"/>
  <c r="O312" i="9" s="1"/>
  <c r="F312" i="9"/>
  <c r="P312" i="9" s="1"/>
  <c r="G312" i="9"/>
  <c r="Q312" i="9" s="1"/>
  <c r="H312" i="9"/>
  <c r="R312" i="9" s="1"/>
  <c r="I312" i="9"/>
  <c r="S312" i="9" s="1"/>
  <c r="A313" i="9"/>
  <c r="K313" i="9" s="1"/>
  <c r="B313" i="9"/>
  <c r="L313" i="9" s="1"/>
  <c r="C313" i="9"/>
  <c r="M313" i="9" s="1"/>
  <c r="D313" i="9"/>
  <c r="N313" i="9" s="1"/>
  <c r="E313" i="9"/>
  <c r="O313" i="9" s="1"/>
  <c r="F313" i="9"/>
  <c r="P313" i="9" s="1"/>
  <c r="G313" i="9"/>
  <c r="Q313" i="9" s="1"/>
  <c r="H313" i="9"/>
  <c r="R313" i="9" s="1"/>
  <c r="I313" i="9"/>
  <c r="S313" i="9" s="1"/>
  <c r="A314" i="9"/>
  <c r="K314" i="9" s="1"/>
  <c r="B314" i="9"/>
  <c r="L314" i="9" s="1"/>
  <c r="C314" i="9"/>
  <c r="M314" i="9" s="1"/>
  <c r="D314" i="9"/>
  <c r="N314" i="9" s="1"/>
  <c r="E314" i="9"/>
  <c r="O314" i="9" s="1"/>
  <c r="F314" i="9"/>
  <c r="P314" i="9" s="1"/>
  <c r="G314" i="9"/>
  <c r="Q314" i="9" s="1"/>
  <c r="H314" i="9"/>
  <c r="R314" i="9" s="1"/>
  <c r="I314" i="9"/>
  <c r="S314" i="9" s="1"/>
  <c r="A315" i="9"/>
  <c r="K315" i="9" s="1"/>
  <c r="B315" i="9"/>
  <c r="L315" i="9" s="1"/>
  <c r="C315" i="9"/>
  <c r="M315" i="9" s="1"/>
  <c r="D315" i="9"/>
  <c r="N315" i="9" s="1"/>
  <c r="E315" i="9"/>
  <c r="O315" i="9" s="1"/>
  <c r="F315" i="9"/>
  <c r="P315" i="9" s="1"/>
  <c r="G315" i="9"/>
  <c r="Q315" i="9" s="1"/>
  <c r="H315" i="9"/>
  <c r="R315" i="9" s="1"/>
  <c r="I315" i="9"/>
  <c r="S315" i="9" s="1"/>
  <c r="A316" i="9"/>
  <c r="K316" i="9" s="1"/>
  <c r="B316" i="9"/>
  <c r="L316" i="9" s="1"/>
  <c r="C316" i="9"/>
  <c r="M316" i="9" s="1"/>
  <c r="D316" i="9"/>
  <c r="N316" i="9" s="1"/>
  <c r="E316" i="9"/>
  <c r="O316" i="9" s="1"/>
  <c r="F316" i="9"/>
  <c r="P316" i="9" s="1"/>
  <c r="G316" i="9"/>
  <c r="Q316" i="9" s="1"/>
  <c r="H316" i="9"/>
  <c r="R316" i="9" s="1"/>
  <c r="I316" i="9"/>
  <c r="S316" i="9" s="1"/>
  <c r="A317" i="9"/>
  <c r="K317" i="9" s="1"/>
  <c r="B317" i="9"/>
  <c r="L317" i="9" s="1"/>
  <c r="C317" i="9"/>
  <c r="M317" i="9" s="1"/>
  <c r="D317" i="9"/>
  <c r="N317" i="9" s="1"/>
  <c r="E317" i="9"/>
  <c r="O317" i="9" s="1"/>
  <c r="F317" i="9"/>
  <c r="P317" i="9" s="1"/>
  <c r="G317" i="9"/>
  <c r="Q317" i="9" s="1"/>
  <c r="H317" i="9"/>
  <c r="R317" i="9" s="1"/>
  <c r="I317" i="9"/>
  <c r="S317" i="9" s="1"/>
  <c r="A318" i="9"/>
  <c r="K318" i="9" s="1"/>
  <c r="B318" i="9"/>
  <c r="L318" i="9" s="1"/>
  <c r="C318" i="9"/>
  <c r="M318" i="9" s="1"/>
  <c r="D318" i="9"/>
  <c r="N318" i="9" s="1"/>
  <c r="E318" i="9"/>
  <c r="O318" i="9" s="1"/>
  <c r="F318" i="9"/>
  <c r="P318" i="9" s="1"/>
  <c r="G318" i="9"/>
  <c r="Q318" i="9" s="1"/>
  <c r="H318" i="9"/>
  <c r="R318" i="9" s="1"/>
  <c r="I318" i="9"/>
  <c r="S318" i="9" s="1"/>
  <c r="A319" i="9"/>
  <c r="K319" i="9" s="1"/>
  <c r="B319" i="9"/>
  <c r="L319" i="9" s="1"/>
  <c r="C319" i="9"/>
  <c r="M319" i="9" s="1"/>
  <c r="D319" i="9"/>
  <c r="N319" i="9" s="1"/>
  <c r="E319" i="9"/>
  <c r="O319" i="9" s="1"/>
  <c r="F319" i="9"/>
  <c r="P319" i="9" s="1"/>
  <c r="G319" i="9"/>
  <c r="Q319" i="9" s="1"/>
  <c r="H319" i="9"/>
  <c r="R319" i="9" s="1"/>
  <c r="I319" i="9"/>
  <c r="S319" i="9" s="1"/>
  <c r="A320" i="9"/>
  <c r="K320" i="9" s="1"/>
  <c r="B320" i="9"/>
  <c r="L320" i="9" s="1"/>
  <c r="C320" i="9"/>
  <c r="M320" i="9" s="1"/>
  <c r="D320" i="9"/>
  <c r="N320" i="9" s="1"/>
  <c r="E320" i="9"/>
  <c r="O320" i="9" s="1"/>
  <c r="F320" i="9"/>
  <c r="P320" i="9" s="1"/>
  <c r="G320" i="9"/>
  <c r="Q320" i="9" s="1"/>
  <c r="H320" i="9"/>
  <c r="R320" i="9" s="1"/>
  <c r="I320" i="9"/>
  <c r="S320" i="9" s="1"/>
  <c r="A321" i="9"/>
  <c r="K321" i="9" s="1"/>
  <c r="B321" i="9"/>
  <c r="L321" i="9" s="1"/>
  <c r="C321" i="9"/>
  <c r="M321" i="9" s="1"/>
  <c r="D321" i="9"/>
  <c r="N321" i="9" s="1"/>
  <c r="E321" i="9"/>
  <c r="O321" i="9" s="1"/>
  <c r="F321" i="9"/>
  <c r="P321" i="9" s="1"/>
  <c r="G321" i="9"/>
  <c r="Q321" i="9" s="1"/>
  <c r="H321" i="9"/>
  <c r="R321" i="9" s="1"/>
  <c r="I321" i="9"/>
  <c r="S321" i="9" s="1"/>
  <c r="A322" i="9"/>
  <c r="K322" i="9" s="1"/>
  <c r="B322" i="9"/>
  <c r="L322" i="9" s="1"/>
  <c r="C322" i="9"/>
  <c r="M322" i="9" s="1"/>
  <c r="D322" i="9"/>
  <c r="N322" i="9" s="1"/>
  <c r="E322" i="9"/>
  <c r="O322" i="9" s="1"/>
  <c r="F322" i="9"/>
  <c r="P322" i="9" s="1"/>
  <c r="G322" i="9"/>
  <c r="Q322" i="9" s="1"/>
  <c r="H322" i="9"/>
  <c r="R322" i="9" s="1"/>
  <c r="I322" i="9"/>
  <c r="S322" i="9" s="1"/>
  <c r="A323" i="9"/>
  <c r="K323" i="9" s="1"/>
  <c r="B323" i="9"/>
  <c r="L323" i="9" s="1"/>
  <c r="C323" i="9"/>
  <c r="M323" i="9" s="1"/>
  <c r="D323" i="9"/>
  <c r="N323" i="9" s="1"/>
  <c r="E323" i="9"/>
  <c r="O323" i="9" s="1"/>
  <c r="F323" i="9"/>
  <c r="P323" i="9" s="1"/>
  <c r="G323" i="9"/>
  <c r="Q323" i="9" s="1"/>
  <c r="H323" i="9"/>
  <c r="R323" i="9" s="1"/>
  <c r="I323" i="9"/>
  <c r="S323" i="9" s="1"/>
  <c r="A324" i="9"/>
  <c r="K324" i="9" s="1"/>
  <c r="B324" i="9"/>
  <c r="L324" i="9" s="1"/>
  <c r="C324" i="9"/>
  <c r="M324" i="9" s="1"/>
  <c r="D324" i="9"/>
  <c r="N324" i="9" s="1"/>
  <c r="E324" i="9"/>
  <c r="O324" i="9" s="1"/>
  <c r="F324" i="9"/>
  <c r="P324" i="9" s="1"/>
  <c r="G324" i="9"/>
  <c r="Q324" i="9" s="1"/>
  <c r="H324" i="9"/>
  <c r="R324" i="9" s="1"/>
  <c r="I324" i="9"/>
  <c r="S324" i="9" s="1"/>
  <c r="A325" i="9"/>
  <c r="K325" i="9" s="1"/>
  <c r="B325" i="9"/>
  <c r="L325" i="9" s="1"/>
  <c r="C325" i="9"/>
  <c r="M325" i="9" s="1"/>
  <c r="D325" i="9"/>
  <c r="N325" i="9" s="1"/>
  <c r="E325" i="9"/>
  <c r="O325" i="9" s="1"/>
  <c r="F325" i="9"/>
  <c r="P325" i="9" s="1"/>
  <c r="G325" i="9"/>
  <c r="Q325" i="9" s="1"/>
  <c r="H325" i="9"/>
  <c r="R325" i="9" s="1"/>
  <c r="I325" i="9"/>
  <c r="S325" i="9" s="1"/>
  <c r="A326" i="9"/>
  <c r="K326" i="9" s="1"/>
  <c r="B326" i="9"/>
  <c r="L326" i="9" s="1"/>
  <c r="C326" i="9"/>
  <c r="M326" i="9" s="1"/>
  <c r="D326" i="9"/>
  <c r="N326" i="9" s="1"/>
  <c r="E326" i="9"/>
  <c r="O326" i="9" s="1"/>
  <c r="F326" i="9"/>
  <c r="P326" i="9" s="1"/>
  <c r="G326" i="9"/>
  <c r="Q326" i="9" s="1"/>
  <c r="H326" i="9"/>
  <c r="R326" i="9" s="1"/>
  <c r="I326" i="9"/>
  <c r="S326" i="9" s="1"/>
  <c r="A327" i="9"/>
  <c r="K327" i="9" s="1"/>
  <c r="B327" i="9"/>
  <c r="L327" i="9" s="1"/>
  <c r="C327" i="9"/>
  <c r="M327" i="9" s="1"/>
  <c r="D327" i="9"/>
  <c r="N327" i="9" s="1"/>
  <c r="E327" i="9"/>
  <c r="O327" i="9" s="1"/>
  <c r="F327" i="9"/>
  <c r="P327" i="9" s="1"/>
  <c r="G327" i="9"/>
  <c r="Q327" i="9" s="1"/>
  <c r="H327" i="9"/>
  <c r="R327" i="9" s="1"/>
  <c r="I327" i="9"/>
  <c r="S327" i="9" s="1"/>
  <c r="A328" i="9"/>
  <c r="K328" i="9" s="1"/>
  <c r="B328" i="9"/>
  <c r="L328" i="9" s="1"/>
  <c r="C328" i="9"/>
  <c r="M328" i="9" s="1"/>
  <c r="D328" i="9"/>
  <c r="N328" i="9" s="1"/>
  <c r="E328" i="9"/>
  <c r="O328" i="9" s="1"/>
  <c r="F328" i="9"/>
  <c r="P328" i="9" s="1"/>
  <c r="G328" i="9"/>
  <c r="Q328" i="9" s="1"/>
  <c r="H328" i="9"/>
  <c r="R328" i="9" s="1"/>
  <c r="I328" i="9"/>
  <c r="S328" i="9" s="1"/>
  <c r="A329" i="9"/>
  <c r="K329" i="9" s="1"/>
  <c r="B329" i="9"/>
  <c r="L329" i="9" s="1"/>
  <c r="C329" i="9"/>
  <c r="M329" i="9" s="1"/>
  <c r="D329" i="9"/>
  <c r="N329" i="9" s="1"/>
  <c r="E329" i="9"/>
  <c r="O329" i="9" s="1"/>
  <c r="F329" i="9"/>
  <c r="P329" i="9" s="1"/>
  <c r="G329" i="9"/>
  <c r="Q329" i="9" s="1"/>
  <c r="H329" i="9"/>
  <c r="R329" i="9" s="1"/>
  <c r="I329" i="9"/>
  <c r="S329" i="9" s="1"/>
  <c r="A330" i="9"/>
  <c r="K330" i="9" s="1"/>
  <c r="B330" i="9"/>
  <c r="L330" i="9" s="1"/>
  <c r="C330" i="9"/>
  <c r="M330" i="9" s="1"/>
  <c r="D330" i="9"/>
  <c r="N330" i="9" s="1"/>
  <c r="E330" i="9"/>
  <c r="O330" i="9" s="1"/>
  <c r="F330" i="9"/>
  <c r="P330" i="9" s="1"/>
  <c r="G330" i="9"/>
  <c r="Q330" i="9" s="1"/>
  <c r="H330" i="9"/>
  <c r="R330" i="9" s="1"/>
  <c r="I330" i="9"/>
  <c r="S330" i="9" s="1"/>
  <c r="A331" i="9"/>
  <c r="K331" i="9" s="1"/>
  <c r="B331" i="9"/>
  <c r="L331" i="9" s="1"/>
  <c r="C331" i="9"/>
  <c r="M331" i="9" s="1"/>
  <c r="D331" i="9"/>
  <c r="N331" i="9" s="1"/>
  <c r="E331" i="9"/>
  <c r="O331" i="9" s="1"/>
  <c r="F331" i="9"/>
  <c r="P331" i="9" s="1"/>
  <c r="G331" i="9"/>
  <c r="Q331" i="9" s="1"/>
  <c r="H331" i="9"/>
  <c r="R331" i="9" s="1"/>
  <c r="I331" i="9"/>
  <c r="S331" i="9" s="1"/>
  <c r="A332" i="9"/>
  <c r="K332" i="9" s="1"/>
  <c r="B332" i="9"/>
  <c r="L332" i="9" s="1"/>
  <c r="C332" i="9"/>
  <c r="M332" i="9" s="1"/>
  <c r="D332" i="9"/>
  <c r="N332" i="9" s="1"/>
  <c r="E332" i="9"/>
  <c r="O332" i="9" s="1"/>
  <c r="F332" i="9"/>
  <c r="P332" i="9" s="1"/>
  <c r="G332" i="9"/>
  <c r="Q332" i="9" s="1"/>
  <c r="H332" i="9"/>
  <c r="R332" i="9" s="1"/>
  <c r="I332" i="9"/>
  <c r="S332" i="9" s="1"/>
  <c r="A333" i="9"/>
  <c r="K333" i="9" s="1"/>
  <c r="B333" i="9"/>
  <c r="L333" i="9" s="1"/>
  <c r="C333" i="9"/>
  <c r="M333" i="9" s="1"/>
  <c r="D333" i="9"/>
  <c r="N333" i="9" s="1"/>
  <c r="E333" i="9"/>
  <c r="O333" i="9" s="1"/>
  <c r="F333" i="9"/>
  <c r="P333" i="9" s="1"/>
  <c r="G333" i="9"/>
  <c r="Q333" i="9" s="1"/>
  <c r="H333" i="9"/>
  <c r="R333" i="9" s="1"/>
  <c r="I333" i="9"/>
  <c r="S333" i="9" s="1"/>
  <c r="A334" i="9"/>
  <c r="K334" i="9" s="1"/>
  <c r="B334" i="9"/>
  <c r="L334" i="9" s="1"/>
  <c r="C334" i="9"/>
  <c r="M334" i="9" s="1"/>
  <c r="D334" i="9"/>
  <c r="N334" i="9" s="1"/>
  <c r="E334" i="9"/>
  <c r="O334" i="9" s="1"/>
  <c r="F334" i="9"/>
  <c r="P334" i="9" s="1"/>
  <c r="G334" i="9"/>
  <c r="Q334" i="9" s="1"/>
  <c r="H334" i="9"/>
  <c r="R334" i="9" s="1"/>
  <c r="I334" i="9"/>
  <c r="S334" i="9" s="1"/>
  <c r="A335" i="9"/>
  <c r="K335" i="9" s="1"/>
  <c r="B335" i="9"/>
  <c r="L335" i="9" s="1"/>
  <c r="C335" i="9"/>
  <c r="M335" i="9" s="1"/>
  <c r="D335" i="9"/>
  <c r="N335" i="9" s="1"/>
  <c r="E335" i="9"/>
  <c r="O335" i="9" s="1"/>
  <c r="F335" i="9"/>
  <c r="P335" i="9" s="1"/>
  <c r="G335" i="9"/>
  <c r="Q335" i="9" s="1"/>
  <c r="H335" i="9"/>
  <c r="R335" i="9" s="1"/>
  <c r="I335" i="9"/>
  <c r="S335" i="9" s="1"/>
  <c r="A336" i="9"/>
  <c r="K336" i="9" s="1"/>
  <c r="B336" i="9"/>
  <c r="L336" i="9" s="1"/>
  <c r="C336" i="9"/>
  <c r="M336" i="9" s="1"/>
  <c r="D336" i="9"/>
  <c r="N336" i="9" s="1"/>
  <c r="E336" i="9"/>
  <c r="O336" i="9" s="1"/>
  <c r="F336" i="9"/>
  <c r="P336" i="9" s="1"/>
  <c r="G336" i="9"/>
  <c r="Q336" i="9" s="1"/>
  <c r="H336" i="9"/>
  <c r="R336" i="9" s="1"/>
  <c r="I336" i="9"/>
  <c r="S336" i="9" s="1"/>
  <c r="A337" i="9"/>
  <c r="K337" i="9" s="1"/>
  <c r="B337" i="9"/>
  <c r="L337" i="9" s="1"/>
  <c r="C337" i="9"/>
  <c r="M337" i="9" s="1"/>
  <c r="D337" i="9"/>
  <c r="N337" i="9" s="1"/>
  <c r="E337" i="9"/>
  <c r="O337" i="9" s="1"/>
  <c r="F337" i="9"/>
  <c r="P337" i="9" s="1"/>
  <c r="G337" i="9"/>
  <c r="Q337" i="9" s="1"/>
  <c r="H337" i="9"/>
  <c r="R337" i="9" s="1"/>
  <c r="I337" i="9"/>
  <c r="S337" i="9" s="1"/>
  <c r="A338" i="9"/>
  <c r="K338" i="9" s="1"/>
  <c r="B338" i="9"/>
  <c r="L338" i="9" s="1"/>
  <c r="C338" i="9"/>
  <c r="M338" i="9" s="1"/>
  <c r="D338" i="9"/>
  <c r="N338" i="9" s="1"/>
  <c r="E338" i="9"/>
  <c r="O338" i="9" s="1"/>
  <c r="F338" i="9"/>
  <c r="P338" i="9" s="1"/>
  <c r="G338" i="9"/>
  <c r="Q338" i="9" s="1"/>
  <c r="H338" i="9"/>
  <c r="R338" i="9" s="1"/>
  <c r="I338" i="9"/>
  <c r="S338" i="9" s="1"/>
  <c r="A339" i="9"/>
  <c r="K339" i="9" s="1"/>
  <c r="B339" i="9"/>
  <c r="L339" i="9" s="1"/>
  <c r="C339" i="9"/>
  <c r="M339" i="9" s="1"/>
  <c r="D339" i="9"/>
  <c r="N339" i="9" s="1"/>
  <c r="E339" i="9"/>
  <c r="O339" i="9" s="1"/>
  <c r="F339" i="9"/>
  <c r="P339" i="9" s="1"/>
  <c r="G339" i="9"/>
  <c r="Q339" i="9" s="1"/>
  <c r="H339" i="9"/>
  <c r="R339" i="9" s="1"/>
  <c r="I339" i="9"/>
  <c r="S339" i="9" s="1"/>
  <c r="A340" i="9"/>
  <c r="K340" i="9" s="1"/>
  <c r="B340" i="9"/>
  <c r="L340" i="9" s="1"/>
  <c r="C340" i="9"/>
  <c r="M340" i="9" s="1"/>
  <c r="D340" i="9"/>
  <c r="N340" i="9" s="1"/>
  <c r="E340" i="9"/>
  <c r="O340" i="9" s="1"/>
  <c r="F340" i="9"/>
  <c r="P340" i="9" s="1"/>
  <c r="G340" i="9"/>
  <c r="Q340" i="9" s="1"/>
  <c r="H340" i="9"/>
  <c r="R340" i="9" s="1"/>
  <c r="I340" i="9"/>
  <c r="S340" i="9" s="1"/>
  <c r="A341" i="9"/>
  <c r="K341" i="9" s="1"/>
  <c r="B341" i="9"/>
  <c r="L341" i="9" s="1"/>
  <c r="C341" i="9"/>
  <c r="M341" i="9" s="1"/>
  <c r="D341" i="9"/>
  <c r="N341" i="9" s="1"/>
  <c r="E341" i="9"/>
  <c r="O341" i="9" s="1"/>
  <c r="F341" i="9"/>
  <c r="P341" i="9" s="1"/>
  <c r="G341" i="9"/>
  <c r="Q341" i="9" s="1"/>
  <c r="H341" i="9"/>
  <c r="R341" i="9" s="1"/>
  <c r="I341" i="9"/>
  <c r="S341" i="9" s="1"/>
  <c r="A342" i="9"/>
  <c r="K342" i="9" s="1"/>
  <c r="B342" i="9"/>
  <c r="L342" i="9" s="1"/>
  <c r="C342" i="9"/>
  <c r="M342" i="9" s="1"/>
  <c r="D342" i="9"/>
  <c r="N342" i="9" s="1"/>
  <c r="E342" i="9"/>
  <c r="O342" i="9" s="1"/>
  <c r="F342" i="9"/>
  <c r="P342" i="9" s="1"/>
  <c r="G342" i="9"/>
  <c r="Q342" i="9" s="1"/>
  <c r="H342" i="9"/>
  <c r="R342" i="9" s="1"/>
  <c r="I342" i="9"/>
  <c r="S342" i="9" s="1"/>
  <c r="A343" i="9"/>
  <c r="K343" i="9" s="1"/>
  <c r="B343" i="9"/>
  <c r="L343" i="9" s="1"/>
  <c r="C343" i="9"/>
  <c r="M343" i="9" s="1"/>
  <c r="D343" i="9"/>
  <c r="N343" i="9" s="1"/>
  <c r="E343" i="9"/>
  <c r="O343" i="9" s="1"/>
  <c r="F343" i="9"/>
  <c r="P343" i="9" s="1"/>
  <c r="G343" i="9"/>
  <c r="Q343" i="9" s="1"/>
  <c r="H343" i="9"/>
  <c r="R343" i="9" s="1"/>
  <c r="I343" i="9"/>
  <c r="S343" i="9" s="1"/>
  <c r="A344" i="9"/>
  <c r="K344" i="9" s="1"/>
  <c r="B344" i="9"/>
  <c r="L344" i="9" s="1"/>
  <c r="C344" i="9"/>
  <c r="M344" i="9" s="1"/>
  <c r="D344" i="9"/>
  <c r="N344" i="9" s="1"/>
  <c r="E344" i="9"/>
  <c r="O344" i="9" s="1"/>
  <c r="F344" i="9"/>
  <c r="P344" i="9" s="1"/>
  <c r="G344" i="9"/>
  <c r="Q344" i="9" s="1"/>
  <c r="H344" i="9"/>
  <c r="R344" i="9" s="1"/>
  <c r="I344" i="9"/>
  <c r="S344" i="9" s="1"/>
  <c r="A345" i="9"/>
  <c r="K345" i="9" s="1"/>
  <c r="B345" i="9"/>
  <c r="L345" i="9" s="1"/>
  <c r="C345" i="9"/>
  <c r="M345" i="9" s="1"/>
  <c r="D345" i="9"/>
  <c r="N345" i="9" s="1"/>
  <c r="E345" i="9"/>
  <c r="O345" i="9" s="1"/>
  <c r="F345" i="9"/>
  <c r="P345" i="9" s="1"/>
  <c r="G345" i="9"/>
  <c r="Q345" i="9" s="1"/>
  <c r="H345" i="9"/>
  <c r="R345" i="9" s="1"/>
  <c r="I345" i="9"/>
  <c r="S345" i="9" s="1"/>
  <c r="A346" i="9"/>
  <c r="K346" i="9" s="1"/>
  <c r="B346" i="9"/>
  <c r="L346" i="9" s="1"/>
  <c r="C346" i="9"/>
  <c r="M346" i="9" s="1"/>
  <c r="D346" i="9"/>
  <c r="N346" i="9" s="1"/>
  <c r="E346" i="9"/>
  <c r="O346" i="9" s="1"/>
  <c r="F346" i="9"/>
  <c r="P346" i="9" s="1"/>
  <c r="G346" i="9"/>
  <c r="Q346" i="9" s="1"/>
  <c r="H346" i="9"/>
  <c r="R346" i="9" s="1"/>
  <c r="I346" i="9"/>
  <c r="S346" i="9" s="1"/>
  <c r="A347" i="9"/>
  <c r="K347" i="9" s="1"/>
  <c r="B347" i="9"/>
  <c r="L347" i="9" s="1"/>
  <c r="C347" i="9"/>
  <c r="M347" i="9" s="1"/>
  <c r="D347" i="9"/>
  <c r="N347" i="9" s="1"/>
  <c r="E347" i="9"/>
  <c r="O347" i="9" s="1"/>
  <c r="F347" i="9"/>
  <c r="P347" i="9" s="1"/>
  <c r="G347" i="9"/>
  <c r="Q347" i="9" s="1"/>
  <c r="H347" i="9"/>
  <c r="R347" i="9" s="1"/>
  <c r="I347" i="9"/>
  <c r="S347" i="9" s="1"/>
  <c r="A348" i="9"/>
  <c r="K348" i="9" s="1"/>
  <c r="B348" i="9"/>
  <c r="L348" i="9" s="1"/>
  <c r="C348" i="9"/>
  <c r="M348" i="9" s="1"/>
  <c r="D348" i="9"/>
  <c r="N348" i="9" s="1"/>
  <c r="E348" i="9"/>
  <c r="O348" i="9" s="1"/>
  <c r="F348" i="9"/>
  <c r="P348" i="9" s="1"/>
  <c r="G348" i="9"/>
  <c r="Q348" i="9" s="1"/>
  <c r="H348" i="9"/>
  <c r="R348" i="9" s="1"/>
  <c r="I348" i="9"/>
  <c r="S348" i="9" s="1"/>
  <c r="A349" i="9"/>
  <c r="K349" i="9" s="1"/>
  <c r="B349" i="9"/>
  <c r="L349" i="9" s="1"/>
  <c r="C349" i="9"/>
  <c r="M349" i="9" s="1"/>
  <c r="D349" i="9"/>
  <c r="N349" i="9" s="1"/>
  <c r="E349" i="9"/>
  <c r="O349" i="9" s="1"/>
  <c r="F349" i="9"/>
  <c r="P349" i="9" s="1"/>
  <c r="G349" i="9"/>
  <c r="Q349" i="9" s="1"/>
  <c r="H349" i="9"/>
  <c r="R349" i="9" s="1"/>
  <c r="I349" i="9"/>
  <c r="S349" i="9" s="1"/>
  <c r="A350" i="9"/>
  <c r="K350" i="9" s="1"/>
  <c r="B350" i="9"/>
  <c r="L350" i="9" s="1"/>
  <c r="C350" i="9"/>
  <c r="M350" i="9" s="1"/>
  <c r="D350" i="9"/>
  <c r="N350" i="9" s="1"/>
  <c r="E350" i="9"/>
  <c r="O350" i="9" s="1"/>
  <c r="F350" i="9"/>
  <c r="P350" i="9" s="1"/>
  <c r="G350" i="9"/>
  <c r="Q350" i="9" s="1"/>
  <c r="H350" i="9"/>
  <c r="R350" i="9" s="1"/>
  <c r="I350" i="9"/>
  <c r="S350" i="9" s="1"/>
  <c r="A351" i="9"/>
  <c r="K351" i="9" s="1"/>
  <c r="B351" i="9"/>
  <c r="L351" i="9" s="1"/>
  <c r="C351" i="9"/>
  <c r="M351" i="9" s="1"/>
  <c r="D351" i="9"/>
  <c r="N351" i="9" s="1"/>
  <c r="E351" i="9"/>
  <c r="O351" i="9" s="1"/>
  <c r="F351" i="9"/>
  <c r="P351" i="9" s="1"/>
  <c r="G351" i="9"/>
  <c r="Q351" i="9" s="1"/>
  <c r="H351" i="9"/>
  <c r="R351" i="9" s="1"/>
  <c r="I351" i="9"/>
  <c r="S351" i="9" s="1"/>
  <c r="A352" i="9"/>
  <c r="K352" i="9" s="1"/>
  <c r="B352" i="9"/>
  <c r="L352" i="9" s="1"/>
  <c r="C352" i="9"/>
  <c r="M352" i="9" s="1"/>
  <c r="D352" i="9"/>
  <c r="N352" i="9" s="1"/>
  <c r="E352" i="9"/>
  <c r="O352" i="9" s="1"/>
  <c r="F352" i="9"/>
  <c r="P352" i="9" s="1"/>
  <c r="G352" i="9"/>
  <c r="Q352" i="9" s="1"/>
  <c r="H352" i="9"/>
  <c r="R352" i="9" s="1"/>
  <c r="I352" i="9"/>
  <c r="S352" i="9" s="1"/>
  <c r="A353" i="9"/>
  <c r="K353" i="9" s="1"/>
  <c r="B353" i="9"/>
  <c r="L353" i="9" s="1"/>
  <c r="C353" i="9"/>
  <c r="M353" i="9" s="1"/>
  <c r="D353" i="9"/>
  <c r="N353" i="9" s="1"/>
  <c r="E353" i="9"/>
  <c r="O353" i="9" s="1"/>
  <c r="F353" i="9"/>
  <c r="P353" i="9" s="1"/>
  <c r="G353" i="9"/>
  <c r="Q353" i="9" s="1"/>
  <c r="H353" i="9"/>
  <c r="R353" i="9" s="1"/>
  <c r="I353" i="9"/>
  <c r="S353" i="9" s="1"/>
  <c r="A354" i="9"/>
  <c r="K354" i="9" s="1"/>
  <c r="B354" i="9"/>
  <c r="L354" i="9" s="1"/>
  <c r="C354" i="9"/>
  <c r="M354" i="9" s="1"/>
  <c r="D354" i="9"/>
  <c r="N354" i="9" s="1"/>
  <c r="E354" i="9"/>
  <c r="O354" i="9" s="1"/>
  <c r="F354" i="9"/>
  <c r="P354" i="9" s="1"/>
  <c r="G354" i="9"/>
  <c r="Q354" i="9" s="1"/>
  <c r="H354" i="9"/>
  <c r="R354" i="9" s="1"/>
  <c r="I354" i="9"/>
  <c r="S354" i="9" s="1"/>
  <c r="A355" i="9"/>
  <c r="K355" i="9" s="1"/>
  <c r="B355" i="9"/>
  <c r="L355" i="9" s="1"/>
  <c r="C355" i="9"/>
  <c r="M355" i="9" s="1"/>
  <c r="D355" i="9"/>
  <c r="N355" i="9" s="1"/>
  <c r="E355" i="9"/>
  <c r="O355" i="9" s="1"/>
  <c r="F355" i="9"/>
  <c r="P355" i="9" s="1"/>
  <c r="G355" i="9"/>
  <c r="Q355" i="9" s="1"/>
  <c r="H355" i="9"/>
  <c r="R355" i="9" s="1"/>
  <c r="I355" i="9"/>
  <c r="S355" i="9" s="1"/>
  <c r="A356" i="9"/>
  <c r="K356" i="9" s="1"/>
  <c r="B356" i="9"/>
  <c r="L356" i="9" s="1"/>
  <c r="C356" i="9"/>
  <c r="M356" i="9" s="1"/>
  <c r="D356" i="9"/>
  <c r="N356" i="9" s="1"/>
  <c r="E356" i="9"/>
  <c r="O356" i="9" s="1"/>
  <c r="F356" i="9"/>
  <c r="P356" i="9" s="1"/>
  <c r="G356" i="9"/>
  <c r="Q356" i="9" s="1"/>
  <c r="H356" i="9"/>
  <c r="R356" i="9" s="1"/>
  <c r="I356" i="9"/>
  <c r="S356" i="9" s="1"/>
  <c r="A357" i="9"/>
  <c r="K357" i="9" s="1"/>
  <c r="B357" i="9"/>
  <c r="L357" i="9" s="1"/>
  <c r="C357" i="9"/>
  <c r="M357" i="9" s="1"/>
  <c r="D357" i="9"/>
  <c r="N357" i="9" s="1"/>
  <c r="E357" i="9"/>
  <c r="O357" i="9" s="1"/>
  <c r="F357" i="9"/>
  <c r="P357" i="9" s="1"/>
  <c r="G357" i="9"/>
  <c r="Q357" i="9" s="1"/>
  <c r="H357" i="9"/>
  <c r="R357" i="9" s="1"/>
  <c r="I357" i="9"/>
  <c r="S357" i="9" s="1"/>
  <c r="A358" i="9"/>
  <c r="K358" i="9" s="1"/>
  <c r="B358" i="9"/>
  <c r="L358" i="9" s="1"/>
  <c r="C358" i="9"/>
  <c r="M358" i="9" s="1"/>
  <c r="D358" i="9"/>
  <c r="N358" i="9" s="1"/>
  <c r="E358" i="9"/>
  <c r="O358" i="9" s="1"/>
  <c r="F358" i="9"/>
  <c r="P358" i="9" s="1"/>
  <c r="G358" i="9"/>
  <c r="Q358" i="9" s="1"/>
  <c r="H358" i="9"/>
  <c r="R358" i="9" s="1"/>
  <c r="I358" i="9"/>
  <c r="S358" i="9" s="1"/>
  <c r="A359" i="9"/>
  <c r="K359" i="9" s="1"/>
  <c r="B359" i="9"/>
  <c r="L359" i="9" s="1"/>
  <c r="C359" i="9"/>
  <c r="M359" i="9" s="1"/>
  <c r="D359" i="9"/>
  <c r="N359" i="9" s="1"/>
  <c r="E359" i="9"/>
  <c r="O359" i="9" s="1"/>
  <c r="F359" i="9"/>
  <c r="P359" i="9" s="1"/>
  <c r="G359" i="9"/>
  <c r="Q359" i="9" s="1"/>
  <c r="H359" i="9"/>
  <c r="R359" i="9" s="1"/>
  <c r="I359" i="9"/>
  <c r="S359" i="9" s="1"/>
  <c r="A360" i="9"/>
  <c r="K360" i="9" s="1"/>
  <c r="B360" i="9"/>
  <c r="L360" i="9" s="1"/>
  <c r="C360" i="9"/>
  <c r="M360" i="9" s="1"/>
  <c r="D360" i="9"/>
  <c r="N360" i="9" s="1"/>
  <c r="E360" i="9"/>
  <c r="O360" i="9" s="1"/>
  <c r="F360" i="9"/>
  <c r="P360" i="9" s="1"/>
  <c r="G360" i="9"/>
  <c r="Q360" i="9" s="1"/>
  <c r="H360" i="9"/>
  <c r="R360" i="9" s="1"/>
  <c r="I360" i="9"/>
  <c r="S360" i="9" s="1"/>
  <c r="A361" i="9"/>
  <c r="K361" i="9" s="1"/>
  <c r="B361" i="9"/>
  <c r="L361" i="9" s="1"/>
  <c r="C361" i="9"/>
  <c r="M361" i="9" s="1"/>
  <c r="D361" i="9"/>
  <c r="N361" i="9" s="1"/>
  <c r="E361" i="9"/>
  <c r="O361" i="9" s="1"/>
  <c r="F361" i="9"/>
  <c r="P361" i="9" s="1"/>
  <c r="G361" i="9"/>
  <c r="Q361" i="9" s="1"/>
  <c r="H361" i="9"/>
  <c r="R361" i="9" s="1"/>
  <c r="I361" i="9"/>
  <c r="S361" i="9" s="1"/>
  <c r="A362" i="9"/>
  <c r="K362" i="9" s="1"/>
  <c r="B362" i="9"/>
  <c r="L362" i="9" s="1"/>
  <c r="C362" i="9"/>
  <c r="M362" i="9" s="1"/>
  <c r="D362" i="9"/>
  <c r="N362" i="9" s="1"/>
  <c r="E362" i="9"/>
  <c r="O362" i="9" s="1"/>
  <c r="F362" i="9"/>
  <c r="P362" i="9" s="1"/>
  <c r="G362" i="9"/>
  <c r="Q362" i="9" s="1"/>
  <c r="H362" i="9"/>
  <c r="R362" i="9" s="1"/>
  <c r="I362" i="9"/>
  <c r="S362" i="9" s="1"/>
  <c r="A363" i="9"/>
  <c r="K363" i="9" s="1"/>
  <c r="B363" i="9"/>
  <c r="L363" i="9" s="1"/>
  <c r="C363" i="9"/>
  <c r="M363" i="9" s="1"/>
  <c r="D363" i="9"/>
  <c r="N363" i="9" s="1"/>
  <c r="E363" i="9"/>
  <c r="O363" i="9" s="1"/>
  <c r="F363" i="9"/>
  <c r="P363" i="9" s="1"/>
  <c r="G363" i="9"/>
  <c r="Q363" i="9" s="1"/>
  <c r="H363" i="9"/>
  <c r="R363" i="9" s="1"/>
  <c r="I363" i="9"/>
  <c r="S363" i="9" s="1"/>
  <c r="A364" i="9"/>
  <c r="K364" i="9" s="1"/>
  <c r="B364" i="9"/>
  <c r="L364" i="9" s="1"/>
  <c r="C364" i="9"/>
  <c r="M364" i="9" s="1"/>
  <c r="D364" i="9"/>
  <c r="N364" i="9" s="1"/>
  <c r="E364" i="9"/>
  <c r="O364" i="9" s="1"/>
  <c r="F364" i="9"/>
  <c r="P364" i="9" s="1"/>
  <c r="G364" i="9"/>
  <c r="Q364" i="9" s="1"/>
  <c r="H364" i="9"/>
  <c r="R364" i="9" s="1"/>
  <c r="I364" i="9"/>
  <c r="S364" i="9" s="1"/>
  <c r="A365" i="9"/>
  <c r="K365" i="9" s="1"/>
  <c r="B365" i="9"/>
  <c r="L365" i="9" s="1"/>
  <c r="C365" i="9"/>
  <c r="M365" i="9" s="1"/>
  <c r="D365" i="9"/>
  <c r="N365" i="9" s="1"/>
  <c r="E365" i="9"/>
  <c r="O365" i="9" s="1"/>
  <c r="F365" i="9"/>
  <c r="P365" i="9" s="1"/>
  <c r="G365" i="9"/>
  <c r="Q365" i="9" s="1"/>
  <c r="H365" i="9"/>
  <c r="R365" i="9" s="1"/>
  <c r="I365" i="9"/>
  <c r="S365" i="9" s="1"/>
  <c r="A366" i="9"/>
  <c r="K366" i="9" s="1"/>
  <c r="B366" i="9"/>
  <c r="L366" i="9" s="1"/>
  <c r="C366" i="9"/>
  <c r="M366" i="9" s="1"/>
  <c r="D366" i="9"/>
  <c r="N366" i="9" s="1"/>
  <c r="E366" i="9"/>
  <c r="O366" i="9" s="1"/>
  <c r="F366" i="9"/>
  <c r="P366" i="9" s="1"/>
  <c r="G366" i="9"/>
  <c r="Q366" i="9" s="1"/>
  <c r="H366" i="9"/>
  <c r="R366" i="9" s="1"/>
  <c r="I366" i="9"/>
  <c r="S366" i="9" s="1"/>
  <c r="A367" i="9"/>
  <c r="K367" i="9" s="1"/>
  <c r="B367" i="9"/>
  <c r="L367" i="9" s="1"/>
  <c r="C367" i="9"/>
  <c r="M367" i="9" s="1"/>
  <c r="D367" i="9"/>
  <c r="N367" i="9" s="1"/>
  <c r="E367" i="9"/>
  <c r="O367" i="9" s="1"/>
  <c r="F367" i="9"/>
  <c r="P367" i="9" s="1"/>
  <c r="G367" i="9"/>
  <c r="Q367" i="9" s="1"/>
  <c r="H367" i="9"/>
  <c r="R367" i="9" s="1"/>
  <c r="I367" i="9"/>
  <c r="S367" i="9" s="1"/>
  <c r="A368" i="9"/>
  <c r="K368" i="9" s="1"/>
  <c r="B368" i="9"/>
  <c r="L368" i="9" s="1"/>
  <c r="C368" i="9"/>
  <c r="M368" i="9" s="1"/>
  <c r="D368" i="9"/>
  <c r="N368" i="9" s="1"/>
  <c r="E368" i="9"/>
  <c r="O368" i="9" s="1"/>
  <c r="F368" i="9"/>
  <c r="P368" i="9" s="1"/>
  <c r="G368" i="9"/>
  <c r="Q368" i="9" s="1"/>
  <c r="H368" i="9"/>
  <c r="R368" i="9" s="1"/>
  <c r="I368" i="9"/>
  <c r="S368" i="9" s="1"/>
  <c r="A369" i="9"/>
  <c r="K369" i="9" s="1"/>
  <c r="B369" i="9"/>
  <c r="L369" i="9" s="1"/>
  <c r="C369" i="9"/>
  <c r="M369" i="9" s="1"/>
  <c r="D369" i="9"/>
  <c r="N369" i="9" s="1"/>
  <c r="E369" i="9"/>
  <c r="O369" i="9" s="1"/>
  <c r="F369" i="9"/>
  <c r="P369" i="9" s="1"/>
  <c r="G369" i="9"/>
  <c r="Q369" i="9" s="1"/>
  <c r="H369" i="9"/>
  <c r="R369" i="9" s="1"/>
  <c r="I369" i="9"/>
  <c r="S369" i="9" s="1"/>
  <c r="A370" i="9"/>
  <c r="K370" i="9" s="1"/>
  <c r="B370" i="9"/>
  <c r="L370" i="9" s="1"/>
  <c r="C370" i="9"/>
  <c r="M370" i="9" s="1"/>
  <c r="D370" i="9"/>
  <c r="N370" i="9" s="1"/>
  <c r="E370" i="9"/>
  <c r="O370" i="9" s="1"/>
  <c r="F370" i="9"/>
  <c r="P370" i="9" s="1"/>
  <c r="G370" i="9"/>
  <c r="Q370" i="9" s="1"/>
  <c r="H370" i="9"/>
  <c r="R370" i="9" s="1"/>
  <c r="I370" i="9"/>
  <c r="S370" i="9" s="1"/>
  <c r="A371" i="9"/>
  <c r="K371" i="9" s="1"/>
  <c r="B371" i="9"/>
  <c r="L371" i="9" s="1"/>
  <c r="C371" i="9"/>
  <c r="M371" i="9" s="1"/>
  <c r="D371" i="9"/>
  <c r="N371" i="9" s="1"/>
  <c r="E371" i="9"/>
  <c r="O371" i="9" s="1"/>
  <c r="F371" i="9"/>
  <c r="P371" i="9" s="1"/>
  <c r="G371" i="9"/>
  <c r="Q371" i="9" s="1"/>
  <c r="H371" i="9"/>
  <c r="R371" i="9" s="1"/>
  <c r="I371" i="9"/>
  <c r="S371" i="9" s="1"/>
  <c r="A372" i="9"/>
  <c r="K372" i="9" s="1"/>
  <c r="B372" i="9"/>
  <c r="L372" i="9" s="1"/>
  <c r="C372" i="9"/>
  <c r="M372" i="9" s="1"/>
  <c r="D372" i="9"/>
  <c r="N372" i="9" s="1"/>
  <c r="E372" i="9"/>
  <c r="O372" i="9" s="1"/>
  <c r="F372" i="9"/>
  <c r="P372" i="9" s="1"/>
  <c r="G372" i="9"/>
  <c r="Q372" i="9" s="1"/>
  <c r="H372" i="9"/>
  <c r="R372" i="9" s="1"/>
  <c r="I372" i="9"/>
  <c r="S372" i="9" s="1"/>
  <c r="A373" i="9"/>
  <c r="K373" i="9" s="1"/>
  <c r="B373" i="9"/>
  <c r="L373" i="9" s="1"/>
  <c r="C373" i="9"/>
  <c r="M373" i="9" s="1"/>
  <c r="D373" i="9"/>
  <c r="N373" i="9" s="1"/>
  <c r="E373" i="9"/>
  <c r="O373" i="9" s="1"/>
  <c r="F373" i="9"/>
  <c r="P373" i="9" s="1"/>
  <c r="G373" i="9"/>
  <c r="Q373" i="9" s="1"/>
  <c r="H373" i="9"/>
  <c r="R373" i="9" s="1"/>
  <c r="I373" i="9"/>
  <c r="S373" i="9" s="1"/>
  <c r="A374" i="9"/>
  <c r="K374" i="9" s="1"/>
  <c r="B374" i="9"/>
  <c r="L374" i="9" s="1"/>
  <c r="C374" i="9"/>
  <c r="M374" i="9" s="1"/>
  <c r="D374" i="9"/>
  <c r="N374" i="9" s="1"/>
  <c r="E374" i="9"/>
  <c r="O374" i="9" s="1"/>
  <c r="F374" i="9"/>
  <c r="P374" i="9" s="1"/>
  <c r="G374" i="9"/>
  <c r="Q374" i="9" s="1"/>
  <c r="H374" i="9"/>
  <c r="R374" i="9" s="1"/>
  <c r="I374" i="9"/>
  <c r="S374" i="9" s="1"/>
  <c r="A375" i="9"/>
  <c r="K375" i="9" s="1"/>
  <c r="B375" i="9"/>
  <c r="L375" i="9" s="1"/>
  <c r="C375" i="9"/>
  <c r="M375" i="9" s="1"/>
  <c r="D375" i="9"/>
  <c r="N375" i="9" s="1"/>
  <c r="E375" i="9"/>
  <c r="O375" i="9" s="1"/>
  <c r="F375" i="9"/>
  <c r="P375" i="9" s="1"/>
  <c r="G375" i="9"/>
  <c r="Q375" i="9" s="1"/>
  <c r="H375" i="9"/>
  <c r="R375" i="9" s="1"/>
  <c r="I375" i="9"/>
  <c r="S375" i="9" s="1"/>
  <c r="A376" i="9"/>
  <c r="K376" i="9" s="1"/>
  <c r="B376" i="9"/>
  <c r="L376" i="9" s="1"/>
  <c r="C376" i="9"/>
  <c r="M376" i="9" s="1"/>
  <c r="D376" i="9"/>
  <c r="N376" i="9" s="1"/>
  <c r="E376" i="9"/>
  <c r="O376" i="9" s="1"/>
  <c r="F376" i="9"/>
  <c r="P376" i="9" s="1"/>
  <c r="G376" i="9"/>
  <c r="Q376" i="9" s="1"/>
  <c r="H376" i="9"/>
  <c r="R376" i="9" s="1"/>
  <c r="I376" i="9"/>
  <c r="S376" i="9" s="1"/>
  <c r="A377" i="9"/>
  <c r="K377" i="9" s="1"/>
  <c r="B377" i="9"/>
  <c r="L377" i="9" s="1"/>
  <c r="C377" i="9"/>
  <c r="M377" i="9" s="1"/>
  <c r="D377" i="9"/>
  <c r="N377" i="9" s="1"/>
  <c r="E377" i="9"/>
  <c r="O377" i="9" s="1"/>
  <c r="F377" i="9"/>
  <c r="P377" i="9" s="1"/>
  <c r="G377" i="9"/>
  <c r="Q377" i="9" s="1"/>
  <c r="H377" i="9"/>
  <c r="R377" i="9" s="1"/>
  <c r="I377" i="9"/>
  <c r="S377" i="9" s="1"/>
  <c r="A378" i="9"/>
  <c r="K378" i="9" s="1"/>
  <c r="B378" i="9"/>
  <c r="L378" i="9" s="1"/>
  <c r="C378" i="9"/>
  <c r="M378" i="9" s="1"/>
  <c r="D378" i="9"/>
  <c r="N378" i="9" s="1"/>
  <c r="E378" i="9"/>
  <c r="O378" i="9" s="1"/>
  <c r="F378" i="9"/>
  <c r="P378" i="9" s="1"/>
  <c r="G378" i="9"/>
  <c r="Q378" i="9" s="1"/>
  <c r="H378" i="9"/>
  <c r="R378" i="9" s="1"/>
  <c r="I378" i="9"/>
  <c r="S378" i="9" s="1"/>
  <c r="A379" i="9"/>
  <c r="K379" i="9" s="1"/>
  <c r="B379" i="9"/>
  <c r="L379" i="9" s="1"/>
  <c r="C379" i="9"/>
  <c r="M379" i="9" s="1"/>
  <c r="D379" i="9"/>
  <c r="N379" i="9" s="1"/>
  <c r="E379" i="9"/>
  <c r="O379" i="9" s="1"/>
  <c r="F379" i="9"/>
  <c r="P379" i="9" s="1"/>
  <c r="G379" i="9"/>
  <c r="Q379" i="9" s="1"/>
  <c r="H379" i="9"/>
  <c r="R379" i="9" s="1"/>
  <c r="I379" i="9"/>
  <c r="S379" i="9" s="1"/>
  <c r="A380" i="9"/>
  <c r="K380" i="9" s="1"/>
  <c r="B380" i="9"/>
  <c r="L380" i="9" s="1"/>
  <c r="C380" i="9"/>
  <c r="M380" i="9" s="1"/>
  <c r="D380" i="9"/>
  <c r="N380" i="9" s="1"/>
  <c r="E380" i="9"/>
  <c r="O380" i="9" s="1"/>
  <c r="F380" i="9"/>
  <c r="P380" i="9" s="1"/>
  <c r="G380" i="9"/>
  <c r="Q380" i="9" s="1"/>
  <c r="H380" i="9"/>
  <c r="R380" i="9" s="1"/>
  <c r="I380" i="9"/>
  <c r="S380" i="9" s="1"/>
  <c r="A381" i="9"/>
  <c r="K381" i="9" s="1"/>
  <c r="B381" i="9"/>
  <c r="L381" i="9" s="1"/>
  <c r="C381" i="9"/>
  <c r="M381" i="9" s="1"/>
  <c r="D381" i="9"/>
  <c r="N381" i="9" s="1"/>
  <c r="E381" i="9"/>
  <c r="O381" i="9" s="1"/>
  <c r="F381" i="9"/>
  <c r="P381" i="9" s="1"/>
  <c r="G381" i="9"/>
  <c r="Q381" i="9" s="1"/>
  <c r="H381" i="9"/>
  <c r="R381" i="9" s="1"/>
  <c r="I381" i="9"/>
  <c r="S381" i="9" s="1"/>
  <c r="A382" i="9"/>
  <c r="K382" i="9" s="1"/>
  <c r="B382" i="9"/>
  <c r="L382" i="9" s="1"/>
  <c r="C382" i="9"/>
  <c r="M382" i="9" s="1"/>
  <c r="D382" i="9"/>
  <c r="N382" i="9" s="1"/>
  <c r="E382" i="9"/>
  <c r="O382" i="9" s="1"/>
  <c r="F382" i="9"/>
  <c r="P382" i="9" s="1"/>
  <c r="G382" i="9"/>
  <c r="Q382" i="9" s="1"/>
  <c r="H382" i="9"/>
  <c r="R382" i="9" s="1"/>
  <c r="I382" i="9"/>
  <c r="S382" i="9" s="1"/>
  <c r="A383" i="9"/>
  <c r="K383" i="9" s="1"/>
  <c r="B383" i="9"/>
  <c r="L383" i="9" s="1"/>
  <c r="C383" i="9"/>
  <c r="M383" i="9" s="1"/>
  <c r="D383" i="9"/>
  <c r="N383" i="9" s="1"/>
  <c r="E383" i="9"/>
  <c r="O383" i="9" s="1"/>
  <c r="F383" i="9"/>
  <c r="P383" i="9" s="1"/>
  <c r="G383" i="9"/>
  <c r="Q383" i="9" s="1"/>
  <c r="H383" i="9"/>
  <c r="R383" i="9" s="1"/>
  <c r="I383" i="9"/>
  <c r="S383" i="9" s="1"/>
  <c r="A384" i="9"/>
  <c r="K384" i="9" s="1"/>
  <c r="B384" i="9"/>
  <c r="L384" i="9" s="1"/>
  <c r="C384" i="9"/>
  <c r="M384" i="9" s="1"/>
  <c r="D384" i="9"/>
  <c r="N384" i="9" s="1"/>
  <c r="E384" i="9"/>
  <c r="O384" i="9" s="1"/>
  <c r="F384" i="9"/>
  <c r="P384" i="9" s="1"/>
  <c r="G384" i="9"/>
  <c r="Q384" i="9" s="1"/>
  <c r="H384" i="9"/>
  <c r="R384" i="9" s="1"/>
  <c r="I384" i="9"/>
  <c r="S384" i="9" s="1"/>
  <c r="A385" i="9"/>
  <c r="K385" i="9" s="1"/>
  <c r="B385" i="9"/>
  <c r="L385" i="9" s="1"/>
  <c r="C385" i="9"/>
  <c r="M385" i="9" s="1"/>
  <c r="D385" i="9"/>
  <c r="N385" i="9" s="1"/>
  <c r="E385" i="9"/>
  <c r="O385" i="9" s="1"/>
  <c r="F385" i="9"/>
  <c r="P385" i="9" s="1"/>
  <c r="G385" i="9"/>
  <c r="Q385" i="9" s="1"/>
  <c r="H385" i="9"/>
  <c r="R385" i="9" s="1"/>
  <c r="I385" i="9"/>
  <c r="S385" i="9" s="1"/>
  <c r="A386" i="9"/>
  <c r="K386" i="9" s="1"/>
  <c r="B386" i="9"/>
  <c r="L386" i="9" s="1"/>
  <c r="C386" i="9"/>
  <c r="M386" i="9" s="1"/>
  <c r="D386" i="9"/>
  <c r="N386" i="9" s="1"/>
  <c r="E386" i="9"/>
  <c r="O386" i="9" s="1"/>
  <c r="F386" i="9"/>
  <c r="P386" i="9" s="1"/>
  <c r="G386" i="9"/>
  <c r="Q386" i="9" s="1"/>
  <c r="H386" i="9"/>
  <c r="R386" i="9" s="1"/>
  <c r="I386" i="9"/>
  <c r="S386" i="9" s="1"/>
  <c r="A387" i="9"/>
  <c r="K387" i="9" s="1"/>
  <c r="B387" i="9"/>
  <c r="L387" i="9" s="1"/>
  <c r="C387" i="9"/>
  <c r="M387" i="9" s="1"/>
  <c r="D387" i="9"/>
  <c r="N387" i="9" s="1"/>
  <c r="E387" i="9"/>
  <c r="O387" i="9" s="1"/>
  <c r="F387" i="9"/>
  <c r="P387" i="9" s="1"/>
  <c r="G387" i="9"/>
  <c r="Q387" i="9" s="1"/>
  <c r="H387" i="9"/>
  <c r="R387" i="9" s="1"/>
  <c r="I387" i="9"/>
  <c r="S387" i="9" s="1"/>
  <c r="A388" i="9"/>
  <c r="K388" i="9" s="1"/>
  <c r="B388" i="9"/>
  <c r="L388" i="9" s="1"/>
  <c r="C388" i="9"/>
  <c r="M388" i="9" s="1"/>
  <c r="D388" i="9"/>
  <c r="N388" i="9" s="1"/>
  <c r="E388" i="9"/>
  <c r="O388" i="9" s="1"/>
  <c r="F388" i="9"/>
  <c r="P388" i="9" s="1"/>
  <c r="G388" i="9"/>
  <c r="Q388" i="9" s="1"/>
  <c r="H388" i="9"/>
  <c r="R388" i="9" s="1"/>
  <c r="I388" i="9"/>
  <c r="S388" i="9" s="1"/>
  <c r="A389" i="9"/>
  <c r="K389" i="9" s="1"/>
  <c r="B389" i="9"/>
  <c r="L389" i="9" s="1"/>
  <c r="C389" i="9"/>
  <c r="M389" i="9" s="1"/>
  <c r="D389" i="9"/>
  <c r="N389" i="9" s="1"/>
  <c r="E389" i="9"/>
  <c r="O389" i="9" s="1"/>
  <c r="F389" i="9"/>
  <c r="P389" i="9" s="1"/>
  <c r="G389" i="9"/>
  <c r="Q389" i="9" s="1"/>
  <c r="H389" i="9"/>
  <c r="R389" i="9" s="1"/>
  <c r="I389" i="9"/>
  <c r="S389" i="9" s="1"/>
  <c r="A390" i="9"/>
  <c r="K390" i="9" s="1"/>
  <c r="B390" i="9"/>
  <c r="L390" i="9" s="1"/>
  <c r="C390" i="9"/>
  <c r="M390" i="9" s="1"/>
  <c r="D390" i="9"/>
  <c r="N390" i="9" s="1"/>
  <c r="E390" i="9"/>
  <c r="O390" i="9" s="1"/>
  <c r="F390" i="9"/>
  <c r="P390" i="9" s="1"/>
  <c r="G390" i="9"/>
  <c r="Q390" i="9" s="1"/>
  <c r="H390" i="9"/>
  <c r="R390" i="9" s="1"/>
  <c r="I390" i="9"/>
  <c r="S390" i="9" s="1"/>
  <c r="A391" i="9"/>
  <c r="K391" i="9" s="1"/>
  <c r="B391" i="9"/>
  <c r="L391" i="9" s="1"/>
  <c r="C391" i="9"/>
  <c r="M391" i="9" s="1"/>
  <c r="D391" i="9"/>
  <c r="N391" i="9" s="1"/>
  <c r="E391" i="9"/>
  <c r="O391" i="9" s="1"/>
  <c r="F391" i="9"/>
  <c r="P391" i="9" s="1"/>
  <c r="G391" i="9"/>
  <c r="Q391" i="9" s="1"/>
  <c r="H391" i="9"/>
  <c r="R391" i="9" s="1"/>
  <c r="I391" i="9"/>
  <c r="S391" i="9" s="1"/>
  <c r="A392" i="9"/>
  <c r="K392" i="9" s="1"/>
  <c r="B392" i="9"/>
  <c r="L392" i="9" s="1"/>
  <c r="C392" i="9"/>
  <c r="M392" i="9" s="1"/>
  <c r="D392" i="9"/>
  <c r="N392" i="9" s="1"/>
  <c r="E392" i="9"/>
  <c r="O392" i="9" s="1"/>
  <c r="F392" i="9"/>
  <c r="P392" i="9" s="1"/>
  <c r="G392" i="9"/>
  <c r="Q392" i="9" s="1"/>
  <c r="H392" i="9"/>
  <c r="R392" i="9" s="1"/>
  <c r="I392" i="9"/>
  <c r="S392" i="9" s="1"/>
  <c r="A393" i="9"/>
  <c r="K393" i="9" s="1"/>
  <c r="B393" i="9"/>
  <c r="L393" i="9" s="1"/>
  <c r="C393" i="9"/>
  <c r="M393" i="9" s="1"/>
  <c r="D393" i="9"/>
  <c r="N393" i="9" s="1"/>
  <c r="E393" i="9"/>
  <c r="O393" i="9" s="1"/>
  <c r="F393" i="9"/>
  <c r="P393" i="9" s="1"/>
  <c r="G393" i="9"/>
  <c r="Q393" i="9" s="1"/>
  <c r="H393" i="9"/>
  <c r="R393" i="9" s="1"/>
  <c r="I393" i="9"/>
  <c r="S393" i="9" s="1"/>
  <c r="A394" i="9"/>
  <c r="K394" i="9" s="1"/>
  <c r="B394" i="9"/>
  <c r="L394" i="9" s="1"/>
  <c r="C394" i="9"/>
  <c r="M394" i="9" s="1"/>
  <c r="D394" i="9"/>
  <c r="N394" i="9" s="1"/>
  <c r="E394" i="9"/>
  <c r="O394" i="9" s="1"/>
  <c r="F394" i="9"/>
  <c r="P394" i="9" s="1"/>
  <c r="G394" i="9"/>
  <c r="Q394" i="9" s="1"/>
  <c r="H394" i="9"/>
  <c r="R394" i="9" s="1"/>
  <c r="I394" i="9"/>
  <c r="S394" i="9" s="1"/>
  <c r="A395" i="9"/>
  <c r="K395" i="9" s="1"/>
  <c r="B395" i="9"/>
  <c r="L395" i="9" s="1"/>
  <c r="C395" i="9"/>
  <c r="M395" i="9" s="1"/>
  <c r="D395" i="9"/>
  <c r="N395" i="9" s="1"/>
  <c r="E395" i="9"/>
  <c r="O395" i="9" s="1"/>
  <c r="F395" i="9"/>
  <c r="P395" i="9" s="1"/>
  <c r="G395" i="9"/>
  <c r="Q395" i="9" s="1"/>
  <c r="H395" i="9"/>
  <c r="R395" i="9" s="1"/>
  <c r="I395" i="9"/>
  <c r="S395" i="9" s="1"/>
  <c r="A396" i="9"/>
  <c r="K396" i="9" s="1"/>
  <c r="B396" i="9"/>
  <c r="L396" i="9" s="1"/>
  <c r="C396" i="9"/>
  <c r="M396" i="9" s="1"/>
  <c r="D396" i="9"/>
  <c r="N396" i="9" s="1"/>
  <c r="E396" i="9"/>
  <c r="O396" i="9" s="1"/>
  <c r="F396" i="9"/>
  <c r="P396" i="9" s="1"/>
  <c r="G396" i="9"/>
  <c r="Q396" i="9" s="1"/>
  <c r="H396" i="9"/>
  <c r="R396" i="9" s="1"/>
  <c r="I396" i="9"/>
  <c r="S396" i="9" s="1"/>
  <c r="A397" i="9"/>
  <c r="K397" i="9" s="1"/>
  <c r="B397" i="9"/>
  <c r="L397" i="9" s="1"/>
  <c r="C397" i="9"/>
  <c r="M397" i="9" s="1"/>
  <c r="D397" i="9"/>
  <c r="N397" i="9" s="1"/>
  <c r="E397" i="9"/>
  <c r="O397" i="9" s="1"/>
  <c r="F397" i="9"/>
  <c r="P397" i="9" s="1"/>
  <c r="G397" i="9"/>
  <c r="Q397" i="9" s="1"/>
  <c r="H397" i="9"/>
  <c r="R397" i="9" s="1"/>
  <c r="I397" i="9"/>
  <c r="S397" i="9" s="1"/>
  <c r="A398" i="9"/>
  <c r="K398" i="9" s="1"/>
  <c r="B398" i="9"/>
  <c r="L398" i="9" s="1"/>
  <c r="C398" i="9"/>
  <c r="M398" i="9" s="1"/>
  <c r="D398" i="9"/>
  <c r="N398" i="9" s="1"/>
  <c r="E398" i="9"/>
  <c r="O398" i="9" s="1"/>
  <c r="F398" i="9"/>
  <c r="P398" i="9" s="1"/>
  <c r="G398" i="9"/>
  <c r="Q398" i="9" s="1"/>
  <c r="H398" i="9"/>
  <c r="R398" i="9" s="1"/>
  <c r="I398" i="9"/>
  <c r="S398" i="9" s="1"/>
  <c r="A399" i="9"/>
  <c r="K399" i="9" s="1"/>
  <c r="B399" i="9"/>
  <c r="L399" i="9" s="1"/>
  <c r="C399" i="9"/>
  <c r="M399" i="9" s="1"/>
  <c r="D399" i="9"/>
  <c r="N399" i="9" s="1"/>
  <c r="E399" i="9"/>
  <c r="O399" i="9" s="1"/>
  <c r="F399" i="9"/>
  <c r="P399" i="9" s="1"/>
  <c r="G399" i="9"/>
  <c r="Q399" i="9" s="1"/>
  <c r="H399" i="9"/>
  <c r="R399" i="9" s="1"/>
  <c r="I399" i="9"/>
  <c r="S399" i="9" s="1"/>
  <c r="A400" i="9"/>
  <c r="K400" i="9" s="1"/>
  <c r="B400" i="9"/>
  <c r="L400" i="9" s="1"/>
  <c r="C400" i="9"/>
  <c r="M400" i="9" s="1"/>
  <c r="D400" i="9"/>
  <c r="N400" i="9" s="1"/>
  <c r="E400" i="9"/>
  <c r="O400" i="9" s="1"/>
  <c r="F400" i="9"/>
  <c r="P400" i="9" s="1"/>
  <c r="G400" i="9"/>
  <c r="Q400" i="9" s="1"/>
  <c r="H400" i="9"/>
  <c r="R400" i="9" s="1"/>
  <c r="I400" i="9"/>
  <c r="S400" i="9" s="1"/>
  <c r="A401" i="9"/>
  <c r="K401" i="9" s="1"/>
  <c r="B401" i="9"/>
  <c r="L401" i="9" s="1"/>
  <c r="C401" i="9"/>
  <c r="M401" i="9" s="1"/>
  <c r="D401" i="9"/>
  <c r="N401" i="9" s="1"/>
  <c r="E401" i="9"/>
  <c r="O401" i="9" s="1"/>
  <c r="F401" i="9"/>
  <c r="P401" i="9" s="1"/>
  <c r="G401" i="9"/>
  <c r="Q401" i="9" s="1"/>
  <c r="H401" i="9"/>
  <c r="R401" i="9" s="1"/>
  <c r="I401" i="9"/>
  <c r="S401" i="9" s="1"/>
  <c r="A402" i="9"/>
  <c r="K402" i="9" s="1"/>
  <c r="B402" i="9"/>
  <c r="L402" i="9" s="1"/>
  <c r="C402" i="9"/>
  <c r="M402" i="9" s="1"/>
  <c r="D402" i="9"/>
  <c r="N402" i="9" s="1"/>
  <c r="E402" i="9"/>
  <c r="O402" i="9" s="1"/>
  <c r="F402" i="9"/>
  <c r="P402" i="9" s="1"/>
  <c r="G402" i="9"/>
  <c r="Q402" i="9" s="1"/>
  <c r="H402" i="9"/>
  <c r="R402" i="9" s="1"/>
  <c r="I402" i="9"/>
  <c r="S402" i="9" s="1"/>
  <c r="A403" i="9"/>
  <c r="K403" i="9" s="1"/>
  <c r="B403" i="9"/>
  <c r="L403" i="9" s="1"/>
  <c r="C403" i="9"/>
  <c r="M403" i="9" s="1"/>
  <c r="D403" i="9"/>
  <c r="N403" i="9" s="1"/>
  <c r="E403" i="9"/>
  <c r="O403" i="9" s="1"/>
  <c r="F403" i="9"/>
  <c r="P403" i="9" s="1"/>
  <c r="G403" i="9"/>
  <c r="Q403" i="9" s="1"/>
  <c r="H403" i="9"/>
  <c r="R403" i="9" s="1"/>
  <c r="I403" i="9"/>
  <c r="S403" i="9" s="1"/>
  <c r="A404" i="9"/>
  <c r="K404" i="9" s="1"/>
  <c r="B404" i="9"/>
  <c r="L404" i="9" s="1"/>
  <c r="C404" i="9"/>
  <c r="M404" i="9" s="1"/>
  <c r="D404" i="9"/>
  <c r="N404" i="9" s="1"/>
  <c r="E404" i="9"/>
  <c r="O404" i="9" s="1"/>
  <c r="F404" i="9"/>
  <c r="P404" i="9" s="1"/>
  <c r="G404" i="9"/>
  <c r="Q404" i="9" s="1"/>
  <c r="H404" i="9"/>
  <c r="R404" i="9" s="1"/>
  <c r="I404" i="9"/>
  <c r="S404" i="9" s="1"/>
  <c r="A405" i="9"/>
  <c r="K405" i="9" s="1"/>
  <c r="B405" i="9"/>
  <c r="L405" i="9" s="1"/>
  <c r="C405" i="9"/>
  <c r="M405" i="9" s="1"/>
  <c r="D405" i="9"/>
  <c r="N405" i="9" s="1"/>
  <c r="E405" i="9"/>
  <c r="O405" i="9" s="1"/>
  <c r="F405" i="9"/>
  <c r="P405" i="9" s="1"/>
  <c r="G405" i="9"/>
  <c r="Q405" i="9" s="1"/>
  <c r="H405" i="9"/>
  <c r="R405" i="9" s="1"/>
  <c r="I405" i="9"/>
  <c r="S405" i="9" s="1"/>
  <c r="A406" i="9"/>
  <c r="K406" i="9" s="1"/>
  <c r="B406" i="9"/>
  <c r="L406" i="9" s="1"/>
  <c r="C406" i="9"/>
  <c r="M406" i="9" s="1"/>
  <c r="D406" i="9"/>
  <c r="N406" i="9" s="1"/>
  <c r="E406" i="9"/>
  <c r="O406" i="9" s="1"/>
  <c r="F406" i="9"/>
  <c r="P406" i="9" s="1"/>
  <c r="G406" i="9"/>
  <c r="Q406" i="9" s="1"/>
  <c r="H406" i="9"/>
  <c r="R406" i="9" s="1"/>
  <c r="I406" i="9"/>
  <c r="S406" i="9" s="1"/>
  <c r="A407" i="9"/>
  <c r="K407" i="9" s="1"/>
  <c r="B407" i="9"/>
  <c r="L407" i="9" s="1"/>
  <c r="C407" i="9"/>
  <c r="M407" i="9" s="1"/>
  <c r="D407" i="9"/>
  <c r="N407" i="9" s="1"/>
  <c r="E407" i="9"/>
  <c r="O407" i="9" s="1"/>
  <c r="F407" i="9"/>
  <c r="P407" i="9" s="1"/>
  <c r="G407" i="9"/>
  <c r="Q407" i="9" s="1"/>
  <c r="H407" i="9"/>
  <c r="R407" i="9" s="1"/>
  <c r="I407" i="9"/>
  <c r="S407" i="9" s="1"/>
  <c r="A408" i="9"/>
  <c r="K408" i="9" s="1"/>
  <c r="B408" i="9"/>
  <c r="L408" i="9" s="1"/>
  <c r="C408" i="9"/>
  <c r="M408" i="9" s="1"/>
  <c r="D408" i="9"/>
  <c r="N408" i="9" s="1"/>
  <c r="E408" i="9"/>
  <c r="O408" i="9" s="1"/>
  <c r="F408" i="9"/>
  <c r="P408" i="9" s="1"/>
  <c r="G408" i="9"/>
  <c r="Q408" i="9" s="1"/>
  <c r="H408" i="9"/>
  <c r="R408" i="9" s="1"/>
  <c r="I408" i="9"/>
  <c r="S408" i="9" s="1"/>
  <c r="A409" i="9"/>
  <c r="K409" i="9" s="1"/>
  <c r="B409" i="9"/>
  <c r="L409" i="9" s="1"/>
  <c r="C409" i="9"/>
  <c r="M409" i="9" s="1"/>
  <c r="D409" i="9"/>
  <c r="N409" i="9" s="1"/>
  <c r="E409" i="9"/>
  <c r="O409" i="9" s="1"/>
  <c r="F409" i="9"/>
  <c r="P409" i="9" s="1"/>
  <c r="G409" i="9"/>
  <c r="Q409" i="9" s="1"/>
  <c r="H409" i="9"/>
  <c r="R409" i="9" s="1"/>
  <c r="I409" i="9"/>
  <c r="S409" i="9" s="1"/>
  <c r="A410" i="9"/>
  <c r="K410" i="9" s="1"/>
  <c r="B410" i="9"/>
  <c r="L410" i="9" s="1"/>
  <c r="C410" i="9"/>
  <c r="M410" i="9" s="1"/>
  <c r="D410" i="9"/>
  <c r="N410" i="9" s="1"/>
  <c r="E410" i="9"/>
  <c r="O410" i="9" s="1"/>
  <c r="F410" i="9"/>
  <c r="P410" i="9" s="1"/>
  <c r="G410" i="9"/>
  <c r="Q410" i="9" s="1"/>
  <c r="H410" i="9"/>
  <c r="R410" i="9" s="1"/>
  <c r="I410" i="9"/>
  <c r="S410" i="9" s="1"/>
  <c r="A411" i="9"/>
  <c r="K411" i="9" s="1"/>
  <c r="B411" i="9"/>
  <c r="L411" i="9" s="1"/>
  <c r="C411" i="9"/>
  <c r="M411" i="9" s="1"/>
  <c r="D411" i="9"/>
  <c r="N411" i="9" s="1"/>
  <c r="E411" i="9"/>
  <c r="O411" i="9" s="1"/>
  <c r="F411" i="9"/>
  <c r="P411" i="9" s="1"/>
  <c r="G411" i="9"/>
  <c r="Q411" i="9" s="1"/>
  <c r="H411" i="9"/>
  <c r="R411" i="9" s="1"/>
  <c r="I411" i="9"/>
  <c r="S411" i="9" s="1"/>
  <c r="A412" i="9"/>
  <c r="K412" i="9" s="1"/>
  <c r="B412" i="9"/>
  <c r="L412" i="9" s="1"/>
  <c r="C412" i="9"/>
  <c r="M412" i="9" s="1"/>
  <c r="D412" i="9"/>
  <c r="N412" i="9" s="1"/>
  <c r="E412" i="9"/>
  <c r="O412" i="9" s="1"/>
  <c r="F412" i="9"/>
  <c r="P412" i="9" s="1"/>
  <c r="G412" i="9"/>
  <c r="Q412" i="9" s="1"/>
  <c r="H412" i="9"/>
  <c r="R412" i="9" s="1"/>
  <c r="I412" i="9"/>
  <c r="S412" i="9" s="1"/>
  <c r="A413" i="9"/>
  <c r="K413" i="9" s="1"/>
  <c r="B413" i="9"/>
  <c r="L413" i="9" s="1"/>
  <c r="C413" i="9"/>
  <c r="M413" i="9" s="1"/>
  <c r="D413" i="9"/>
  <c r="N413" i="9" s="1"/>
  <c r="E413" i="9"/>
  <c r="O413" i="9" s="1"/>
  <c r="F413" i="9"/>
  <c r="P413" i="9" s="1"/>
  <c r="G413" i="9"/>
  <c r="Q413" i="9" s="1"/>
  <c r="H413" i="9"/>
  <c r="R413" i="9" s="1"/>
  <c r="I413" i="9"/>
  <c r="S413" i="9" s="1"/>
  <c r="A414" i="9"/>
  <c r="K414" i="9" s="1"/>
  <c r="B414" i="9"/>
  <c r="L414" i="9" s="1"/>
  <c r="C414" i="9"/>
  <c r="M414" i="9" s="1"/>
  <c r="D414" i="9"/>
  <c r="N414" i="9" s="1"/>
  <c r="E414" i="9"/>
  <c r="O414" i="9" s="1"/>
  <c r="F414" i="9"/>
  <c r="P414" i="9" s="1"/>
  <c r="G414" i="9"/>
  <c r="Q414" i="9" s="1"/>
  <c r="H414" i="9"/>
  <c r="R414" i="9" s="1"/>
  <c r="I414" i="9"/>
  <c r="S414" i="9" s="1"/>
  <c r="A415" i="9"/>
  <c r="K415" i="9" s="1"/>
  <c r="B415" i="9"/>
  <c r="L415" i="9" s="1"/>
  <c r="C415" i="9"/>
  <c r="M415" i="9" s="1"/>
  <c r="D415" i="9"/>
  <c r="N415" i="9" s="1"/>
  <c r="E415" i="9"/>
  <c r="O415" i="9" s="1"/>
  <c r="F415" i="9"/>
  <c r="P415" i="9" s="1"/>
  <c r="G415" i="9"/>
  <c r="Q415" i="9" s="1"/>
  <c r="H415" i="9"/>
  <c r="R415" i="9" s="1"/>
  <c r="I415" i="9"/>
  <c r="S415" i="9" s="1"/>
  <c r="A416" i="9"/>
  <c r="K416" i="9" s="1"/>
  <c r="B416" i="9"/>
  <c r="L416" i="9" s="1"/>
  <c r="C416" i="9"/>
  <c r="M416" i="9" s="1"/>
  <c r="D416" i="9"/>
  <c r="N416" i="9" s="1"/>
  <c r="E416" i="9"/>
  <c r="O416" i="9" s="1"/>
  <c r="F416" i="9"/>
  <c r="P416" i="9" s="1"/>
  <c r="G416" i="9"/>
  <c r="Q416" i="9" s="1"/>
  <c r="H416" i="9"/>
  <c r="R416" i="9" s="1"/>
  <c r="I416" i="9"/>
  <c r="S416" i="9" s="1"/>
  <c r="A417" i="9"/>
  <c r="K417" i="9" s="1"/>
  <c r="B417" i="9"/>
  <c r="L417" i="9" s="1"/>
  <c r="C417" i="9"/>
  <c r="M417" i="9" s="1"/>
  <c r="D417" i="9"/>
  <c r="N417" i="9" s="1"/>
  <c r="E417" i="9"/>
  <c r="O417" i="9" s="1"/>
  <c r="F417" i="9"/>
  <c r="P417" i="9" s="1"/>
  <c r="G417" i="9"/>
  <c r="Q417" i="9" s="1"/>
  <c r="H417" i="9"/>
  <c r="R417" i="9" s="1"/>
  <c r="I417" i="9"/>
  <c r="S417" i="9" s="1"/>
  <c r="A418" i="9"/>
  <c r="K418" i="9" s="1"/>
  <c r="B418" i="9"/>
  <c r="L418" i="9" s="1"/>
  <c r="C418" i="9"/>
  <c r="M418" i="9" s="1"/>
  <c r="D418" i="9"/>
  <c r="N418" i="9" s="1"/>
  <c r="E418" i="9"/>
  <c r="O418" i="9" s="1"/>
  <c r="F418" i="9"/>
  <c r="P418" i="9" s="1"/>
  <c r="G418" i="9"/>
  <c r="Q418" i="9" s="1"/>
  <c r="H418" i="9"/>
  <c r="R418" i="9" s="1"/>
  <c r="I418" i="9"/>
  <c r="S418" i="9" s="1"/>
  <c r="A419" i="9"/>
  <c r="K419" i="9" s="1"/>
  <c r="B419" i="9"/>
  <c r="L419" i="9" s="1"/>
  <c r="C419" i="9"/>
  <c r="M419" i="9" s="1"/>
  <c r="D419" i="9"/>
  <c r="N419" i="9" s="1"/>
  <c r="E419" i="9"/>
  <c r="O419" i="9" s="1"/>
  <c r="F419" i="9"/>
  <c r="P419" i="9" s="1"/>
  <c r="G419" i="9"/>
  <c r="Q419" i="9" s="1"/>
  <c r="H419" i="9"/>
  <c r="R419" i="9" s="1"/>
  <c r="I419" i="9"/>
  <c r="S419" i="9" s="1"/>
  <c r="A420" i="9"/>
  <c r="K420" i="9" s="1"/>
  <c r="B420" i="9"/>
  <c r="L420" i="9" s="1"/>
  <c r="C420" i="9"/>
  <c r="M420" i="9" s="1"/>
  <c r="D420" i="9"/>
  <c r="N420" i="9" s="1"/>
  <c r="E420" i="9"/>
  <c r="O420" i="9" s="1"/>
  <c r="F420" i="9"/>
  <c r="P420" i="9" s="1"/>
  <c r="G420" i="9"/>
  <c r="Q420" i="9" s="1"/>
  <c r="H420" i="9"/>
  <c r="R420" i="9" s="1"/>
  <c r="I420" i="9"/>
  <c r="S420" i="9" s="1"/>
  <c r="A421" i="9"/>
  <c r="K421" i="9" s="1"/>
  <c r="B421" i="9"/>
  <c r="L421" i="9" s="1"/>
  <c r="C421" i="9"/>
  <c r="M421" i="9" s="1"/>
  <c r="D421" i="9"/>
  <c r="N421" i="9" s="1"/>
  <c r="E421" i="9"/>
  <c r="O421" i="9" s="1"/>
  <c r="F421" i="9"/>
  <c r="P421" i="9" s="1"/>
  <c r="G421" i="9"/>
  <c r="Q421" i="9" s="1"/>
  <c r="H421" i="9"/>
  <c r="R421" i="9" s="1"/>
  <c r="I421" i="9"/>
  <c r="S421" i="9" s="1"/>
  <c r="A422" i="9"/>
  <c r="K422" i="9" s="1"/>
  <c r="B422" i="9"/>
  <c r="L422" i="9" s="1"/>
  <c r="C422" i="9"/>
  <c r="M422" i="9" s="1"/>
  <c r="D422" i="9"/>
  <c r="N422" i="9" s="1"/>
  <c r="E422" i="9"/>
  <c r="O422" i="9" s="1"/>
  <c r="F422" i="9"/>
  <c r="P422" i="9" s="1"/>
  <c r="G422" i="9"/>
  <c r="Q422" i="9" s="1"/>
  <c r="H422" i="9"/>
  <c r="R422" i="9" s="1"/>
  <c r="I422" i="9"/>
  <c r="S422" i="9" s="1"/>
  <c r="A423" i="9"/>
  <c r="K423" i="9" s="1"/>
  <c r="B423" i="9"/>
  <c r="L423" i="9" s="1"/>
  <c r="C423" i="9"/>
  <c r="M423" i="9" s="1"/>
  <c r="D423" i="9"/>
  <c r="N423" i="9" s="1"/>
  <c r="E423" i="9"/>
  <c r="O423" i="9" s="1"/>
  <c r="F423" i="9"/>
  <c r="P423" i="9" s="1"/>
  <c r="G423" i="9"/>
  <c r="Q423" i="9" s="1"/>
  <c r="H423" i="9"/>
  <c r="R423" i="9" s="1"/>
  <c r="I423" i="9"/>
  <c r="S423" i="9" s="1"/>
  <c r="A424" i="9"/>
  <c r="K424" i="9" s="1"/>
  <c r="B424" i="9"/>
  <c r="L424" i="9" s="1"/>
  <c r="C424" i="9"/>
  <c r="M424" i="9" s="1"/>
  <c r="D424" i="9"/>
  <c r="N424" i="9" s="1"/>
  <c r="E424" i="9"/>
  <c r="O424" i="9" s="1"/>
  <c r="F424" i="9"/>
  <c r="P424" i="9" s="1"/>
  <c r="G424" i="9"/>
  <c r="Q424" i="9" s="1"/>
  <c r="H424" i="9"/>
  <c r="R424" i="9" s="1"/>
  <c r="I424" i="9"/>
  <c r="S424" i="9" s="1"/>
  <c r="A425" i="9"/>
  <c r="K425" i="9" s="1"/>
  <c r="B425" i="9"/>
  <c r="L425" i="9" s="1"/>
  <c r="C425" i="9"/>
  <c r="M425" i="9" s="1"/>
  <c r="D425" i="9"/>
  <c r="N425" i="9" s="1"/>
  <c r="E425" i="9"/>
  <c r="O425" i="9" s="1"/>
  <c r="F425" i="9"/>
  <c r="P425" i="9" s="1"/>
  <c r="G425" i="9"/>
  <c r="Q425" i="9" s="1"/>
  <c r="H425" i="9"/>
  <c r="R425" i="9" s="1"/>
  <c r="I425" i="9"/>
  <c r="S425" i="9" s="1"/>
  <c r="A426" i="9"/>
  <c r="K426" i="9" s="1"/>
  <c r="B426" i="9"/>
  <c r="L426" i="9" s="1"/>
  <c r="C426" i="9"/>
  <c r="M426" i="9" s="1"/>
  <c r="D426" i="9"/>
  <c r="N426" i="9" s="1"/>
  <c r="E426" i="9"/>
  <c r="O426" i="9" s="1"/>
  <c r="F426" i="9"/>
  <c r="P426" i="9" s="1"/>
  <c r="G426" i="9"/>
  <c r="Q426" i="9" s="1"/>
  <c r="H426" i="9"/>
  <c r="R426" i="9" s="1"/>
  <c r="I426" i="9"/>
  <c r="S426" i="9" s="1"/>
  <c r="A427" i="9"/>
  <c r="K427" i="9" s="1"/>
  <c r="B427" i="9"/>
  <c r="L427" i="9" s="1"/>
  <c r="C427" i="9"/>
  <c r="M427" i="9" s="1"/>
  <c r="D427" i="9"/>
  <c r="N427" i="9" s="1"/>
  <c r="E427" i="9"/>
  <c r="O427" i="9" s="1"/>
  <c r="F427" i="9"/>
  <c r="P427" i="9" s="1"/>
  <c r="G427" i="9"/>
  <c r="Q427" i="9" s="1"/>
  <c r="H427" i="9"/>
  <c r="R427" i="9" s="1"/>
  <c r="I427" i="9"/>
  <c r="S427" i="9" s="1"/>
  <c r="A428" i="9"/>
  <c r="K428" i="9" s="1"/>
  <c r="B428" i="9"/>
  <c r="L428" i="9" s="1"/>
  <c r="C428" i="9"/>
  <c r="M428" i="9" s="1"/>
  <c r="D428" i="9"/>
  <c r="N428" i="9" s="1"/>
  <c r="E428" i="9"/>
  <c r="O428" i="9" s="1"/>
  <c r="F428" i="9"/>
  <c r="P428" i="9" s="1"/>
  <c r="G428" i="9"/>
  <c r="Q428" i="9" s="1"/>
  <c r="H428" i="9"/>
  <c r="R428" i="9" s="1"/>
  <c r="I428" i="9"/>
  <c r="S428" i="9" s="1"/>
  <c r="A429" i="9"/>
  <c r="K429" i="9" s="1"/>
  <c r="B429" i="9"/>
  <c r="L429" i="9" s="1"/>
  <c r="C429" i="9"/>
  <c r="M429" i="9" s="1"/>
  <c r="D429" i="9"/>
  <c r="N429" i="9" s="1"/>
  <c r="E429" i="9"/>
  <c r="O429" i="9" s="1"/>
  <c r="F429" i="9"/>
  <c r="P429" i="9" s="1"/>
  <c r="G429" i="9"/>
  <c r="Q429" i="9" s="1"/>
  <c r="H429" i="9"/>
  <c r="R429" i="9" s="1"/>
  <c r="I429" i="9"/>
  <c r="S429" i="9" s="1"/>
  <c r="A430" i="9"/>
  <c r="K430" i="9" s="1"/>
  <c r="B430" i="9"/>
  <c r="L430" i="9" s="1"/>
  <c r="C430" i="9"/>
  <c r="M430" i="9" s="1"/>
  <c r="D430" i="9"/>
  <c r="N430" i="9" s="1"/>
  <c r="E430" i="9"/>
  <c r="O430" i="9" s="1"/>
  <c r="F430" i="9"/>
  <c r="P430" i="9" s="1"/>
  <c r="G430" i="9"/>
  <c r="Q430" i="9" s="1"/>
  <c r="H430" i="9"/>
  <c r="R430" i="9" s="1"/>
  <c r="I430" i="9"/>
  <c r="S430" i="9" s="1"/>
  <c r="A431" i="9"/>
  <c r="K431" i="9" s="1"/>
  <c r="B431" i="9"/>
  <c r="L431" i="9" s="1"/>
  <c r="C431" i="9"/>
  <c r="M431" i="9" s="1"/>
  <c r="D431" i="9"/>
  <c r="N431" i="9" s="1"/>
  <c r="E431" i="9"/>
  <c r="O431" i="9" s="1"/>
  <c r="F431" i="9"/>
  <c r="P431" i="9" s="1"/>
  <c r="G431" i="9"/>
  <c r="Q431" i="9" s="1"/>
  <c r="H431" i="9"/>
  <c r="R431" i="9" s="1"/>
  <c r="I431" i="9"/>
  <c r="S431" i="9" s="1"/>
  <c r="A432" i="9"/>
  <c r="K432" i="9" s="1"/>
  <c r="B432" i="9"/>
  <c r="L432" i="9" s="1"/>
  <c r="C432" i="9"/>
  <c r="M432" i="9" s="1"/>
  <c r="D432" i="9"/>
  <c r="N432" i="9" s="1"/>
  <c r="E432" i="9"/>
  <c r="O432" i="9" s="1"/>
  <c r="F432" i="9"/>
  <c r="P432" i="9" s="1"/>
  <c r="G432" i="9"/>
  <c r="Q432" i="9" s="1"/>
  <c r="H432" i="9"/>
  <c r="R432" i="9" s="1"/>
  <c r="I432" i="9"/>
  <c r="S432" i="9" s="1"/>
  <c r="A433" i="9"/>
  <c r="K433" i="9" s="1"/>
  <c r="B433" i="9"/>
  <c r="L433" i="9" s="1"/>
  <c r="C433" i="9"/>
  <c r="M433" i="9" s="1"/>
  <c r="D433" i="9"/>
  <c r="N433" i="9" s="1"/>
  <c r="E433" i="9"/>
  <c r="O433" i="9" s="1"/>
  <c r="F433" i="9"/>
  <c r="P433" i="9" s="1"/>
  <c r="G433" i="9"/>
  <c r="Q433" i="9" s="1"/>
  <c r="H433" i="9"/>
  <c r="R433" i="9" s="1"/>
  <c r="I433" i="9"/>
  <c r="S433" i="9" s="1"/>
  <c r="A434" i="9"/>
  <c r="K434" i="9" s="1"/>
  <c r="B434" i="9"/>
  <c r="L434" i="9" s="1"/>
  <c r="C434" i="9"/>
  <c r="M434" i="9" s="1"/>
  <c r="D434" i="9"/>
  <c r="N434" i="9" s="1"/>
  <c r="E434" i="9"/>
  <c r="O434" i="9" s="1"/>
  <c r="F434" i="9"/>
  <c r="P434" i="9" s="1"/>
  <c r="G434" i="9"/>
  <c r="Q434" i="9" s="1"/>
  <c r="H434" i="9"/>
  <c r="R434" i="9" s="1"/>
  <c r="I434" i="9"/>
  <c r="S434" i="9" s="1"/>
  <c r="A435" i="9"/>
  <c r="K435" i="9" s="1"/>
  <c r="B435" i="9"/>
  <c r="L435" i="9" s="1"/>
  <c r="C435" i="9"/>
  <c r="M435" i="9" s="1"/>
  <c r="D435" i="9"/>
  <c r="N435" i="9" s="1"/>
  <c r="E435" i="9"/>
  <c r="O435" i="9" s="1"/>
  <c r="F435" i="9"/>
  <c r="P435" i="9" s="1"/>
  <c r="G435" i="9"/>
  <c r="Q435" i="9" s="1"/>
  <c r="H435" i="9"/>
  <c r="R435" i="9" s="1"/>
  <c r="I435" i="9"/>
  <c r="S435" i="9" s="1"/>
  <c r="A436" i="9"/>
  <c r="K436" i="9" s="1"/>
  <c r="B436" i="9"/>
  <c r="L436" i="9" s="1"/>
  <c r="C436" i="9"/>
  <c r="M436" i="9" s="1"/>
  <c r="D436" i="9"/>
  <c r="N436" i="9" s="1"/>
  <c r="E436" i="9"/>
  <c r="O436" i="9" s="1"/>
  <c r="F436" i="9"/>
  <c r="P436" i="9" s="1"/>
  <c r="G436" i="9"/>
  <c r="Q436" i="9" s="1"/>
  <c r="H436" i="9"/>
  <c r="R436" i="9" s="1"/>
  <c r="I436" i="9"/>
  <c r="S436" i="9" s="1"/>
  <c r="A437" i="9"/>
  <c r="K437" i="9" s="1"/>
  <c r="B437" i="9"/>
  <c r="L437" i="9" s="1"/>
  <c r="C437" i="9"/>
  <c r="M437" i="9" s="1"/>
  <c r="D437" i="9"/>
  <c r="N437" i="9" s="1"/>
  <c r="E437" i="9"/>
  <c r="O437" i="9" s="1"/>
  <c r="F437" i="9"/>
  <c r="P437" i="9" s="1"/>
  <c r="G437" i="9"/>
  <c r="Q437" i="9" s="1"/>
  <c r="H437" i="9"/>
  <c r="R437" i="9" s="1"/>
  <c r="I437" i="9"/>
  <c r="S437" i="9" s="1"/>
  <c r="A438" i="9"/>
  <c r="K438" i="9" s="1"/>
  <c r="B438" i="9"/>
  <c r="L438" i="9" s="1"/>
  <c r="C438" i="9"/>
  <c r="M438" i="9" s="1"/>
  <c r="D438" i="9"/>
  <c r="N438" i="9" s="1"/>
  <c r="E438" i="9"/>
  <c r="O438" i="9" s="1"/>
  <c r="F438" i="9"/>
  <c r="P438" i="9" s="1"/>
  <c r="G438" i="9"/>
  <c r="Q438" i="9" s="1"/>
  <c r="H438" i="9"/>
  <c r="R438" i="9" s="1"/>
  <c r="I438" i="9"/>
  <c r="S438" i="9" s="1"/>
  <c r="A439" i="9"/>
  <c r="K439" i="9" s="1"/>
  <c r="B439" i="9"/>
  <c r="L439" i="9" s="1"/>
  <c r="C439" i="9"/>
  <c r="M439" i="9" s="1"/>
  <c r="D439" i="9"/>
  <c r="N439" i="9" s="1"/>
  <c r="E439" i="9"/>
  <c r="O439" i="9" s="1"/>
  <c r="F439" i="9"/>
  <c r="P439" i="9" s="1"/>
  <c r="G439" i="9"/>
  <c r="Q439" i="9" s="1"/>
  <c r="H439" i="9"/>
  <c r="R439" i="9" s="1"/>
  <c r="I439" i="9"/>
  <c r="S439" i="9" s="1"/>
  <c r="A440" i="9"/>
  <c r="K440" i="9" s="1"/>
  <c r="B440" i="9"/>
  <c r="L440" i="9" s="1"/>
  <c r="C440" i="9"/>
  <c r="M440" i="9" s="1"/>
  <c r="D440" i="9"/>
  <c r="N440" i="9" s="1"/>
  <c r="E440" i="9"/>
  <c r="O440" i="9" s="1"/>
  <c r="F440" i="9"/>
  <c r="P440" i="9" s="1"/>
  <c r="G440" i="9"/>
  <c r="Q440" i="9" s="1"/>
  <c r="H440" i="9"/>
  <c r="R440" i="9" s="1"/>
  <c r="I440" i="9"/>
  <c r="S440" i="9" s="1"/>
  <c r="A441" i="9"/>
  <c r="K441" i="9" s="1"/>
  <c r="B441" i="9"/>
  <c r="L441" i="9" s="1"/>
  <c r="C441" i="9"/>
  <c r="M441" i="9" s="1"/>
  <c r="D441" i="9"/>
  <c r="N441" i="9" s="1"/>
  <c r="E441" i="9"/>
  <c r="O441" i="9" s="1"/>
  <c r="F441" i="9"/>
  <c r="P441" i="9" s="1"/>
  <c r="G441" i="9"/>
  <c r="Q441" i="9" s="1"/>
  <c r="H441" i="9"/>
  <c r="R441" i="9" s="1"/>
  <c r="I441" i="9"/>
  <c r="S441" i="9" s="1"/>
  <c r="A442" i="9"/>
  <c r="K442" i="9" s="1"/>
  <c r="B442" i="9"/>
  <c r="L442" i="9" s="1"/>
  <c r="C442" i="9"/>
  <c r="M442" i="9" s="1"/>
  <c r="D442" i="9"/>
  <c r="N442" i="9" s="1"/>
  <c r="E442" i="9"/>
  <c r="O442" i="9" s="1"/>
  <c r="F442" i="9"/>
  <c r="P442" i="9" s="1"/>
  <c r="G442" i="9"/>
  <c r="Q442" i="9" s="1"/>
  <c r="H442" i="9"/>
  <c r="R442" i="9" s="1"/>
  <c r="I442" i="9"/>
  <c r="S442" i="9" s="1"/>
  <c r="A443" i="9"/>
  <c r="K443" i="9" s="1"/>
  <c r="B443" i="9"/>
  <c r="L443" i="9" s="1"/>
  <c r="C443" i="9"/>
  <c r="M443" i="9" s="1"/>
  <c r="D443" i="9"/>
  <c r="N443" i="9" s="1"/>
  <c r="E443" i="9"/>
  <c r="O443" i="9" s="1"/>
  <c r="F443" i="9"/>
  <c r="P443" i="9" s="1"/>
  <c r="G443" i="9"/>
  <c r="Q443" i="9" s="1"/>
  <c r="H443" i="9"/>
  <c r="R443" i="9" s="1"/>
  <c r="I443" i="9"/>
  <c r="S443" i="9" s="1"/>
  <c r="A444" i="9"/>
  <c r="K444" i="9" s="1"/>
  <c r="B444" i="9"/>
  <c r="L444" i="9" s="1"/>
  <c r="C444" i="9"/>
  <c r="M444" i="9" s="1"/>
  <c r="D444" i="9"/>
  <c r="N444" i="9" s="1"/>
  <c r="E444" i="9"/>
  <c r="O444" i="9" s="1"/>
  <c r="F444" i="9"/>
  <c r="P444" i="9" s="1"/>
  <c r="G444" i="9"/>
  <c r="Q444" i="9" s="1"/>
  <c r="H444" i="9"/>
  <c r="R444" i="9" s="1"/>
  <c r="I444" i="9"/>
  <c r="S444" i="9" s="1"/>
  <c r="A445" i="9"/>
  <c r="K445" i="9" s="1"/>
  <c r="B445" i="9"/>
  <c r="L445" i="9" s="1"/>
  <c r="C445" i="9"/>
  <c r="M445" i="9" s="1"/>
  <c r="D445" i="9"/>
  <c r="N445" i="9" s="1"/>
  <c r="E445" i="9"/>
  <c r="O445" i="9" s="1"/>
  <c r="F445" i="9"/>
  <c r="P445" i="9" s="1"/>
  <c r="G445" i="9"/>
  <c r="Q445" i="9" s="1"/>
  <c r="H445" i="9"/>
  <c r="R445" i="9" s="1"/>
  <c r="I445" i="9"/>
  <c r="S445" i="9" s="1"/>
  <c r="A446" i="9"/>
  <c r="K446" i="9" s="1"/>
  <c r="B446" i="9"/>
  <c r="L446" i="9" s="1"/>
  <c r="C446" i="9"/>
  <c r="M446" i="9" s="1"/>
  <c r="D446" i="9"/>
  <c r="N446" i="9" s="1"/>
  <c r="E446" i="9"/>
  <c r="O446" i="9" s="1"/>
  <c r="F446" i="9"/>
  <c r="P446" i="9" s="1"/>
  <c r="G446" i="9"/>
  <c r="Q446" i="9" s="1"/>
  <c r="H446" i="9"/>
  <c r="R446" i="9" s="1"/>
  <c r="I446" i="9"/>
  <c r="S446" i="9" s="1"/>
  <c r="A447" i="9"/>
  <c r="K447" i="9" s="1"/>
  <c r="B447" i="9"/>
  <c r="L447" i="9" s="1"/>
  <c r="C447" i="9"/>
  <c r="M447" i="9" s="1"/>
  <c r="D447" i="9"/>
  <c r="N447" i="9" s="1"/>
  <c r="E447" i="9"/>
  <c r="O447" i="9" s="1"/>
  <c r="F447" i="9"/>
  <c r="P447" i="9" s="1"/>
  <c r="G447" i="9"/>
  <c r="Q447" i="9" s="1"/>
  <c r="H447" i="9"/>
  <c r="R447" i="9" s="1"/>
  <c r="I447" i="9"/>
  <c r="S447" i="9" s="1"/>
  <c r="A448" i="9"/>
  <c r="K448" i="9" s="1"/>
  <c r="B448" i="9"/>
  <c r="L448" i="9" s="1"/>
  <c r="C448" i="9"/>
  <c r="M448" i="9" s="1"/>
  <c r="D448" i="9"/>
  <c r="N448" i="9" s="1"/>
  <c r="E448" i="9"/>
  <c r="O448" i="9" s="1"/>
  <c r="F448" i="9"/>
  <c r="P448" i="9" s="1"/>
  <c r="G448" i="9"/>
  <c r="Q448" i="9" s="1"/>
  <c r="H448" i="9"/>
  <c r="R448" i="9" s="1"/>
  <c r="I448" i="9"/>
  <c r="S448" i="9" s="1"/>
  <c r="A449" i="9"/>
  <c r="K449" i="9" s="1"/>
  <c r="B449" i="9"/>
  <c r="L449" i="9" s="1"/>
  <c r="C449" i="9"/>
  <c r="M449" i="9" s="1"/>
  <c r="D449" i="9"/>
  <c r="N449" i="9" s="1"/>
  <c r="E449" i="9"/>
  <c r="O449" i="9" s="1"/>
  <c r="F449" i="9"/>
  <c r="P449" i="9" s="1"/>
  <c r="G449" i="9"/>
  <c r="Q449" i="9" s="1"/>
  <c r="H449" i="9"/>
  <c r="R449" i="9" s="1"/>
  <c r="I449" i="9"/>
  <c r="S449" i="9" s="1"/>
  <c r="A450" i="9"/>
  <c r="K450" i="9" s="1"/>
  <c r="B450" i="9"/>
  <c r="L450" i="9" s="1"/>
  <c r="C450" i="9"/>
  <c r="M450" i="9" s="1"/>
  <c r="D450" i="9"/>
  <c r="N450" i="9" s="1"/>
  <c r="E450" i="9"/>
  <c r="O450" i="9" s="1"/>
  <c r="F450" i="9"/>
  <c r="P450" i="9" s="1"/>
  <c r="G450" i="9"/>
  <c r="Q450" i="9" s="1"/>
  <c r="H450" i="9"/>
  <c r="R450" i="9" s="1"/>
  <c r="I450" i="9"/>
  <c r="S450" i="9" s="1"/>
  <c r="A451" i="9"/>
  <c r="K451" i="9" s="1"/>
  <c r="B451" i="9"/>
  <c r="L451" i="9" s="1"/>
  <c r="C451" i="9"/>
  <c r="M451" i="9" s="1"/>
  <c r="D451" i="9"/>
  <c r="N451" i="9" s="1"/>
  <c r="E451" i="9"/>
  <c r="O451" i="9" s="1"/>
  <c r="F451" i="9"/>
  <c r="P451" i="9" s="1"/>
  <c r="G451" i="9"/>
  <c r="Q451" i="9" s="1"/>
  <c r="H451" i="9"/>
  <c r="R451" i="9" s="1"/>
  <c r="I451" i="9"/>
  <c r="S451" i="9" s="1"/>
  <c r="A452" i="9"/>
  <c r="K452" i="9" s="1"/>
  <c r="B452" i="9"/>
  <c r="L452" i="9" s="1"/>
  <c r="C452" i="9"/>
  <c r="M452" i="9" s="1"/>
  <c r="D452" i="9"/>
  <c r="N452" i="9" s="1"/>
  <c r="E452" i="9"/>
  <c r="O452" i="9" s="1"/>
  <c r="F452" i="9"/>
  <c r="P452" i="9" s="1"/>
  <c r="G452" i="9"/>
  <c r="Q452" i="9" s="1"/>
  <c r="H452" i="9"/>
  <c r="R452" i="9" s="1"/>
  <c r="I452" i="9"/>
  <c r="S452" i="9" s="1"/>
  <c r="A453" i="9"/>
  <c r="K453" i="9" s="1"/>
  <c r="B453" i="9"/>
  <c r="L453" i="9" s="1"/>
  <c r="C453" i="9"/>
  <c r="M453" i="9" s="1"/>
  <c r="D453" i="9"/>
  <c r="N453" i="9" s="1"/>
  <c r="E453" i="9"/>
  <c r="O453" i="9" s="1"/>
  <c r="F453" i="9"/>
  <c r="P453" i="9" s="1"/>
  <c r="G453" i="9"/>
  <c r="Q453" i="9" s="1"/>
  <c r="H453" i="9"/>
  <c r="R453" i="9" s="1"/>
  <c r="I453" i="9"/>
  <c r="S453" i="9" s="1"/>
  <c r="A454" i="9"/>
  <c r="K454" i="9" s="1"/>
  <c r="B454" i="9"/>
  <c r="L454" i="9" s="1"/>
  <c r="C454" i="9"/>
  <c r="M454" i="9" s="1"/>
  <c r="D454" i="9"/>
  <c r="N454" i="9" s="1"/>
  <c r="E454" i="9"/>
  <c r="O454" i="9" s="1"/>
  <c r="F454" i="9"/>
  <c r="P454" i="9" s="1"/>
  <c r="G454" i="9"/>
  <c r="Q454" i="9" s="1"/>
  <c r="H454" i="9"/>
  <c r="R454" i="9" s="1"/>
  <c r="I454" i="9"/>
  <c r="S454" i="9" s="1"/>
  <c r="A455" i="9"/>
  <c r="K455" i="9" s="1"/>
  <c r="B455" i="9"/>
  <c r="L455" i="9" s="1"/>
  <c r="C455" i="9"/>
  <c r="M455" i="9" s="1"/>
  <c r="D455" i="9"/>
  <c r="N455" i="9" s="1"/>
  <c r="E455" i="9"/>
  <c r="O455" i="9" s="1"/>
  <c r="F455" i="9"/>
  <c r="P455" i="9" s="1"/>
  <c r="G455" i="9"/>
  <c r="Q455" i="9" s="1"/>
  <c r="H455" i="9"/>
  <c r="R455" i="9" s="1"/>
  <c r="I455" i="9"/>
  <c r="S455" i="9" s="1"/>
  <c r="A456" i="9"/>
  <c r="K456" i="9" s="1"/>
  <c r="B456" i="9"/>
  <c r="L456" i="9" s="1"/>
  <c r="C456" i="9"/>
  <c r="M456" i="9" s="1"/>
  <c r="D456" i="9"/>
  <c r="N456" i="9" s="1"/>
  <c r="E456" i="9"/>
  <c r="O456" i="9" s="1"/>
  <c r="F456" i="9"/>
  <c r="P456" i="9" s="1"/>
  <c r="G456" i="9"/>
  <c r="Q456" i="9" s="1"/>
  <c r="H456" i="9"/>
  <c r="R456" i="9" s="1"/>
  <c r="I456" i="9"/>
  <c r="S456" i="9" s="1"/>
  <c r="A457" i="9"/>
  <c r="K457" i="9" s="1"/>
  <c r="B457" i="9"/>
  <c r="L457" i="9" s="1"/>
  <c r="C457" i="9"/>
  <c r="M457" i="9" s="1"/>
  <c r="D457" i="9"/>
  <c r="N457" i="9" s="1"/>
  <c r="E457" i="9"/>
  <c r="O457" i="9" s="1"/>
  <c r="F457" i="9"/>
  <c r="P457" i="9" s="1"/>
  <c r="G457" i="9"/>
  <c r="Q457" i="9" s="1"/>
  <c r="H457" i="9"/>
  <c r="R457" i="9" s="1"/>
  <c r="I457" i="9"/>
  <c r="S457" i="9" s="1"/>
  <c r="A458" i="9"/>
  <c r="K458" i="9" s="1"/>
  <c r="B458" i="9"/>
  <c r="L458" i="9" s="1"/>
  <c r="C458" i="9"/>
  <c r="M458" i="9" s="1"/>
  <c r="D458" i="9"/>
  <c r="N458" i="9" s="1"/>
  <c r="E458" i="9"/>
  <c r="O458" i="9" s="1"/>
  <c r="F458" i="9"/>
  <c r="P458" i="9" s="1"/>
  <c r="G458" i="9"/>
  <c r="Q458" i="9" s="1"/>
  <c r="H458" i="9"/>
  <c r="R458" i="9" s="1"/>
  <c r="I458" i="9"/>
  <c r="S458" i="9" s="1"/>
  <c r="A459" i="9"/>
  <c r="K459" i="9" s="1"/>
  <c r="B459" i="9"/>
  <c r="L459" i="9" s="1"/>
  <c r="C459" i="9"/>
  <c r="M459" i="9" s="1"/>
  <c r="D459" i="9"/>
  <c r="N459" i="9" s="1"/>
  <c r="E459" i="9"/>
  <c r="O459" i="9" s="1"/>
  <c r="F459" i="9"/>
  <c r="P459" i="9" s="1"/>
  <c r="G459" i="9"/>
  <c r="Q459" i="9" s="1"/>
  <c r="H459" i="9"/>
  <c r="R459" i="9" s="1"/>
  <c r="I459" i="9"/>
  <c r="S459" i="9" s="1"/>
  <c r="A460" i="9"/>
  <c r="K460" i="9" s="1"/>
  <c r="B460" i="9"/>
  <c r="L460" i="9" s="1"/>
  <c r="C460" i="9"/>
  <c r="M460" i="9" s="1"/>
  <c r="D460" i="9"/>
  <c r="N460" i="9" s="1"/>
  <c r="E460" i="9"/>
  <c r="O460" i="9" s="1"/>
  <c r="F460" i="9"/>
  <c r="P460" i="9" s="1"/>
  <c r="G460" i="9"/>
  <c r="Q460" i="9" s="1"/>
  <c r="H460" i="9"/>
  <c r="R460" i="9" s="1"/>
  <c r="I460" i="9"/>
  <c r="S460" i="9" s="1"/>
  <c r="A461" i="9"/>
  <c r="K461" i="9" s="1"/>
  <c r="B461" i="9"/>
  <c r="L461" i="9" s="1"/>
  <c r="C461" i="9"/>
  <c r="M461" i="9" s="1"/>
  <c r="D461" i="9"/>
  <c r="N461" i="9" s="1"/>
  <c r="E461" i="9"/>
  <c r="O461" i="9" s="1"/>
  <c r="F461" i="9"/>
  <c r="P461" i="9" s="1"/>
  <c r="G461" i="9"/>
  <c r="Q461" i="9" s="1"/>
  <c r="H461" i="9"/>
  <c r="R461" i="9" s="1"/>
  <c r="I461" i="9"/>
  <c r="S461" i="9" s="1"/>
  <c r="A462" i="9"/>
  <c r="K462" i="9" s="1"/>
  <c r="B462" i="9"/>
  <c r="L462" i="9" s="1"/>
  <c r="C462" i="9"/>
  <c r="M462" i="9" s="1"/>
  <c r="D462" i="9"/>
  <c r="N462" i="9" s="1"/>
  <c r="E462" i="9"/>
  <c r="O462" i="9" s="1"/>
  <c r="F462" i="9"/>
  <c r="P462" i="9" s="1"/>
  <c r="G462" i="9"/>
  <c r="Q462" i="9" s="1"/>
  <c r="H462" i="9"/>
  <c r="R462" i="9" s="1"/>
  <c r="I462" i="9"/>
  <c r="S462" i="9" s="1"/>
  <c r="A463" i="9"/>
  <c r="K463" i="9" s="1"/>
  <c r="B463" i="9"/>
  <c r="L463" i="9" s="1"/>
  <c r="C463" i="9"/>
  <c r="M463" i="9" s="1"/>
  <c r="D463" i="9"/>
  <c r="N463" i="9" s="1"/>
  <c r="E463" i="9"/>
  <c r="O463" i="9" s="1"/>
  <c r="F463" i="9"/>
  <c r="P463" i="9" s="1"/>
  <c r="G463" i="9"/>
  <c r="Q463" i="9" s="1"/>
  <c r="H463" i="9"/>
  <c r="R463" i="9" s="1"/>
  <c r="I463" i="9"/>
  <c r="S463" i="9" s="1"/>
  <c r="A464" i="9"/>
  <c r="K464" i="9" s="1"/>
  <c r="B464" i="9"/>
  <c r="L464" i="9" s="1"/>
  <c r="C464" i="9"/>
  <c r="M464" i="9" s="1"/>
  <c r="D464" i="9"/>
  <c r="N464" i="9" s="1"/>
  <c r="E464" i="9"/>
  <c r="O464" i="9" s="1"/>
  <c r="F464" i="9"/>
  <c r="P464" i="9" s="1"/>
  <c r="G464" i="9"/>
  <c r="Q464" i="9" s="1"/>
  <c r="H464" i="9"/>
  <c r="R464" i="9" s="1"/>
  <c r="I464" i="9"/>
  <c r="S464" i="9" s="1"/>
  <c r="A465" i="9"/>
  <c r="K465" i="9" s="1"/>
  <c r="B465" i="9"/>
  <c r="L465" i="9" s="1"/>
  <c r="C465" i="9"/>
  <c r="M465" i="9" s="1"/>
  <c r="D465" i="9"/>
  <c r="N465" i="9" s="1"/>
  <c r="E465" i="9"/>
  <c r="O465" i="9" s="1"/>
  <c r="F465" i="9"/>
  <c r="P465" i="9" s="1"/>
  <c r="G465" i="9"/>
  <c r="Q465" i="9" s="1"/>
  <c r="H465" i="9"/>
  <c r="R465" i="9" s="1"/>
  <c r="I465" i="9"/>
  <c r="S465" i="9" s="1"/>
  <c r="A466" i="9"/>
  <c r="K466" i="9" s="1"/>
  <c r="B466" i="9"/>
  <c r="L466" i="9" s="1"/>
  <c r="C466" i="9"/>
  <c r="M466" i="9" s="1"/>
  <c r="D466" i="9"/>
  <c r="N466" i="9" s="1"/>
  <c r="E466" i="9"/>
  <c r="O466" i="9" s="1"/>
  <c r="F466" i="9"/>
  <c r="P466" i="9" s="1"/>
  <c r="G466" i="9"/>
  <c r="Q466" i="9" s="1"/>
  <c r="H466" i="9"/>
  <c r="R466" i="9" s="1"/>
  <c r="I466" i="9"/>
  <c r="S466" i="9" s="1"/>
  <c r="A467" i="9"/>
  <c r="K467" i="9" s="1"/>
  <c r="B467" i="9"/>
  <c r="L467" i="9" s="1"/>
  <c r="C467" i="9"/>
  <c r="M467" i="9" s="1"/>
  <c r="D467" i="9"/>
  <c r="N467" i="9" s="1"/>
  <c r="E467" i="9"/>
  <c r="O467" i="9" s="1"/>
  <c r="F467" i="9"/>
  <c r="P467" i="9" s="1"/>
  <c r="G467" i="9"/>
  <c r="Q467" i="9" s="1"/>
  <c r="H467" i="9"/>
  <c r="R467" i="9" s="1"/>
  <c r="I467" i="9"/>
  <c r="S467" i="9" s="1"/>
  <c r="A468" i="9"/>
  <c r="K468" i="9" s="1"/>
  <c r="B468" i="9"/>
  <c r="L468" i="9" s="1"/>
  <c r="C468" i="9"/>
  <c r="M468" i="9" s="1"/>
  <c r="D468" i="9"/>
  <c r="N468" i="9" s="1"/>
  <c r="E468" i="9"/>
  <c r="O468" i="9" s="1"/>
  <c r="F468" i="9"/>
  <c r="P468" i="9" s="1"/>
  <c r="G468" i="9"/>
  <c r="Q468" i="9" s="1"/>
  <c r="H468" i="9"/>
  <c r="R468" i="9" s="1"/>
  <c r="I468" i="9"/>
  <c r="S468" i="9" s="1"/>
  <c r="A469" i="9"/>
  <c r="K469" i="9" s="1"/>
  <c r="B469" i="9"/>
  <c r="L469" i="9" s="1"/>
  <c r="C469" i="9"/>
  <c r="M469" i="9" s="1"/>
  <c r="D469" i="9"/>
  <c r="N469" i="9" s="1"/>
  <c r="E469" i="9"/>
  <c r="O469" i="9" s="1"/>
  <c r="F469" i="9"/>
  <c r="P469" i="9" s="1"/>
  <c r="G469" i="9"/>
  <c r="Q469" i="9" s="1"/>
  <c r="H469" i="9"/>
  <c r="R469" i="9" s="1"/>
  <c r="I469" i="9"/>
  <c r="S469" i="9" s="1"/>
  <c r="A470" i="9"/>
  <c r="K470" i="9" s="1"/>
  <c r="B470" i="9"/>
  <c r="L470" i="9" s="1"/>
  <c r="C470" i="9"/>
  <c r="M470" i="9" s="1"/>
  <c r="D470" i="9"/>
  <c r="N470" i="9" s="1"/>
  <c r="E470" i="9"/>
  <c r="O470" i="9" s="1"/>
  <c r="F470" i="9"/>
  <c r="P470" i="9" s="1"/>
  <c r="G470" i="9"/>
  <c r="Q470" i="9" s="1"/>
  <c r="H470" i="9"/>
  <c r="R470" i="9" s="1"/>
  <c r="I470" i="9"/>
  <c r="S470" i="9" s="1"/>
  <c r="A471" i="9"/>
  <c r="K471" i="9" s="1"/>
  <c r="B471" i="9"/>
  <c r="L471" i="9" s="1"/>
  <c r="C471" i="9"/>
  <c r="M471" i="9" s="1"/>
  <c r="D471" i="9"/>
  <c r="N471" i="9" s="1"/>
  <c r="E471" i="9"/>
  <c r="O471" i="9" s="1"/>
  <c r="F471" i="9"/>
  <c r="P471" i="9" s="1"/>
  <c r="G471" i="9"/>
  <c r="Q471" i="9" s="1"/>
  <c r="H471" i="9"/>
  <c r="R471" i="9" s="1"/>
  <c r="I471" i="9"/>
  <c r="S471" i="9" s="1"/>
  <c r="A472" i="9"/>
  <c r="K472" i="9" s="1"/>
  <c r="B472" i="9"/>
  <c r="L472" i="9" s="1"/>
  <c r="C472" i="9"/>
  <c r="M472" i="9" s="1"/>
  <c r="D472" i="9"/>
  <c r="N472" i="9" s="1"/>
  <c r="E472" i="9"/>
  <c r="O472" i="9" s="1"/>
  <c r="F472" i="9"/>
  <c r="P472" i="9" s="1"/>
  <c r="G472" i="9"/>
  <c r="Q472" i="9" s="1"/>
  <c r="H472" i="9"/>
  <c r="R472" i="9" s="1"/>
  <c r="I472" i="9"/>
  <c r="S472" i="9" s="1"/>
  <c r="A473" i="9"/>
  <c r="K473" i="9" s="1"/>
  <c r="B473" i="9"/>
  <c r="L473" i="9" s="1"/>
  <c r="C473" i="9"/>
  <c r="M473" i="9" s="1"/>
  <c r="D473" i="9"/>
  <c r="N473" i="9" s="1"/>
  <c r="E473" i="9"/>
  <c r="O473" i="9" s="1"/>
  <c r="F473" i="9"/>
  <c r="P473" i="9" s="1"/>
  <c r="G473" i="9"/>
  <c r="Q473" i="9" s="1"/>
  <c r="H473" i="9"/>
  <c r="R473" i="9" s="1"/>
  <c r="I473" i="9"/>
  <c r="S473" i="9" s="1"/>
  <c r="A474" i="9"/>
  <c r="K474" i="9" s="1"/>
  <c r="B474" i="9"/>
  <c r="L474" i="9" s="1"/>
  <c r="C474" i="9"/>
  <c r="M474" i="9" s="1"/>
  <c r="D474" i="9"/>
  <c r="N474" i="9" s="1"/>
  <c r="E474" i="9"/>
  <c r="O474" i="9" s="1"/>
  <c r="F474" i="9"/>
  <c r="P474" i="9" s="1"/>
  <c r="G474" i="9"/>
  <c r="Q474" i="9" s="1"/>
  <c r="H474" i="9"/>
  <c r="R474" i="9" s="1"/>
  <c r="I474" i="9"/>
  <c r="S474" i="9" s="1"/>
  <c r="A475" i="9"/>
  <c r="K475" i="9" s="1"/>
  <c r="B475" i="9"/>
  <c r="L475" i="9" s="1"/>
  <c r="C475" i="9"/>
  <c r="M475" i="9" s="1"/>
  <c r="D475" i="9"/>
  <c r="N475" i="9" s="1"/>
  <c r="E475" i="9"/>
  <c r="O475" i="9" s="1"/>
  <c r="F475" i="9"/>
  <c r="P475" i="9" s="1"/>
  <c r="G475" i="9"/>
  <c r="Q475" i="9" s="1"/>
  <c r="H475" i="9"/>
  <c r="R475" i="9" s="1"/>
  <c r="I475" i="9"/>
  <c r="S475" i="9" s="1"/>
  <c r="A476" i="9"/>
  <c r="K476" i="9" s="1"/>
  <c r="B476" i="9"/>
  <c r="L476" i="9" s="1"/>
  <c r="C476" i="9"/>
  <c r="M476" i="9" s="1"/>
  <c r="D476" i="9"/>
  <c r="N476" i="9" s="1"/>
  <c r="E476" i="9"/>
  <c r="O476" i="9" s="1"/>
  <c r="F476" i="9"/>
  <c r="P476" i="9" s="1"/>
  <c r="G476" i="9"/>
  <c r="Q476" i="9" s="1"/>
  <c r="H476" i="9"/>
  <c r="R476" i="9" s="1"/>
  <c r="I476" i="9"/>
  <c r="S476" i="9" s="1"/>
  <c r="A477" i="9"/>
  <c r="K477" i="9" s="1"/>
  <c r="B477" i="9"/>
  <c r="L477" i="9" s="1"/>
  <c r="C477" i="9"/>
  <c r="M477" i="9" s="1"/>
  <c r="D477" i="9"/>
  <c r="N477" i="9" s="1"/>
  <c r="E477" i="9"/>
  <c r="O477" i="9" s="1"/>
  <c r="F477" i="9"/>
  <c r="P477" i="9" s="1"/>
  <c r="G477" i="9"/>
  <c r="Q477" i="9" s="1"/>
  <c r="H477" i="9"/>
  <c r="R477" i="9" s="1"/>
  <c r="I477" i="9"/>
  <c r="S477" i="9" s="1"/>
  <c r="A478" i="9"/>
  <c r="K478" i="9" s="1"/>
  <c r="B478" i="9"/>
  <c r="L478" i="9" s="1"/>
  <c r="C478" i="9"/>
  <c r="M478" i="9" s="1"/>
  <c r="D478" i="9"/>
  <c r="N478" i="9" s="1"/>
  <c r="E478" i="9"/>
  <c r="O478" i="9" s="1"/>
  <c r="F478" i="9"/>
  <c r="P478" i="9" s="1"/>
  <c r="G478" i="9"/>
  <c r="Q478" i="9" s="1"/>
  <c r="H478" i="9"/>
  <c r="R478" i="9" s="1"/>
  <c r="I478" i="9"/>
  <c r="S478" i="9" s="1"/>
  <c r="A479" i="9"/>
  <c r="K479" i="9" s="1"/>
  <c r="B479" i="9"/>
  <c r="L479" i="9" s="1"/>
  <c r="C479" i="9"/>
  <c r="M479" i="9" s="1"/>
  <c r="D479" i="9"/>
  <c r="N479" i="9" s="1"/>
  <c r="E479" i="9"/>
  <c r="O479" i="9" s="1"/>
  <c r="F479" i="9"/>
  <c r="P479" i="9" s="1"/>
  <c r="G479" i="9"/>
  <c r="Q479" i="9" s="1"/>
  <c r="H479" i="9"/>
  <c r="R479" i="9" s="1"/>
  <c r="I479" i="9"/>
  <c r="S479" i="9" s="1"/>
  <c r="A480" i="9"/>
  <c r="K480" i="9" s="1"/>
  <c r="B480" i="9"/>
  <c r="L480" i="9" s="1"/>
  <c r="C480" i="9"/>
  <c r="M480" i="9" s="1"/>
  <c r="D480" i="9"/>
  <c r="N480" i="9" s="1"/>
  <c r="E480" i="9"/>
  <c r="O480" i="9" s="1"/>
  <c r="F480" i="9"/>
  <c r="P480" i="9" s="1"/>
  <c r="G480" i="9"/>
  <c r="Q480" i="9" s="1"/>
  <c r="H480" i="9"/>
  <c r="R480" i="9" s="1"/>
  <c r="I480" i="9"/>
  <c r="S480" i="9" s="1"/>
  <c r="A481" i="9"/>
  <c r="K481" i="9" s="1"/>
  <c r="B481" i="9"/>
  <c r="L481" i="9" s="1"/>
  <c r="C481" i="9"/>
  <c r="M481" i="9" s="1"/>
  <c r="D481" i="9"/>
  <c r="N481" i="9" s="1"/>
  <c r="E481" i="9"/>
  <c r="O481" i="9" s="1"/>
  <c r="F481" i="9"/>
  <c r="P481" i="9" s="1"/>
  <c r="G481" i="9"/>
  <c r="Q481" i="9" s="1"/>
  <c r="H481" i="9"/>
  <c r="R481" i="9" s="1"/>
  <c r="I481" i="9"/>
  <c r="S481" i="9" s="1"/>
  <c r="A482" i="9"/>
  <c r="K482" i="9" s="1"/>
  <c r="B482" i="9"/>
  <c r="L482" i="9" s="1"/>
  <c r="C482" i="9"/>
  <c r="M482" i="9" s="1"/>
  <c r="D482" i="9"/>
  <c r="N482" i="9" s="1"/>
  <c r="E482" i="9"/>
  <c r="O482" i="9" s="1"/>
  <c r="F482" i="9"/>
  <c r="P482" i="9" s="1"/>
  <c r="G482" i="9"/>
  <c r="Q482" i="9" s="1"/>
  <c r="H482" i="9"/>
  <c r="R482" i="9" s="1"/>
  <c r="I482" i="9"/>
  <c r="S482" i="9" s="1"/>
  <c r="A483" i="9"/>
  <c r="K483" i="9" s="1"/>
  <c r="B483" i="9"/>
  <c r="L483" i="9" s="1"/>
  <c r="C483" i="9"/>
  <c r="M483" i="9" s="1"/>
  <c r="D483" i="9"/>
  <c r="N483" i="9" s="1"/>
  <c r="E483" i="9"/>
  <c r="O483" i="9" s="1"/>
  <c r="F483" i="9"/>
  <c r="P483" i="9" s="1"/>
  <c r="G483" i="9"/>
  <c r="Q483" i="9" s="1"/>
  <c r="H483" i="9"/>
  <c r="R483" i="9" s="1"/>
  <c r="I483" i="9"/>
  <c r="S483" i="9" s="1"/>
  <c r="A484" i="9"/>
  <c r="K484" i="9" s="1"/>
  <c r="B484" i="9"/>
  <c r="L484" i="9" s="1"/>
  <c r="C484" i="9"/>
  <c r="M484" i="9" s="1"/>
  <c r="D484" i="9"/>
  <c r="N484" i="9" s="1"/>
  <c r="E484" i="9"/>
  <c r="O484" i="9" s="1"/>
  <c r="F484" i="9"/>
  <c r="P484" i="9" s="1"/>
  <c r="G484" i="9"/>
  <c r="Q484" i="9" s="1"/>
  <c r="H484" i="9"/>
  <c r="R484" i="9" s="1"/>
  <c r="I484" i="9"/>
  <c r="S484" i="9" s="1"/>
  <c r="A485" i="9"/>
  <c r="K485" i="9" s="1"/>
  <c r="B485" i="9"/>
  <c r="L485" i="9" s="1"/>
  <c r="C485" i="9"/>
  <c r="M485" i="9" s="1"/>
  <c r="D485" i="9"/>
  <c r="N485" i="9" s="1"/>
  <c r="E485" i="9"/>
  <c r="O485" i="9" s="1"/>
  <c r="F485" i="9"/>
  <c r="P485" i="9" s="1"/>
  <c r="G485" i="9"/>
  <c r="Q485" i="9" s="1"/>
  <c r="H485" i="9"/>
  <c r="R485" i="9" s="1"/>
  <c r="I485" i="9"/>
  <c r="S485" i="9" s="1"/>
  <c r="A486" i="9"/>
  <c r="K486" i="9" s="1"/>
  <c r="B486" i="9"/>
  <c r="L486" i="9" s="1"/>
  <c r="C486" i="9"/>
  <c r="M486" i="9" s="1"/>
  <c r="D486" i="9"/>
  <c r="N486" i="9" s="1"/>
  <c r="E486" i="9"/>
  <c r="O486" i="9" s="1"/>
  <c r="F486" i="9"/>
  <c r="P486" i="9" s="1"/>
  <c r="G486" i="9"/>
  <c r="Q486" i="9" s="1"/>
  <c r="H486" i="9"/>
  <c r="R486" i="9" s="1"/>
  <c r="I486" i="9"/>
  <c r="S486" i="9" s="1"/>
  <c r="A487" i="9"/>
  <c r="K487" i="9" s="1"/>
  <c r="B487" i="9"/>
  <c r="L487" i="9" s="1"/>
  <c r="C487" i="9"/>
  <c r="M487" i="9" s="1"/>
  <c r="D487" i="9"/>
  <c r="N487" i="9" s="1"/>
  <c r="E487" i="9"/>
  <c r="O487" i="9" s="1"/>
  <c r="F487" i="9"/>
  <c r="P487" i="9" s="1"/>
  <c r="G487" i="9"/>
  <c r="Q487" i="9" s="1"/>
  <c r="H487" i="9"/>
  <c r="R487" i="9" s="1"/>
  <c r="I487" i="9"/>
  <c r="S487" i="9" s="1"/>
  <c r="A488" i="9"/>
  <c r="K488" i="9" s="1"/>
  <c r="B488" i="9"/>
  <c r="L488" i="9" s="1"/>
  <c r="C488" i="9"/>
  <c r="M488" i="9" s="1"/>
  <c r="D488" i="9"/>
  <c r="N488" i="9" s="1"/>
  <c r="E488" i="9"/>
  <c r="O488" i="9" s="1"/>
  <c r="F488" i="9"/>
  <c r="P488" i="9" s="1"/>
  <c r="G488" i="9"/>
  <c r="Q488" i="9" s="1"/>
  <c r="H488" i="9"/>
  <c r="R488" i="9" s="1"/>
  <c r="I488" i="9"/>
  <c r="S488" i="9" s="1"/>
  <c r="A489" i="9"/>
  <c r="K489" i="9" s="1"/>
  <c r="B489" i="9"/>
  <c r="L489" i="9" s="1"/>
  <c r="C489" i="9"/>
  <c r="M489" i="9" s="1"/>
  <c r="D489" i="9"/>
  <c r="N489" i="9" s="1"/>
  <c r="E489" i="9"/>
  <c r="O489" i="9" s="1"/>
  <c r="F489" i="9"/>
  <c r="P489" i="9" s="1"/>
  <c r="G489" i="9"/>
  <c r="Q489" i="9" s="1"/>
  <c r="H489" i="9"/>
  <c r="R489" i="9" s="1"/>
  <c r="I489" i="9"/>
  <c r="S489" i="9" s="1"/>
  <c r="A490" i="9"/>
  <c r="K490" i="9" s="1"/>
  <c r="B490" i="9"/>
  <c r="L490" i="9" s="1"/>
  <c r="C490" i="9"/>
  <c r="M490" i="9" s="1"/>
  <c r="D490" i="9"/>
  <c r="N490" i="9" s="1"/>
  <c r="E490" i="9"/>
  <c r="O490" i="9" s="1"/>
  <c r="F490" i="9"/>
  <c r="P490" i="9" s="1"/>
  <c r="G490" i="9"/>
  <c r="Q490" i="9" s="1"/>
  <c r="H490" i="9"/>
  <c r="R490" i="9" s="1"/>
  <c r="I490" i="9"/>
  <c r="S490" i="9" s="1"/>
  <c r="A491" i="9"/>
  <c r="K491" i="9" s="1"/>
  <c r="B491" i="9"/>
  <c r="L491" i="9" s="1"/>
  <c r="C491" i="9"/>
  <c r="M491" i="9" s="1"/>
  <c r="D491" i="9"/>
  <c r="N491" i="9" s="1"/>
  <c r="E491" i="9"/>
  <c r="O491" i="9" s="1"/>
  <c r="F491" i="9"/>
  <c r="P491" i="9" s="1"/>
  <c r="G491" i="9"/>
  <c r="Q491" i="9" s="1"/>
  <c r="H491" i="9"/>
  <c r="R491" i="9" s="1"/>
  <c r="I491" i="9"/>
  <c r="S491" i="9" s="1"/>
  <c r="A492" i="9"/>
  <c r="K492" i="9" s="1"/>
  <c r="B492" i="9"/>
  <c r="L492" i="9" s="1"/>
  <c r="C492" i="9"/>
  <c r="M492" i="9" s="1"/>
  <c r="D492" i="9"/>
  <c r="N492" i="9" s="1"/>
  <c r="E492" i="9"/>
  <c r="O492" i="9" s="1"/>
  <c r="F492" i="9"/>
  <c r="P492" i="9" s="1"/>
  <c r="G492" i="9"/>
  <c r="Q492" i="9" s="1"/>
  <c r="H492" i="9"/>
  <c r="R492" i="9" s="1"/>
  <c r="I492" i="9"/>
  <c r="S492" i="9" s="1"/>
  <c r="A493" i="9"/>
  <c r="K493" i="9" s="1"/>
  <c r="B493" i="9"/>
  <c r="L493" i="9" s="1"/>
  <c r="C493" i="9"/>
  <c r="M493" i="9" s="1"/>
  <c r="D493" i="9"/>
  <c r="N493" i="9" s="1"/>
  <c r="E493" i="9"/>
  <c r="O493" i="9" s="1"/>
  <c r="F493" i="9"/>
  <c r="P493" i="9" s="1"/>
  <c r="G493" i="9"/>
  <c r="Q493" i="9" s="1"/>
  <c r="H493" i="9"/>
  <c r="R493" i="9" s="1"/>
  <c r="I493" i="9"/>
  <c r="S493" i="9" s="1"/>
  <c r="A494" i="9"/>
  <c r="K494" i="9" s="1"/>
  <c r="B494" i="9"/>
  <c r="L494" i="9" s="1"/>
  <c r="C494" i="9"/>
  <c r="M494" i="9" s="1"/>
  <c r="D494" i="9"/>
  <c r="N494" i="9" s="1"/>
  <c r="E494" i="9"/>
  <c r="O494" i="9" s="1"/>
  <c r="F494" i="9"/>
  <c r="P494" i="9" s="1"/>
  <c r="G494" i="9"/>
  <c r="Q494" i="9" s="1"/>
  <c r="H494" i="9"/>
  <c r="R494" i="9" s="1"/>
  <c r="I494" i="9"/>
  <c r="S494" i="9" s="1"/>
  <c r="A495" i="9"/>
  <c r="K495" i="9" s="1"/>
  <c r="B495" i="9"/>
  <c r="L495" i="9" s="1"/>
  <c r="C495" i="9"/>
  <c r="M495" i="9" s="1"/>
  <c r="D495" i="9"/>
  <c r="N495" i="9" s="1"/>
  <c r="E495" i="9"/>
  <c r="O495" i="9" s="1"/>
  <c r="F495" i="9"/>
  <c r="P495" i="9" s="1"/>
  <c r="G495" i="9"/>
  <c r="Q495" i="9" s="1"/>
  <c r="H495" i="9"/>
  <c r="R495" i="9" s="1"/>
  <c r="I495" i="9"/>
  <c r="S495" i="9" s="1"/>
  <c r="A496" i="9"/>
  <c r="K496" i="9" s="1"/>
  <c r="B496" i="9"/>
  <c r="L496" i="9" s="1"/>
  <c r="C496" i="9"/>
  <c r="M496" i="9" s="1"/>
  <c r="D496" i="9"/>
  <c r="N496" i="9" s="1"/>
  <c r="E496" i="9"/>
  <c r="O496" i="9" s="1"/>
  <c r="F496" i="9"/>
  <c r="P496" i="9" s="1"/>
  <c r="G496" i="9"/>
  <c r="Q496" i="9" s="1"/>
  <c r="H496" i="9"/>
  <c r="R496" i="9" s="1"/>
  <c r="I496" i="9"/>
  <c r="S496" i="9" s="1"/>
  <c r="A497" i="9"/>
  <c r="K497" i="9" s="1"/>
  <c r="B497" i="9"/>
  <c r="L497" i="9" s="1"/>
  <c r="C497" i="9"/>
  <c r="M497" i="9" s="1"/>
  <c r="D497" i="9"/>
  <c r="N497" i="9" s="1"/>
  <c r="E497" i="9"/>
  <c r="O497" i="9" s="1"/>
  <c r="F497" i="9"/>
  <c r="P497" i="9" s="1"/>
  <c r="G497" i="9"/>
  <c r="Q497" i="9" s="1"/>
  <c r="H497" i="9"/>
  <c r="R497" i="9" s="1"/>
  <c r="I497" i="9"/>
  <c r="S497" i="9" s="1"/>
  <c r="A498" i="9"/>
  <c r="K498" i="9" s="1"/>
  <c r="B498" i="9"/>
  <c r="L498" i="9" s="1"/>
  <c r="C498" i="9"/>
  <c r="M498" i="9" s="1"/>
  <c r="D498" i="9"/>
  <c r="N498" i="9" s="1"/>
  <c r="E498" i="9"/>
  <c r="O498" i="9" s="1"/>
  <c r="F498" i="9"/>
  <c r="P498" i="9" s="1"/>
  <c r="G498" i="9"/>
  <c r="Q498" i="9" s="1"/>
  <c r="H498" i="9"/>
  <c r="R498" i="9" s="1"/>
  <c r="I498" i="9"/>
  <c r="S498" i="9" s="1"/>
  <c r="A499" i="9"/>
  <c r="K499" i="9" s="1"/>
  <c r="B499" i="9"/>
  <c r="L499" i="9" s="1"/>
  <c r="C499" i="9"/>
  <c r="M499" i="9" s="1"/>
  <c r="D499" i="9"/>
  <c r="N499" i="9" s="1"/>
  <c r="E499" i="9"/>
  <c r="O499" i="9" s="1"/>
  <c r="F499" i="9"/>
  <c r="P499" i="9" s="1"/>
  <c r="G499" i="9"/>
  <c r="Q499" i="9" s="1"/>
  <c r="H499" i="9"/>
  <c r="R499" i="9" s="1"/>
  <c r="I499" i="9"/>
  <c r="S499" i="9" s="1"/>
  <c r="A500" i="9"/>
  <c r="K500" i="9" s="1"/>
  <c r="B500" i="9"/>
  <c r="L500" i="9" s="1"/>
  <c r="C500" i="9"/>
  <c r="M500" i="9" s="1"/>
  <c r="D500" i="9"/>
  <c r="N500" i="9" s="1"/>
  <c r="E500" i="9"/>
  <c r="O500" i="9" s="1"/>
  <c r="F500" i="9"/>
  <c r="P500" i="9" s="1"/>
  <c r="G500" i="9"/>
  <c r="Q500" i="9" s="1"/>
  <c r="H500" i="9"/>
  <c r="R500" i="9" s="1"/>
  <c r="I500" i="9"/>
  <c r="S500" i="9" s="1"/>
  <c r="A501" i="9"/>
  <c r="K501" i="9" s="1"/>
  <c r="B501" i="9"/>
  <c r="L501" i="9" s="1"/>
  <c r="C501" i="9"/>
  <c r="M501" i="9" s="1"/>
  <c r="D501" i="9"/>
  <c r="N501" i="9" s="1"/>
  <c r="E501" i="9"/>
  <c r="O501" i="9" s="1"/>
  <c r="F501" i="9"/>
  <c r="P501" i="9" s="1"/>
  <c r="G501" i="9"/>
  <c r="Q501" i="9" s="1"/>
  <c r="H501" i="9"/>
  <c r="R501" i="9" s="1"/>
  <c r="I501" i="9"/>
  <c r="S501" i="9" s="1"/>
  <c r="A502" i="9"/>
  <c r="K502" i="9" s="1"/>
  <c r="B502" i="9"/>
  <c r="L502" i="9" s="1"/>
  <c r="C502" i="9"/>
  <c r="M502" i="9" s="1"/>
  <c r="D502" i="9"/>
  <c r="N502" i="9" s="1"/>
  <c r="E502" i="9"/>
  <c r="O502" i="9" s="1"/>
  <c r="F502" i="9"/>
  <c r="P502" i="9" s="1"/>
  <c r="G502" i="9"/>
  <c r="Q502" i="9" s="1"/>
  <c r="H502" i="9"/>
  <c r="R502" i="9" s="1"/>
  <c r="I502" i="9"/>
  <c r="S502" i="9" s="1"/>
  <c r="A503" i="9"/>
  <c r="K503" i="9" s="1"/>
  <c r="B503" i="9"/>
  <c r="L503" i="9" s="1"/>
  <c r="C503" i="9"/>
  <c r="M503" i="9" s="1"/>
  <c r="D503" i="9"/>
  <c r="N503" i="9" s="1"/>
  <c r="E503" i="9"/>
  <c r="O503" i="9" s="1"/>
  <c r="F503" i="9"/>
  <c r="P503" i="9" s="1"/>
  <c r="G503" i="9"/>
  <c r="Q503" i="9" s="1"/>
  <c r="H503" i="9"/>
  <c r="R503" i="9" s="1"/>
  <c r="I503" i="9"/>
  <c r="S503" i="9" s="1"/>
  <c r="A504" i="9"/>
  <c r="K504" i="9" s="1"/>
  <c r="B504" i="9"/>
  <c r="L504" i="9" s="1"/>
  <c r="C504" i="9"/>
  <c r="M504" i="9" s="1"/>
  <c r="D504" i="9"/>
  <c r="N504" i="9" s="1"/>
  <c r="E504" i="9"/>
  <c r="O504" i="9" s="1"/>
  <c r="F504" i="9"/>
  <c r="P504" i="9" s="1"/>
  <c r="G504" i="9"/>
  <c r="Q504" i="9" s="1"/>
  <c r="H504" i="9"/>
  <c r="R504" i="9" s="1"/>
  <c r="I504" i="9"/>
  <c r="S504" i="9" s="1"/>
  <c r="A505" i="9"/>
  <c r="K505" i="9" s="1"/>
  <c r="B505" i="9"/>
  <c r="L505" i="9" s="1"/>
  <c r="C505" i="9"/>
  <c r="M505" i="9" s="1"/>
  <c r="D505" i="9"/>
  <c r="N505" i="9" s="1"/>
  <c r="E505" i="9"/>
  <c r="O505" i="9" s="1"/>
  <c r="F505" i="9"/>
  <c r="P505" i="9" s="1"/>
  <c r="G505" i="9"/>
  <c r="Q505" i="9" s="1"/>
  <c r="H505" i="9"/>
  <c r="R505" i="9" s="1"/>
  <c r="I505" i="9"/>
  <c r="S505" i="9" s="1"/>
  <c r="A506" i="9"/>
  <c r="K506" i="9" s="1"/>
  <c r="B506" i="9"/>
  <c r="L506" i="9" s="1"/>
  <c r="C506" i="9"/>
  <c r="M506" i="9" s="1"/>
  <c r="D506" i="9"/>
  <c r="N506" i="9" s="1"/>
  <c r="E506" i="9"/>
  <c r="O506" i="9" s="1"/>
  <c r="F506" i="9"/>
  <c r="P506" i="9" s="1"/>
  <c r="G506" i="9"/>
  <c r="Q506" i="9" s="1"/>
  <c r="H506" i="9"/>
  <c r="R506" i="9" s="1"/>
  <c r="I506" i="9"/>
  <c r="S506" i="9" s="1"/>
  <c r="A507" i="9"/>
  <c r="K507" i="9" s="1"/>
  <c r="B507" i="9"/>
  <c r="L507" i="9" s="1"/>
  <c r="C507" i="9"/>
  <c r="M507" i="9" s="1"/>
  <c r="D507" i="9"/>
  <c r="N507" i="9" s="1"/>
  <c r="E507" i="9"/>
  <c r="O507" i="9" s="1"/>
  <c r="F507" i="9"/>
  <c r="P507" i="9" s="1"/>
  <c r="G507" i="9"/>
  <c r="Q507" i="9" s="1"/>
  <c r="H507" i="9"/>
  <c r="R507" i="9" s="1"/>
  <c r="I507" i="9"/>
  <c r="S507" i="9" s="1"/>
  <c r="A508" i="9"/>
  <c r="K508" i="9" s="1"/>
  <c r="B508" i="9"/>
  <c r="L508" i="9" s="1"/>
  <c r="C508" i="9"/>
  <c r="M508" i="9" s="1"/>
  <c r="D508" i="9"/>
  <c r="N508" i="9" s="1"/>
  <c r="E508" i="9"/>
  <c r="O508" i="9" s="1"/>
  <c r="F508" i="9"/>
  <c r="P508" i="9" s="1"/>
  <c r="G508" i="9"/>
  <c r="Q508" i="9" s="1"/>
  <c r="H508" i="9"/>
  <c r="R508" i="9" s="1"/>
  <c r="I508" i="9"/>
  <c r="S508" i="9" s="1"/>
  <c r="A509" i="9"/>
  <c r="K509" i="9" s="1"/>
  <c r="B509" i="9"/>
  <c r="L509" i="9" s="1"/>
  <c r="C509" i="9"/>
  <c r="M509" i="9" s="1"/>
  <c r="D509" i="9"/>
  <c r="N509" i="9" s="1"/>
  <c r="E509" i="9"/>
  <c r="O509" i="9" s="1"/>
  <c r="F509" i="9"/>
  <c r="P509" i="9" s="1"/>
  <c r="G509" i="9"/>
  <c r="Q509" i="9" s="1"/>
  <c r="H509" i="9"/>
  <c r="R509" i="9" s="1"/>
  <c r="I509" i="9"/>
  <c r="S509" i="9" s="1"/>
  <c r="A510" i="9"/>
  <c r="K510" i="9" s="1"/>
  <c r="B510" i="9"/>
  <c r="L510" i="9" s="1"/>
  <c r="C510" i="9"/>
  <c r="M510" i="9" s="1"/>
  <c r="D510" i="9"/>
  <c r="N510" i="9" s="1"/>
  <c r="E510" i="9"/>
  <c r="O510" i="9" s="1"/>
  <c r="F510" i="9"/>
  <c r="P510" i="9" s="1"/>
  <c r="G510" i="9"/>
  <c r="Q510" i="9" s="1"/>
  <c r="H510" i="9"/>
  <c r="R510" i="9" s="1"/>
  <c r="I510" i="9"/>
  <c r="S510" i="9" s="1"/>
  <c r="A511" i="9"/>
  <c r="K511" i="9" s="1"/>
  <c r="B511" i="9"/>
  <c r="L511" i="9" s="1"/>
  <c r="C511" i="9"/>
  <c r="M511" i="9" s="1"/>
  <c r="D511" i="9"/>
  <c r="N511" i="9" s="1"/>
  <c r="E511" i="9"/>
  <c r="O511" i="9" s="1"/>
  <c r="F511" i="9"/>
  <c r="P511" i="9" s="1"/>
  <c r="G511" i="9"/>
  <c r="Q511" i="9" s="1"/>
  <c r="H511" i="9"/>
  <c r="R511" i="9" s="1"/>
  <c r="I511" i="9"/>
  <c r="S511" i="9" s="1"/>
  <c r="A512" i="9"/>
  <c r="K512" i="9" s="1"/>
  <c r="B512" i="9"/>
  <c r="L512" i="9" s="1"/>
  <c r="C512" i="9"/>
  <c r="M512" i="9" s="1"/>
  <c r="D512" i="9"/>
  <c r="N512" i="9" s="1"/>
  <c r="E512" i="9"/>
  <c r="O512" i="9" s="1"/>
  <c r="F512" i="9"/>
  <c r="P512" i="9" s="1"/>
  <c r="G512" i="9"/>
  <c r="Q512" i="9" s="1"/>
  <c r="H512" i="9"/>
  <c r="R512" i="9" s="1"/>
  <c r="I512" i="9"/>
  <c r="S512" i="9" s="1"/>
  <c r="A513" i="9"/>
  <c r="K513" i="9" s="1"/>
  <c r="B513" i="9"/>
  <c r="L513" i="9" s="1"/>
  <c r="C513" i="9"/>
  <c r="M513" i="9" s="1"/>
  <c r="D513" i="9"/>
  <c r="N513" i="9" s="1"/>
  <c r="E513" i="9"/>
  <c r="O513" i="9" s="1"/>
  <c r="F513" i="9"/>
  <c r="P513" i="9" s="1"/>
  <c r="G513" i="9"/>
  <c r="Q513" i="9" s="1"/>
  <c r="H513" i="9"/>
  <c r="R513" i="9" s="1"/>
  <c r="I513" i="9"/>
  <c r="S513" i="9" s="1"/>
  <c r="A514" i="9"/>
  <c r="K514" i="9" s="1"/>
  <c r="B514" i="9"/>
  <c r="L514" i="9" s="1"/>
  <c r="C514" i="9"/>
  <c r="M514" i="9" s="1"/>
  <c r="D514" i="9"/>
  <c r="N514" i="9" s="1"/>
  <c r="E514" i="9"/>
  <c r="O514" i="9" s="1"/>
  <c r="F514" i="9"/>
  <c r="P514" i="9" s="1"/>
  <c r="G514" i="9"/>
  <c r="Q514" i="9" s="1"/>
  <c r="H514" i="9"/>
  <c r="R514" i="9" s="1"/>
  <c r="I514" i="9"/>
  <c r="S514" i="9" s="1"/>
  <c r="A515" i="9"/>
  <c r="K515" i="9" s="1"/>
  <c r="B515" i="9"/>
  <c r="L515" i="9" s="1"/>
  <c r="C515" i="9"/>
  <c r="M515" i="9" s="1"/>
  <c r="D515" i="9"/>
  <c r="N515" i="9" s="1"/>
  <c r="E515" i="9"/>
  <c r="O515" i="9" s="1"/>
  <c r="F515" i="9"/>
  <c r="P515" i="9" s="1"/>
  <c r="G515" i="9"/>
  <c r="Q515" i="9" s="1"/>
  <c r="H515" i="9"/>
  <c r="R515" i="9" s="1"/>
  <c r="I515" i="9"/>
  <c r="S515" i="9" s="1"/>
  <c r="A516" i="9"/>
  <c r="K516" i="9" s="1"/>
  <c r="B516" i="9"/>
  <c r="L516" i="9" s="1"/>
  <c r="C516" i="9"/>
  <c r="M516" i="9" s="1"/>
  <c r="D516" i="9"/>
  <c r="N516" i="9" s="1"/>
  <c r="E516" i="9"/>
  <c r="O516" i="9" s="1"/>
  <c r="F516" i="9"/>
  <c r="P516" i="9" s="1"/>
  <c r="G516" i="9"/>
  <c r="Q516" i="9" s="1"/>
  <c r="H516" i="9"/>
  <c r="R516" i="9" s="1"/>
  <c r="I516" i="9"/>
  <c r="S516" i="9" s="1"/>
  <c r="A517" i="9"/>
  <c r="K517" i="9" s="1"/>
  <c r="B517" i="9"/>
  <c r="L517" i="9" s="1"/>
  <c r="C517" i="9"/>
  <c r="M517" i="9" s="1"/>
  <c r="D517" i="9"/>
  <c r="N517" i="9" s="1"/>
  <c r="E517" i="9"/>
  <c r="O517" i="9" s="1"/>
  <c r="F517" i="9"/>
  <c r="P517" i="9" s="1"/>
  <c r="G517" i="9"/>
  <c r="Q517" i="9" s="1"/>
  <c r="H517" i="9"/>
  <c r="R517" i="9" s="1"/>
  <c r="I517" i="9"/>
  <c r="S517" i="9" s="1"/>
  <c r="A518" i="9"/>
  <c r="K518" i="9" s="1"/>
  <c r="B518" i="9"/>
  <c r="L518" i="9" s="1"/>
  <c r="C518" i="9"/>
  <c r="M518" i="9" s="1"/>
  <c r="D518" i="9"/>
  <c r="N518" i="9" s="1"/>
  <c r="E518" i="9"/>
  <c r="O518" i="9" s="1"/>
  <c r="F518" i="9"/>
  <c r="P518" i="9" s="1"/>
  <c r="G518" i="9"/>
  <c r="Q518" i="9" s="1"/>
  <c r="H518" i="9"/>
  <c r="R518" i="9" s="1"/>
  <c r="I518" i="9"/>
  <c r="S518" i="9" s="1"/>
  <c r="A519" i="9"/>
  <c r="K519" i="9" s="1"/>
  <c r="B519" i="9"/>
  <c r="L519" i="9" s="1"/>
  <c r="C519" i="9"/>
  <c r="M519" i="9" s="1"/>
  <c r="D519" i="9"/>
  <c r="N519" i="9" s="1"/>
  <c r="E519" i="9"/>
  <c r="O519" i="9" s="1"/>
  <c r="F519" i="9"/>
  <c r="P519" i="9" s="1"/>
  <c r="G519" i="9"/>
  <c r="Q519" i="9" s="1"/>
  <c r="H519" i="9"/>
  <c r="R519" i="9" s="1"/>
  <c r="I519" i="9"/>
  <c r="S519" i="9" s="1"/>
  <c r="A520" i="9"/>
  <c r="K520" i="9" s="1"/>
  <c r="B520" i="9"/>
  <c r="L520" i="9" s="1"/>
  <c r="C520" i="9"/>
  <c r="M520" i="9" s="1"/>
  <c r="D520" i="9"/>
  <c r="N520" i="9" s="1"/>
  <c r="E520" i="9"/>
  <c r="O520" i="9" s="1"/>
  <c r="F520" i="9"/>
  <c r="P520" i="9" s="1"/>
  <c r="G520" i="9"/>
  <c r="Q520" i="9" s="1"/>
  <c r="H520" i="9"/>
  <c r="R520" i="9" s="1"/>
  <c r="I520" i="9"/>
  <c r="S520" i="9" s="1"/>
  <c r="A521" i="9"/>
  <c r="K521" i="9" s="1"/>
  <c r="B521" i="9"/>
  <c r="L521" i="9" s="1"/>
  <c r="C521" i="9"/>
  <c r="M521" i="9" s="1"/>
  <c r="D521" i="9"/>
  <c r="N521" i="9" s="1"/>
  <c r="E521" i="9"/>
  <c r="O521" i="9" s="1"/>
  <c r="F521" i="9"/>
  <c r="P521" i="9" s="1"/>
  <c r="G521" i="9"/>
  <c r="Q521" i="9" s="1"/>
  <c r="H521" i="9"/>
  <c r="R521" i="9" s="1"/>
  <c r="I521" i="9"/>
  <c r="S521" i="9" s="1"/>
  <c r="A522" i="9"/>
  <c r="K522" i="9" s="1"/>
  <c r="B522" i="9"/>
  <c r="L522" i="9" s="1"/>
  <c r="C522" i="9"/>
  <c r="M522" i="9" s="1"/>
  <c r="D522" i="9"/>
  <c r="N522" i="9" s="1"/>
  <c r="E522" i="9"/>
  <c r="O522" i="9" s="1"/>
  <c r="F522" i="9"/>
  <c r="P522" i="9" s="1"/>
  <c r="G522" i="9"/>
  <c r="Q522" i="9" s="1"/>
  <c r="H522" i="9"/>
  <c r="R522" i="9" s="1"/>
  <c r="I522" i="9"/>
  <c r="S522" i="9" s="1"/>
  <c r="A523" i="9"/>
  <c r="K523" i="9" s="1"/>
  <c r="B523" i="9"/>
  <c r="L523" i="9" s="1"/>
  <c r="C523" i="9"/>
  <c r="M523" i="9" s="1"/>
  <c r="D523" i="9"/>
  <c r="N523" i="9" s="1"/>
  <c r="E523" i="9"/>
  <c r="O523" i="9" s="1"/>
  <c r="F523" i="9"/>
  <c r="P523" i="9" s="1"/>
  <c r="G523" i="9"/>
  <c r="Q523" i="9" s="1"/>
  <c r="H523" i="9"/>
  <c r="R523" i="9" s="1"/>
  <c r="I523" i="9"/>
  <c r="S523" i="9" s="1"/>
  <c r="A524" i="9"/>
  <c r="K524" i="9" s="1"/>
  <c r="B524" i="9"/>
  <c r="L524" i="9" s="1"/>
  <c r="C524" i="9"/>
  <c r="M524" i="9" s="1"/>
  <c r="D524" i="9"/>
  <c r="N524" i="9" s="1"/>
  <c r="E524" i="9"/>
  <c r="O524" i="9" s="1"/>
  <c r="F524" i="9"/>
  <c r="P524" i="9" s="1"/>
  <c r="G524" i="9"/>
  <c r="Q524" i="9" s="1"/>
  <c r="H524" i="9"/>
  <c r="R524" i="9" s="1"/>
  <c r="I524" i="9"/>
  <c r="S524" i="9" s="1"/>
  <c r="A525" i="9"/>
  <c r="K525" i="9" s="1"/>
  <c r="B525" i="9"/>
  <c r="L525" i="9" s="1"/>
  <c r="C525" i="9"/>
  <c r="M525" i="9" s="1"/>
  <c r="D525" i="9"/>
  <c r="N525" i="9" s="1"/>
  <c r="E525" i="9"/>
  <c r="O525" i="9" s="1"/>
  <c r="F525" i="9"/>
  <c r="P525" i="9" s="1"/>
  <c r="G525" i="9"/>
  <c r="Q525" i="9" s="1"/>
  <c r="H525" i="9"/>
  <c r="R525" i="9" s="1"/>
  <c r="I525" i="9"/>
  <c r="S525" i="9" s="1"/>
  <c r="A526" i="9"/>
  <c r="K526" i="9" s="1"/>
  <c r="B526" i="9"/>
  <c r="L526" i="9" s="1"/>
  <c r="C526" i="9"/>
  <c r="M526" i="9" s="1"/>
  <c r="D526" i="9"/>
  <c r="N526" i="9" s="1"/>
  <c r="E526" i="9"/>
  <c r="O526" i="9" s="1"/>
  <c r="F526" i="9"/>
  <c r="P526" i="9" s="1"/>
  <c r="G526" i="9"/>
  <c r="Q526" i="9" s="1"/>
  <c r="H526" i="9"/>
  <c r="R526" i="9" s="1"/>
  <c r="I526" i="9"/>
  <c r="S526" i="9" s="1"/>
  <c r="A527" i="9"/>
  <c r="K527" i="9" s="1"/>
  <c r="B527" i="9"/>
  <c r="L527" i="9" s="1"/>
  <c r="C527" i="9"/>
  <c r="M527" i="9" s="1"/>
  <c r="D527" i="9"/>
  <c r="N527" i="9" s="1"/>
  <c r="E527" i="9"/>
  <c r="O527" i="9" s="1"/>
  <c r="F527" i="9"/>
  <c r="P527" i="9" s="1"/>
  <c r="G527" i="9"/>
  <c r="Q527" i="9" s="1"/>
  <c r="H527" i="9"/>
  <c r="R527" i="9" s="1"/>
  <c r="I527" i="9"/>
  <c r="S527" i="9" s="1"/>
  <c r="A528" i="9"/>
  <c r="K528" i="9" s="1"/>
  <c r="B528" i="9"/>
  <c r="L528" i="9" s="1"/>
  <c r="C528" i="9"/>
  <c r="M528" i="9" s="1"/>
  <c r="D528" i="9"/>
  <c r="N528" i="9" s="1"/>
  <c r="E528" i="9"/>
  <c r="O528" i="9" s="1"/>
  <c r="F528" i="9"/>
  <c r="P528" i="9" s="1"/>
  <c r="G528" i="9"/>
  <c r="Q528" i="9" s="1"/>
  <c r="H528" i="9"/>
  <c r="R528" i="9" s="1"/>
  <c r="I528" i="9"/>
  <c r="S528" i="9" s="1"/>
  <c r="A529" i="9"/>
  <c r="K529" i="9" s="1"/>
  <c r="B529" i="9"/>
  <c r="L529" i="9" s="1"/>
  <c r="C529" i="9"/>
  <c r="M529" i="9" s="1"/>
  <c r="D529" i="9"/>
  <c r="N529" i="9" s="1"/>
  <c r="E529" i="9"/>
  <c r="O529" i="9" s="1"/>
  <c r="F529" i="9"/>
  <c r="P529" i="9" s="1"/>
  <c r="G529" i="9"/>
  <c r="Q529" i="9" s="1"/>
  <c r="H529" i="9"/>
  <c r="R529" i="9" s="1"/>
  <c r="I529" i="9"/>
  <c r="S529" i="9" s="1"/>
  <c r="A530" i="9"/>
  <c r="K530" i="9" s="1"/>
  <c r="B530" i="9"/>
  <c r="L530" i="9" s="1"/>
  <c r="C530" i="9"/>
  <c r="M530" i="9" s="1"/>
  <c r="D530" i="9"/>
  <c r="N530" i="9" s="1"/>
  <c r="E530" i="9"/>
  <c r="O530" i="9" s="1"/>
  <c r="F530" i="9"/>
  <c r="P530" i="9" s="1"/>
  <c r="G530" i="9"/>
  <c r="Q530" i="9" s="1"/>
  <c r="H530" i="9"/>
  <c r="R530" i="9" s="1"/>
  <c r="I530" i="9"/>
  <c r="S530" i="9" s="1"/>
  <c r="A531" i="9"/>
  <c r="K531" i="9" s="1"/>
  <c r="B531" i="9"/>
  <c r="L531" i="9" s="1"/>
  <c r="C531" i="9"/>
  <c r="M531" i="9" s="1"/>
  <c r="D531" i="9"/>
  <c r="N531" i="9" s="1"/>
  <c r="E531" i="9"/>
  <c r="O531" i="9" s="1"/>
  <c r="F531" i="9"/>
  <c r="P531" i="9" s="1"/>
  <c r="G531" i="9"/>
  <c r="Q531" i="9" s="1"/>
  <c r="H531" i="9"/>
  <c r="R531" i="9" s="1"/>
  <c r="I531" i="9"/>
  <c r="S531" i="9" s="1"/>
  <c r="A532" i="9"/>
  <c r="K532" i="9" s="1"/>
  <c r="B532" i="9"/>
  <c r="L532" i="9" s="1"/>
  <c r="C532" i="9"/>
  <c r="M532" i="9" s="1"/>
  <c r="D532" i="9"/>
  <c r="N532" i="9" s="1"/>
  <c r="E532" i="9"/>
  <c r="O532" i="9" s="1"/>
  <c r="F532" i="9"/>
  <c r="P532" i="9" s="1"/>
  <c r="G532" i="9"/>
  <c r="Q532" i="9" s="1"/>
  <c r="H532" i="9"/>
  <c r="R532" i="9" s="1"/>
  <c r="I532" i="9"/>
  <c r="S532" i="9" s="1"/>
  <c r="A533" i="9"/>
  <c r="K533" i="9" s="1"/>
  <c r="B533" i="9"/>
  <c r="L533" i="9" s="1"/>
  <c r="C533" i="9"/>
  <c r="M533" i="9" s="1"/>
  <c r="D533" i="9"/>
  <c r="N533" i="9" s="1"/>
  <c r="E533" i="9"/>
  <c r="O533" i="9" s="1"/>
  <c r="F533" i="9"/>
  <c r="P533" i="9" s="1"/>
  <c r="G533" i="9"/>
  <c r="Q533" i="9" s="1"/>
  <c r="H533" i="9"/>
  <c r="R533" i="9" s="1"/>
  <c r="I533" i="9"/>
  <c r="S533" i="9" s="1"/>
  <c r="A534" i="9"/>
  <c r="K534" i="9" s="1"/>
  <c r="B534" i="9"/>
  <c r="L534" i="9" s="1"/>
  <c r="C534" i="9"/>
  <c r="M534" i="9" s="1"/>
  <c r="D534" i="9"/>
  <c r="N534" i="9" s="1"/>
  <c r="E534" i="9"/>
  <c r="O534" i="9" s="1"/>
  <c r="F534" i="9"/>
  <c r="P534" i="9" s="1"/>
  <c r="G534" i="9"/>
  <c r="Q534" i="9" s="1"/>
  <c r="H534" i="9"/>
  <c r="R534" i="9" s="1"/>
  <c r="I534" i="9"/>
  <c r="S534" i="9" s="1"/>
  <c r="A535" i="9"/>
  <c r="K535" i="9" s="1"/>
  <c r="B535" i="9"/>
  <c r="L535" i="9" s="1"/>
  <c r="C535" i="9"/>
  <c r="M535" i="9" s="1"/>
  <c r="D535" i="9"/>
  <c r="N535" i="9" s="1"/>
  <c r="E535" i="9"/>
  <c r="O535" i="9" s="1"/>
  <c r="F535" i="9"/>
  <c r="P535" i="9" s="1"/>
  <c r="G535" i="9"/>
  <c r="Q535" i="9" s="1"/>
  <c r="H535" i="9"/>
  <c r="R535" i="9" s="1"/>
  <c r="I535" i="9"/>
  <c r="S535" i="9" s="1"/>
  <c r="A536" i="9"/>
  <c r="K536" i="9" s="1"/>
  <c r="B536" i="9"/>
  <c r="L536" i="9" s="1"/>
  <c r="C536" i="9"/>
  <c r="M536" i="9" s="1"/>
  <c r="D536" i="9"/>
  <c r="N536" i="9" s="1"/>
  <c r="E536" i="9"/>
  <c r="O536" i="9" s="1"/>
  <c r="F536" i="9"/>
  <c r="P536" i="9" s="1"/>
  <c r="G536" i="9"/>
  <c r="Q536" i="9" s="1"/>
  <c r="H536" i="9"/>
  <c r="R536" i="9" s="1"/>
  <c r="I536" i="9"/>
  <c r="S536" i="9" s="1"/>
  <c r="A537" i="9"/>
  <c r="K537" i="9" s="1"/>
  <c r="B537" i="9"/>
  <c r="L537" i="9" s="1"/>
  <c r="C537" i="9"/>
  <c r="M537" i="9" s="1"/>
  <c r="D537" i="9"/>
  <c r="N537" i="9" s="1"/>
  <c r="E537" i="9"/>
  <c r="O537" i="9" s="1"/>
  <c r="F537" i="9"/>
  <c r="P537" i="9" s="1"/>
  <c r="G537" i="9"/>
  <c r="Q537" i="9" s="1"/>
  <c r="H537" i="9"/>
  <c r="R537" i="9" s="1"/>
  <c r="I537" i="9"/>
  <c r="S537" i="9" s="1"/>
  <c r="A538" i="9"/>
  <c r="K538" i="9" s="1"/>
  <c r="B538" i="9"/>
  <c r="L538" i="9" s="1"/>
  <c r="C538" i="9"/>
  <c r="M538" i="9" s="1"/>
  <c r="D538" i="9"/>
  <c r="N538" i="9" s="1"/>
  <c r="E538" i="9"/>
  <c r="O538" i="9" s="1"/>
  <c r="F538" i="9"/>
  <c r="P538" i="9" s="1"/>
  <c r="G538" i="9"/>
  <c r="Q538" i="9" s="1"/>
  <c r="H538" i="9"/>
  <c r="R538" i="9" s="1"/>
  <c r="I538" i="9"/>
  <c r="S538" i="9" s="1"/>
  <c r="A539" i="9"/>
  <c r="K539" i="9" s="1"/>
  <c r="B539" i="9"/>
  <c r="L539" i="9" s="1"/>
  <c r="C539" i="9"/>
  <c r="M539" i="9" s="1"/>
  <c r="D539" i="9"/>
  <c r="N539" i="9" s="1"/>
  <c r="E539" i="9"/>
  <c r="O539" i="9" s="1"/>
  <c r="F539" i="9"/>
  <c r="P539" i="9" s="1"/>
  <c r="G539" i="9"/>
  <c r="Q539" i="9" s="1"/>
  <c r="H539" i="9"/>
  <c r="R539" i="9" s="1"/>
  <c r="I539" i="9"/>
  <c r="S539" i="9" s="1"/>
  <c r="A540" i="9"/>
  <c r="K540" i="9" s="1"/>
  <c r="B540" i="9"/>
  <c r="L540" i="9" s="1"/>
  <c r="C540" i="9"/>
  <c r="M540" i="9" s="1"/>
  <c r="D540" i="9"/>
  <c r="N540" i="9" s="1"/>
  <c r="E540" i="9"/>
  <c r="O540" i="9" s="1"/>
  <c r="F540" i="9"/>
  <c r="P540" i="9" s="1"/>
  <c r="G540" i="9"/>
  <c r="Q540" i="9" s="1"/>
  <c r="H540" i="9"/>
  <c r="R540" i="9" s="1"/>
  <c r="I540" i="9"/>
  <c r="S540" i="9" s="1"/>
  <c r="A541" i="9"/>
  <c r="K541" i="9" s="1"/>
  <c r="B541" i="9"/>
  <c r="L541" i="9" s="1"/>
  <c r="C541" i="9"/>
  <c r="M541" i="9" s="1"/>
  <c r="D541" i="9"/>
  <c r="N541" i="9" s="1"/>
  <c r="E541" i="9"/>
  <c r="O541" i="9" s="1"/>
  <c r="F541" i="9"/>
  <c r="P541" i="9" s="1"/>
  <c r="G541" i="9"/>
  <c r="Q541" i="9" s="1"/>
  <c r="H541" i="9"/>
  <c r="R541" i="9" s="1"/>
  <c r="I541" i="9"/>
  <c r="S541" i="9" s="1"/>
  <c r="A542" i="9"/>
  <c r="K542" i="9" s="1"/>
  <c r="B542" i="9"/>
  <c r="L542" i="9" s="1"/>
  <c r="C542" i="9"/>
  <c r="M542" i="9" s="1"/>
  <c r="D542" i="9"/>
  <c r="N542" i="9" s="1"/>
  <c r="E542" i="9"/>
  <c r="O542" i="9" s="1"/>
  <c r="F542" i="9"/>
  <c r="P542" i="9" s="1"/>
  <c r="G542" i="9"/>
  <c r="Q542" i="9" s="1"/>
  <c r="H542" i="9"/>
  <c r="R542" i="9" s="1"/>
  <c r="I542" i="9"/>
  <c r="S542" i="9" s="1"/>
  <c r="A543" i="9"/>
  <c r="K543" i="9" s="1"/>
  <c r="B543" i="9"/>
  <c r="L543" i="9" s="1"/>
  <c r="C543" i="9"/>
  <c r="M543" i="9" s="1"/>
  <c r="D543" i="9"/>
  <c r="N543" i="9" s="1"/>
  <c r="E543" i="9"/>
  <c r="O543" i="9" s="1"/>
  <c r="F543" i="9"/>
  <c r="P543" i="9" s="1"/>
  <c r="G543" i="9"/>
  <c r="Q543" i="9" s="1"/>
  <c r="H543" i="9"/>
  <c r="R543" i="9" s="1"/>
  <c r="I543" i="9"/>
  <c r="S543" i="9" s="1"/>
  <c r="A544" i="9"/>
  <c r="K544" i="9" s="1"/>
  <c r="B544" i="9"/>
  <c r="L544" i="9" s="1"/>
  <c r="C544" i="9"/>
  <c r="M544" i="9" s="1"/>
  <c r="D544" i="9"/>
  <c r="N544" i="9" s="1"/>
  <c r="E544" i="9"/>
  <c r="O544" i="9" s="1"/>
  <c r="F544" i="9"/>
  <c r="P544" i="9" s="1"/>
  <c r="G544" i="9"/>
  <c r="Q544" i="9" s="1"/>
  <c r="H544" i="9"/>
  <c r="R544" i="9" s="1"/>
  <c r="I544" i="9"/>
  <c r="S544" i="9" s="1"/>
  <c r="A545" i="9"/>
  <c r="K545" i="9" s="1"/>
  <c r="B545" i="9"/>
  <c r="L545" i="9" s="1"/>
  <c r="C545" i="9"/>
  <c r="M545" i="9" s="1"/>
  <c r="D545" i="9"/>
  <c r="N545" i="9" s="1"/>
  <c r="E545" i="9"/>
  <c r="O545" i="9" s="1"/>
  <c r="F545" i="9"/>
  <c r="P545" i="9" s="1"/>
  <c r="G545" i="9"/>
  <c r="Q545" i="9" s="1"/>
  <c r="H545" i="9"/>
  <c r="R545" i="9" s="1"/>
  <c r="I545" i="9"/>
  <c r="S545" i="9" s="1"/>
  <c r="A546" i="9"/>
  <c r="K546" i="9" s="1"/>
  <c r="B546" i="9"/>
  <c r="L546" i="9" s="1"/>
  <c r="C546" i="9"/>
  <c r="M546" i="9" s="1"/>
  <c r="D546" i="9"/>
  <c r="N546" i="9" s="1"/>
  <c r="E546" i="9"/>
  <c r="O546" i="9" s="1"/>
  <c r="F546" i="9"/>
  <c r="P546" i="9" s="1"/>
  <c r="G546" i="9"/>
  <c r="Q546" i="9" s="1"/>
  <c r="H546" i="9"/>
  <c r="R546" i="9" s="1"/>
  <c r="I546" i="9"/>
  <c r="S546" i="9" s="1"/>
  <c r="A547" i="9"/>
  <c r="K547" i="9" s="1"/>
  <c r="B547" i="9"/>
  <c r="L547" i="9" s="1"/>
  <c r="C547" i="9"/>
  <c r="M547" i="9" s="1"/>
  <c r="D547" i="9"/>
  <c r="N547" i="9" s="1"/>
  <c r="E547" i="9"/>
  <c r="O547" i="9" s="1"/>
  <c r="F547" i="9"/>
  <c r="P547" i="9" s="1"/>
  <c r="G547" i="9"/>
  <c r="Q547" i="9" s="1"/>
  <c r="H547" i="9"/>
  <c r="R547" i="9" s="1"/>
  <c r="I547" i="9"/>
  <c r="S547" i="9" s="1"/>
  <c r="A548" i="9"/>
  <c r="K548" i="9" s="1"/>
  <c r="B548" i="9"/>
  <c r="L548" i="9" s="1"/>
  <c r="C548" i="9"/>
  <c r="M548" i="9" s="1"/>
  <c r="D548" i="9"/>
  <c r="N548" i="9" s="1"/>
  <c r="E548" i="9"/>
  <c r="O548" i="9" s="1"/>
  <c r="F548" i="9"/>
  <c r="P548" i="9" s="1"/>
  <c r="G548" i="9"/>
  <c r="Q548" i="9" s="1"/>
  <c r="H548" i="9"/>
  <c r="R548" i="9" s="1"/>
  <c r="I548" i="9"/>
  <c r="S548" i="9" s="1"/>
  <c r="A549" i="9"/>
  <c r="K549" i="9" s="1"/>
  <c r="B549" i="9"/>
  <c r="L549" i="9" s="1"/>
  <c r="C549" i="9"/>
  <c r="M549" i="9" s="1"/>
  <c r="D549" i="9"/>
  <c r="N549" i="9" s="1"/>
  <c r="E549" i="9"/>
  <c r="O549" i="9" s="1"/>
  <c r="F549" i="9"/>
  <c r="P549" i="9" s="1"/>
  <c r="G549" i="9"/>
  <c r="Q549" i="9" s="1"/>
  <c r="H549" i="9"/>
  <c r="R549" i="9" s="1"/>
  <c r="I549" i="9"/>
  <c r="S549" i="9" s="1"/>
  <c r="A550" i="9"/>
  <c r="K550" i="9" s="1"/>
  <c r="B550" i="9"/>
  <c r="L550" i="9" s="1"/>
  <c r="C550" i="9"/>
  <c r="M550" i="9" s="1"/>
  <c r="D550" i="9"/>
  <c r="N550" i="9" s="1"/>
  <c r="E550" i="9"/>
  <c r="O550" i="9" s="1"/>
  <c r="F550" i="9"/>
  <c r="P550" i="9" s="1"/>
  <c r="G550" i="9"/>
  <c r="Q550" i="9" s="1"/>
  <c r="H550" i="9"/>
  <c r="R550" i="9" s="1"/>
  <c r="I550" i="9"/>
  <c r="S550" i="9" s="1"/>
  <c r="A551" i="9"/>
  <c r="K551" i="9" s="1"/>
  <c r="B551" i="9"/>
  <c r="L551" i="9" s="1"/>
  <c r="C551" i="9"/>
  <c r="M551" i="9" s="1"/>
  <c r="D551" i="9"/>
  <c r="N551" i="9" s="1"/>
  <c r="E551" i="9"/>
  <c r="O551" i="9" s="1"/>
  <c r="F551" i="9"/>
  <c r="P551" i="9" s="1"/>
  <c r="G551" i="9"/>
  <c r="Q551" i="9" s="1"/>
  <c r="H551" i="9"/>
  <c r="R551" i="9" s="1"/>
  <c r="I551" i="9"/>
  <c r="S551" i="9" s="1"/>
  <c r="A552" i="9"/>
  <c r="K552" i="9" s="1"/>
  <c r="B552" i="9"/>
  <c r="L552" i="9" s="1"/>
  <c r="C552" i="9"/>
  <c r="M552" i="9" s="1"/>
  <c r="D552" i="9"/>
  <c r="N552" i="9" s="1"/>
  <c r="E552" i="9"/>
  <c r="O552" i="9" s="1"/>
  <c r="F552" i="9"/>
  <c r="P552" i="9" s="1"/>
  <c r="G552" i="9"/>
  <c r="Q552" i="9" s="1"/>
  <c r="H552" i="9"/>
  <c r="R552" i="9" s="1"/>
  <c r="I552" i="9"/>
  <c r="S552" i="9" s="1"/>
  <c r="A553" i="9"/>
  <c r="K553" i="9" s="1"/>
  <c r="B553" i="9"/>
  <c r="L553" i="9" s="1"/>
  <c r="C553" i="9"/>
  <c r="M553" i="9" s="1"/>
  <c r="D553" i="9"/>
  <c r="N553" i="9" s="1"/>
  <c r="E553" i="9"/>
  <c r="O553" i="9" s="1"/>
  <c r="F553" i="9"/>
  <c r="P553" i="9" s="1"/>
  <c r="G553" i="9"/>
  <c r="Q553" i="9" s="1"/>
  <c r="H553" i="9"/>
  <c r="R553" i="9" s="1"/>
  <c r="I553" i="9"/>
  <c r="S553" i="9" s="1"/>
  <c r="A554" i="9"/>
  <c r="K554" i="9" s="1"/>
  <c r="B554" i="9"/>
  <c r="L554" i="9" s="1"/>
  <c r="C554" i="9"/>
  <c r="M554" i="9" s="1"/>
  <c r="D554" i="9"/>
  <c r="N554" i="9" s="1"/>
  <c r="E554" i="9"/>
  <c r="O554" i="9" s="1"/>
  <c r="F554" i="9"/>
  <c r="P554" i="9" s="1"/>
  <c r="G554" i="9"/>
  <c r="Q554" i="9" s="1"/>
  <c r="H554" i="9"/>
  <c r="R554" i="9" s="1"/>
  <c r="I554" i="9"/>
  <c r="S554" i="9" s="1"/>
  <c r="A555" i="9"/>
  <c r="K555" i="9" s="1"/>
  <c r="B555" i="9"/>
  <c r="L555" i="9" s="1"/>
  <c r="C555" i="9"/>
  <c r="M555" i="9" s="1"/>
  <c r="D555" i="9"/>
  <c r="N555" i="9" s="1"/>
  <c r="E555" i="9"/>
  <c r="O555" i="9" s="1"/>
  <c r="F555" i="9"/>
  <c r="P555" i="9" s="1"/>
  <c r="G555" i="9"/>
  <c r="Q555" i="9" s="1"/>
  <c r="H555" i="9"/>
  <c r="R555" i="9" s="1"/>
  <c r="I555" i="9"/>
  <c r="S555" i="9" s="1"/>
  <c r="A556" i="9"/>
  <c r="K556" i="9" s="1"/>
  <c r="B556" i="9"/>
  <c r="L556" i="9" s="1"/>
  <c r="C556" i="9"/>
  <c r="M556" i="9" s="1"/>
  <c r="D556" i="9"/>
  <c r="N556" i="9" s="1"/>
  <c r="E556" i="9"/>
  <c r="O556" i="9" s="1"/>
  <c r="F556" i="9"/>
  <c r="P556" i="9" s="1"/>
  <c r="G556" i="9"/>
  <c r="Q556" i="9" s="1"/>
  <c r="H556" i="9"/>
  <c r="R556" i="9" s="1"/>
  <c r="I556" i="9"/>
  <c r="S556" i="9" s="1"/>
  <c r="A557" i="9"/>
  <c r="K557" i="9" s="1"/>
  <c r="B557" i="9"/>
  <c r="L557" i="9" s="1"/>
  <c r="C557" i="9"/>
  <c r="M557" i="9" s="1"/>
  <c r="D557" i="9"/>
  <c r="N557" i="9" s="1"/>
  <c r="E557" i="9"/>
  <c r="O557" i="9" s="1"/>
  <c r="F557" i="9"/>
  <c r="P557" i="9" s="1"/>
  <c r="G557" i="9"/>
  <c r="Q557" i="9" s="1"/>
  <c r="H557" i="9"/>
  <c r="R557" i="9" s="1"/>
  <c r="I557" i="9"/>
  <c r="S557" i="9" s="1"/>
  <c r="A558" i="9"/>
  <c r="K558" i="9" s="1"/>
  <c r="B558" i="9"/>
  <c r="L558" i="9" s="1"/>
  <c r="C558" i="9"/>
  <c r="M558" i="9" s="1"/>
  <c r="D558" i="9"/>
  <c r="N558" i="9" s="1"/>
  <c r="E558" i="9"/>
  <c r="O558" i="9" s="1"/>
  <c r="F558" i="9"/>
  <c r="P558" i="9" s="1"/>
  <c r="G558" i="9"/>
  <c r="Q558" i="9" s="1"/>
  <c r="H558" i="9"/>
  <c r="R558" i="9" s="1"/>
  <c r="I558" i="9"/>
  <c r="S558" i="9" s="1"/>
  <c r="A559" i="9"/>
  <c r="K559" i="9" s="1"/>
  <c r="B559" i="9"/>
  <c r="L559" i="9" s="1"/>
  <c r="C559" i="9"/>
  <c r="M559" i="9" s="1"/>
  <c r="D559" i="9"/>
  <c r="N559" i="9" s="1"/>
  <c r="E559" i="9"/>
  <c r="O559" i="9" s="1"/>
  <c r="F559" i="9"/>
  <c r="P559" i="9" s="1"/>
  <c r="G559" i="9"/>
  <c r="Q559" i="9" s="1"/>
  <c r="H559" i="9"/>
  <c r="R559" i="9" s="1"/>
  <c r="I559" i="9"/>
  <c r="S559" i="9" s="1"/>
  <c r="A560" i="9"/>
  <c r="K560" i="9" s="1"/>
  <c r="B560" i="9"/>
  <c r="L560" i="9" s="1"/>
  <c r="C560" i="9"/>
  <c r="M560" i="9" s="1"/>
  <c r="D560" i="9"/>
  <c r="N560" i="9" s="1"/>
  <c r="E560" i="9"/>
  <c r="O560" i="9" s="1"/>
  <c r="F560" i="9"/>
  <c r="P560" i="9" s="1"/>
  <c r="G560" i="9"/>
  <c r="Q560" i="9" s="1"/>
  <c r="H560" i="9"/>
  <c r="R560" i="9" s="1"/>
  <c r="I560" i="9"/>
  <c r="S560" i="9" s="1"/>
  <c r="A561" i="9"/>
  <c r="K561" i="9" s="1"/>
  <c r="B561" i="9"/>
  <c r="L561" i="9" s="1"/>
  <c r="C561" i="9"/>
  <c r="M561" i="9" s="1"/>
  <c r="D561" i="9"/>
  <c r="N561" i="9" s="1"/>
  <c r="E561" i="9"/>
  <c r="O561" i="9" s="1"/>
  <c r="F561" i="9"/>
  <c r="P561" i="9" s="1"/>
  <c r="G561" i="9"/>
  <c r="Q561" i="9" s="1"/>
  <c r="H561" i="9"/>
  <c r="R561" i="9" s="1"/>
  <c r="I561" i="9"/>
  <c r="S561" i="9" s="1"/>
  <c r="A562" i="9"/>
  <c r="K562" i="9" s="1"/>
  <c r="B562" i="9"/>
  <c r="L562" i="9" s="1"/>
  <c r="C562" i="9"/>
  <c r="M562" i="9" s="1"/>
  <c r="D562" i="9"/>
  <c r="N562" i="9" s="1"/>
  <c r="E562" i="9"/>
  <c r="O562" i="9" s="1"/>
  <c r="F562" i="9"/>
  <c r="P562" i="9" s="1"/>
  <c r="G562" i="9"/>
  <c r="Q562" i="9" s="1"/>
  <c r="H562" i="9"/>
  <c r="R562" i="9" s="1"/>
  <c r="I562" i="9"/>
  <c r="S562" i="9" s="1"/>
  <c r="A563" i="9"/>
  <c r="K563" i="9" s="1"/>
  <c r="B563" i="9"/>
  <c r="L563" i="9" s="1"/>
  <c r="C563" i="9"/>
  <c r="M563" i="9" s="1"/>
  <c r="D563" i="9"/>
  <c r="N563" i="9" s="1"/>
  <c r="E563" i="9"/>
  <c r="O563" i="9" s="1"/>
  <c r="F563" i="9"/>
  <c r="P563" i="9" s="1"/>
  <c r="G563" i="9"/>
  <c r="Q563" i="9" s="1"/>
  <c r="H563" i="9"/>
  <c r="R563" i="9" s="1"/>
  <c r="I563" i="9"/>
  <c r="S563" i="9" s="1"/>
  <c r="A564" i="9"/>
  <c r="K564" i="9" s="1"/>
  <c r="B564" i="9"/>
  <c r="L564" i="9" s="1"/>
  <c r="C564" i="9"/>
  <c r="M564" i="9" s="1"/>
  <c r="D564" i="9"/>
  <c r="N564" i="9" s="1"/>
  <c r="E564" i="9"/>
  <c r="O564" i="9" s="1"/>
  <c r="F564" i="9"/>
  <c r="P564" i="9" s="1"/>
  <c r="G564" i="9"/>
  <c r="Q564" i="9" s="1"/>
  <c r="H564" i="9"/>
  <c r="R564" i="9" s="1"/>
  <c r="I564" i="9"/>
  <c r="S564" i="9" s="1"/>
  <c r="A565" i="9"/>
  <c r="K565" i="9" s="1"/>
  <c r="B565" i="9"/>
  <c r="L565" i="9" s="1"/>
  <c r="C565" i="9"/>
  <c r="M565" i="9" s="1"/>
  <c r="D565" i="9"/>
  <c r="N565" i="9" s="1"/>
  <c r="E565" i="9"/>
  <c r="O565" i="9" s="1"/>
  <c r="F565" i="9"/>
  <c r="P565" i="9" s="1"/>
  <c r="G565" i="9"/>
  <c r="Q565" i="9" s="1"/>
  <c r="H565" i="9"/>
  <c r="R565" i="9" s="1"/>
  <c r="I565" i="9"/>
  <c r="S565" i="9" s="1"/>
  <c r="A566" i="9"/>
  <c r="K566" i="9" s="1"/>
  <c r="B566" i="9"/>
  <c r="L566" i="9" s="1"/>
  <c r="C566" i="9"/>
  <c r="M566" i="9" s="1"/>
  <c r="D566" i="9"/>
  <c r="N566" i="9" s="1"/>
  <c r="E566" i="9"/>
  <c r="O566" i="9" s="1"/>
  <c r="F566" i="9"/>
  <c r="P566" i="9" s="1"/>
  <c r="G566" i="9"/>
  <c r="Q566" i="9" s="1"/>
  <c r="H566" i="9"/>
  <c r="R566" i="9" s="1"/>
  <c r="I566" i="9"/>
  <c r="S566" i="9" s="1"/>
  <c r="A567" i="9"/>
  <c r="K567" i="9" s="1"/>
  <c r="B567" i="9"/>
  <c r="L567" i="9" s="1"/>
  <c r="C567" i="9"/>
  <c r="M567" i="9" s="1"/>
  <c r="D567" i="9"/>
  <c r="N567" i="9" s="1"/>
  <c r="E567" i="9"/>
  <c r="O567" i="9" s="1"/>
  <c r="F567" i="9"/>
  <c r="P567" i="9" s="1"/>
  <c r="G567" i="9"/>
  <c r="Q567" i="9" s="1"/>
  <c r="H567" i="9"/>
  <c r="R567" i="9" s="1"/>
  <c r="I567" i="9"/>
  <c r="S567" i="9" s="1"/>
  <c r="A568" i="9"/>
  <c r="K568" i="9" s="1"/>
  <c r="B568" i="9"/>
  <c r="L568" i="9" s="1"/>
  <c r="C568" i="9"/>
  <c r="M568" i="9" s="1"/>
  <c r="D568" i="9"/>
  <c r="N568" i="9" s="1"/>
  <c r="E568" i="9"/>
  <c r="O568" i="9" s="1"/>
  <c r="F568" i="9"/>
  <c r="P568" i="9" s="1"/>
  <c r="G568" i="9"/>
  <c r="Q568" i="9" s="1"/>
  <c r="H568" i="9"/>
  <c r="R568" i="9" s="1"/>
  <c r="I568" i="9"/>
  <c r="S568" i="9" s="1"/>
  <c r="A569" i="9"/>
  <c r="K569" i="9" s="1"/>
  <c r="B569" i="9"/>
  <c r="L569" i="9" s="1"/>
  <c r="C569" i="9"/>
  <c r="M569" i="9" s="1"/>
  <c r="D569" i="9"/>
  <c r="N569" i="9" s="1"/>
  <c r="E569" i="9"/>
  <c r="O569" i="9" s="1"/>
  <c r="F569" i="9"/>
  <c r="P569" i="9" s="1"/>
  <c r="G569" i="9"/>
  <c r="Q569" i="9" s="1"/>
  <c r="H569" i="9"/>
  <c r="R569" i="9" s="1"/>
  <c r="I569" i="9"/>
  <c r="S569" i="9" s="1"/>
  <c r="A570" i="9"/>
  <c r="K570" i="9" s="1"/>
  <c r="B570" i="9"/>
  <c r="L570" i="9" s="1"/>
  <c r="C570" i="9"/>
  <c r="M570" i="9" s="1"/>
  <c r="D570" i="9"/>
  <c r="N570" i="9" s="1"/>
  <c r="E570" i="9"/>
  <c r="O570" i="9" s="1"/>
  <c r="F570" i="9"/>
  <c r="P570" i="9" s="1"/>
  <c r="G570" i="9"/>
  <c r="Q570" i="9" s="1"/>
  <c r="H570" i="9"/>
  <c r="R570" i="9" s="1"/>
  <c r="I570" i="9"/>
  <c r="S570" i="9" s="1"/>
  <c r="A571" i="9"/>
  <c r="K571" i="9" s="1"/>
  <c r="B571" i="9"/>
  <c r="L571" i="9" s="1"/>
  <c r="C571" i="9"/>
  <c r="M571" i="9" s="1"/>
  <c r="D571" i="9"/>
  <c r="N571" i="9" s="1"/>
  <c r="E571" i="9"/>
  <c r="O571" i="9" s="1"/>
  <c r="F571" i="9"/>
  <c r="P571" i="9" s="1"/>
  <c r="G571" i="9"/>
  <c r="Q571" i="9" s="1"/>
  <c r="H571" i="9"/>
  <c r="R571" i="9" s="1"/>
  <c r="I571" i="9"/>
  <c r="S571" i="9" s="1"/>
  <c r="A572" i="9"/>
  <c r="K572" i="9" s="1"/>
  <c r="B572" i="9"/>
  <c r="L572" i="9" s="1"/>
  <c r="C572" i="9"/>
  <c r="M572" i="9" s="1"/>
  <c r="D572" i="9"/>
  <c r="N572" i="9" s="1"/>
  <c r="E572" i="9"/>
  <c r="O572" i="9" s="1"/>
  <c r="F572" i="9"/>
  <c r="P572" i="9" s="1"/>
  <c r="G572" i="9"/>
  <c r="Q572" i="9" s="1"/>
  <c r="H572" i="9"/>
  <c r="R572" i="9" s="1"/>
  <c r="I572" i="9"/>
  <c r="S572" i="9" s="1"/>
  <c r="A573" i="9"/>
  <c r="K573" i="9" s="1"/>
  <c r="B573" i="9"/>
  <c r="L573" i="9" s="1"/>
  <c r="C573" i="9"/>
  <c r="M573" i="9" s="1"/>
  <c r="D573" i="9"/>
  <c r="N573" i="9" s="1"/>
  <c r="E573" i="9"/>
  <c r="O573" i="9" s="1"/>
  <c r="F573" i="9"/>
  <c r="P573" i="9" s="1"/>
  <c r="G573" i="9"/>
  <c r="Q573" i="9" s="1"/>
  <c r="H573" i="9"/>
  <c r="R573" i="9" s="1"/>
  <c r="I573" i="9"/>
  <c r="S573" i="9" s="1"/>
  <c r="A574" i="9"/>
  <c r="K574" i="9" s="1"/>
  <c r="B574" i="9"/>
  <c r="L574" i="9" s="1"/>
  <c r="C574" i="9"/>
  <c r="M574" i="9" s="1"/>
  <c r="D574" i="9"/>
  <c r="N574" i="9" s="1"/>
  <c r="E574" i="9"/>
  <c r="O574" i="9" s="1"/>
  <c r="F574" i="9"/>
  <c r="P574" i="9" s="1"/>
  <c r="G574" i="9"/>
  <c r="Q574" i="9" s="1"/>
  <c r="H574" i="9"/>
  <c r="R574" i="9" s="1"/>
  <c r="I574" i="9"/>
  <c r="S574" i="9" s="1"/>
  <c r="A575" i="9"/>
  <c r="K575" i="9" s="1"/>
  <c r="B575" i="9"/>
  <c r="L575" i="9" s="1"/>
  <c r="C575" i="9"/>
  <c r="M575" i="9" s="1"/>
  <c r="D575" i="9"/>
  <c r="N575" i="9" s="1"/>
  <c r="E575" i="9"/>
  <c r="O575" i="9" s="1"/>
  <c r="F575" i="9"/>
  <c r="P575" i="9" s="1"/>
  <c r="G575" i="9"/>
  <c r="Q575" i="9" s="1"/>
  <c r="H575" i="9"/>
  <c r="R575" i="9" s="1"/>
  <c r="I575" i="9"/>
  <c r="S575" i="9" s="1"/>
  <c r="A576" i="9"/>
  <c r="K576" i="9" s="1"/>
  <c r="B576" i="9"/>
  <c r="L576" i="9" s="1"/>
  <c r="C576" i="9"/>
  <c r="M576" i="9" s="1"/>
  <c r="D576" i="9"/>
  <c r="N576" i="9" s="1"/>
  <c r="E576" i="9"/>
  <c r="O576" i="9" s="1"/>
  <c r="F576" i="9"/>
  <c r="P576" i="9" s="1"/>
  <c r="G576" i="9"/>
  <c r="Q576" i="9" s="1"/>
  <c r="H576" i="9"/>
  <c r="R576" i="9" s="1"/>
  <c r="I576" i="9"/>
  <c r="S576" i="9" s="1"/>
  <c r="A577" i="9"/>
  <c r="K577" i="9" s="1"/>
  <c r="B577" i="9"/>
  <c r="L577" i="9" s="1"/>
  <c r="C577" i="9"/>
  <c r="M577" i="9" s="1"/>
  <c r="D577" i="9"/>
  <c r="N577" i="9" s="1"/>
  <c r="E577" i="9"/>
  <c r="O577" i="9" s="1"/>
  <c r="F577" i="9"/>
  <c r="P577" i="9" s="1"/>
  <c r="G577" i="9"/>
  <c r="Q577" i="9" s="1"/>
  <c r="H577" i="9"/>
  <c r="R577" i="9" s="1"/>
  <c r="I577" i="9"/>
  <c r="S577" i="9" s="1"/>
  <c r="A578" i="9"/>
  <c r="K578" i="9" s="1"/>
  <c r="B578" i="9"/>
  <c r="L578" i="9" s="1"/>
  <c r="C578" i="9"/>
  <c r="M578" i="9" s="1"/>
  <c r="D578" i="9"/>
  <c r="N578" i="9" s="1"/>
  <c r="E578" i="9"/>
  <c r="O578" i="9" s="1"/>
  <c r="F578" i="9"/>
  <c r="P578" i="9" s="1"/>
  <c r="G578" i="9"/>
  <c r="Q578" i="9" s="1"/>
  <c r="H578" i="9"/>
  <c r="R578" i="9" s="1"/>
  <c r="I578" i="9"/>
  <c r="S578" i="9" s="1"/>
  <c r="A579" i="9"/>
  <c r="K579" i="9" s="1"/>
  <c r="B579" i="9"/>
  <c r="L579" i="9" s="1"/>
  <c r="C579" i="9"/>
  <c r="M579" i="9" s="1"/>
  <c r="D579" i="9"/>
  <c r="N579" i="9" s="1"/>
  <c r="E579" i="9"/>
  <c r="O579" i="9" s="1"/>
  <c r="F579" i="9"/>
  <c r="P579" i="9" s="1"/>
  <c r="G579" i="9"/>
  <c r="Q579" i="9" s="1"/>
  <c r="H579" i="9"/>
  <c r="R579" i="9" s="1"/>
  <c r="I579" i="9"/>
  <c r="S579" i="9" s="1"/>
  <c r="A580" i="9"/>
  <c r="K580" i="9" s="1"/>
  <c r="B580" i="9"/>
  <c r="L580" i="9" s="1"/>
  <c r="C580" i="9"/>
  <c r="M580" i="9" s="1"/>
  <c r="D580" i="9"/>
  <c r="N580" i="9" s="1"/>
  <c r="E580" i="9"/>
  <c r="O580" i="9" s="1"/>
  <c r="F580" i="9"/>
  <c r="P580" i="9" s="1"/>
  <c r="G580" i="9"/>
  <c r="Q580" i="9" s="1"/>
  <c r="H580" i="9"/>
  <c r="R580" i="9" s="1"/>
  <c r="I580" i="9"/>
  <c r="S580" i="9" s="1"/>
  <c r="A581" i="9"/>
  <c r="K581" i="9" s="1"/>
  <c r="B581" i="9"/>
  <c r="L581" i="9" s="1"/>
  <c r="C581" i="9"/>
  <c r="M581" i="9" s="1"/>
  <c r="D581" i="9"/>
  <c r="N581" i="9" s="1"/>
  <c r="E581" i="9"/>
  <c r="O581" i="9" s="1"/>
  <c r="F581" i="9"/>
  <c r="P581" i="9" s="1"/>
  <c r="G581" i="9"/>
  <c r="Q581" i="9" s="1"/>
  <c r="H581" i="9"/>
  <c r="R581" i="9" s="1"/>
  <c r="I581" i="9"/>
  <c r="S581" i="9" s="1"/>
  <c r="A582" i="9"/>
  <c r="K582" i="9" s="1"/>
  <c r="B582" i="9"/>
  <c r="L582" i="9" s="1"/>
  <c r="C582" i="9"/>
  <c r="M582" i="9" s="1"/>
  <c r="D582" i="9"/>
  <c r="N582" i="9" s="1"/>
  <c r="E582" i="9"/>
  <c r="O582" i="9" s="1"/>
  <c r="F582" i="9"/>
  <c r="P582" i="9" s="1"/>
  <c r="G582" i="9"/>
  <c r="Q582" i="9" s="1"/>
  <c r="H582" i="9"/>
  <c r="R582" i="9" s="1"/>
  <c r="I582" i="9"/>
  <c r="S582" i="9" s="1"/>
  <c r="A583" i="9"/>
  <c r="K583" i="9" s="1"/>
  <c r="B583" i="9"/>
  <c r="L583" i="9" s="1"/>
  <c r="C583" i="9"/>
  <c r="M583" i="9" s="1"/>
  <c r="D583" i="9"/>
  <c r="N583" i="9" s="1"/>
  <c r="E583" i="9"/>
  <c r="O583" i="9" s="1"/>
  <c r="F583" i="9"/>
  <c r="P583" i="9" s="1"/>
  <c r="G583" i="9"/>
  <c r="Q583" i="9" s="1"/>
  <c r="H583" i="9"/>
  <c r="R583" i="9" s="1"/>
  <c r="I583" i="9"/>
  <c r="S583" i="9" s="1"/>
  <c r="A584" i="9"/>
  <c r="K584" i="9" s="1"/>
  <c r="B584" i="9"/>
  <c r="L584" i="9" s="1"/>
  <c r="C584" i="9"/>
  <c r="M584" i="9" s="1"/>
  <c r="D584" i="9"/>
  <c r="N584" i="9" s="1"/>
  <c r="E584" i="9"/>
  <c r="O584" i="9" s="1"/>
  <c r="F584" i="9"/>
  <c r="P584" i="9" s="1"/>
  <c r="G584" i="9"/>
  <c r="Q584" i="9" s="1"/>
  <c r="H584" i="9"/>
  <c r="R584" i="9" s="1"/>
  <c r="I584" i="9"/>
  <c r="S584" i="9" s="1"/>
  <c r="A585" i="9"/>
  <c r="K585" i="9" s="1"/>
  <c r="B585" i="9"/>
  <c r="L585" i="9" s="1"/>
  <c r="C585" i="9"/>
  <c r="M585" i="9" s="1"/>
  <c r="D585" i="9"/>
  <c r="N585" i="9" s="1"/>
  <c r="E585" i="9"/>
  <c r="O585" i="9" s="1"/>
  <c r="F585" i="9"/>
  <c r="P585" i="9" s="1"/>
  <c r="G585" i="9"/>
  <c r="Q585" i="9" s="1"/>
  <c r="H585" i="9"/>
  <c r="R585" i="9" s="1"/>
  <c r="I585" i="9"/>
  <c r="S585" i="9" s="1"/>
  <c r="A586" i="9"/>
  <c r="K586" i="9" s="1"/>
  <c r="B586" i="9"/>
  <c r="L586" i="9" s="1"/>
  <c r="C586" i="9"/>
  <c r="M586" i="9" s="1"/>
  <c r="D586" i="9"/>
  <c r="N586" i="9" s="1"/>
  <c r="E586" i="9"/>
  <c r="O586" i="9" s="1"/>
  <c r="F586" i="9"/>
  <c r="P586" i="9" s="1"/>
  <c r="G586" i="9"/>
  <c r="Q586" i="9" s="1"/>
  <c r="H586" i="9"/>
  <c r="R586" i="9" s="1"/>
  <c r="I586" i="9"/>
  <c r="S586" i="9" s="1"/>
  <c r="A587" i="9"/>
  <c r="K587" i="9" s="1"/>
  <c r="B587" i="9"/>
  <c r="L587" i="9" s="1"/>
  <c r="C587" i="9"/>
  <c r="M587" i="9" s="1"/>
  <c r="D587" i="9"/>
  <c r="N587" i="9" s="1"/>
  <c r="E587" i="9"/>
  <c r="O587" i="9" s="1"/>
  <c r="F587" i="9"/>
  <c r="P587" i="9" s="1"/>
  <c r="G587" i="9"/>
  <c r="Q587" i="9" s="1"/>
  <c r="H587" i="9"/>
  <c r="R587" i="9" s="1"/>
  <c r="I587" i="9"/>
  <c r="S587" i="9" s="1"/>
  <c r="A588" i="9"/>
  <c r="K588" i="9" s="1"/>
  <c r="B588" i="9"/>
  <c r="L588" i="9" s="1"/>
  <c r="C588" i="9"/>
  <c r="M588" i="9" s="1"/>
  <c r="D588" i="9"/>
  <c r="N588" i="9" s="1"/>
  <c r="E588" i="9"/>
  <c r="O588" i="9" s="1"/>
  <c r="F588" i="9"/>
  <c r="P588" i="9" s="1"/>
  <c r="G588" i="9"/>
  <c r="Q588" i="9" s="1"/>
  <c r="H588" i="9"/>
  <c r="R588" i="9" s="1"/>
  <c r="I588" i="9"/>
  <c r="S588" i="9" s="1"/>
  <c r="A589" i="9"/>
  <c r="K589" i="9" s="1"/>
  <c r="B589" i="9"/>
  <c r="L589" i="9" s="1"/>
  <c r="C589" i="9"/>
  <c r="M589" i="9" s="1"/>
  <c r="D589" i="9"/>
  <c r="N589" i="9" s="1"/>
  <c r="E589" i="9"/>
  <c r="O589" i="9" s="1"/>
  <c r="F589" i="9"/>
  <c r="P589" i="9" s="1"/>
  <c r="G589" i="9"/>
  <c r="Q589" i="9" s="1"/>
  <c r="H589" i="9"/>
  <c r="R589" i="9" s="1"/>
  <c r="I589" i="9"/>
  <c r="S589" i="9" s="1"/>
  <c r="A590" i="9"/>
  <c r="K590" i="9" s="1"/>
  <c r="B590" i="9"/>
  <c r="L590" i="9" s="1"/>
  <c r="C590" i="9"/>
  <c r="M590" i="9" s="1"/>
  <c r="D590" i="9"/>
  <c r="N590" i="9" s="1"/>
  <c r="E590" i="9"/>
  <c r="O590" i="9" s="1"/>
  <c r="F590" i="9"/>
  <c r="P590" i="9" s="1"/>
  <c r="G590" i="9"/>
  <c r="Q590" i="9" s="1"/>
  <c r="H590" i="9"/>
  <c r="R590" i="9" s="1"/>
  <c r="I590" i="9"/>
  <c r="S590" i="9" s="1"/>
  <c r="A591" i="9"/>
  <c r="K591" i="9" s="1"/>
  <c r="B591" i="9"/>
  <c r="L591" i="9" s="1"/>
  <c r="C591" i="9"/>
  <c r="M591" i="9" s="1"/>
  <c r="D591" i="9"/>
  <c r="N591" i="9" s="1"/>
  <c r="E591" i="9"/>
  <c r="O591" i="9" s="1"/>
  <c r="F591" i="9"/>
  <c r="P591" i="9" s="1"/>
  <c r="G591" i="9"/>
  <c r="Q591" i="9" s="1"/>
  <c r="H591" i="9"/>
  <c r="R591" i="9" s="1"/>
  <c r="I591" i="9"/>
  <c r="S591" i="9" s="1"/>
  <c r="A592" i="9"/>
  <c r="K592" i="9" s="1"/>
  <c r="B592" i="9"/>
  <c r="L592" i="9" s="1"/>
  <c r="C592" i="9"/>
  <c r="M592" i="9" s="1"/>
  <c r="D592" i="9"/>
  <c r="N592" i="9" s="1"/>
  <c r="E592" i="9"/>
  <c r="O592" i="9" s="1"/>
  <c r="F592" i="9"/>
  <c r="P592" i="9" s="1"/>
  <c r="G592" i="9"/>
  <c r="Q592" i="9" s="1"/>
  <c r="H592" i="9"/>
  <c r="R592" i="9" s="1"/>
  <c r="I592" i="9"/>
  <c r="S592" i="9" s="1"/>
  <c r="A593" i="9"/>
  <c r="K593" i="9" s="1"/>
  <c r="B593" i="9"/>
  <c r="L593" i="9" s="1"/>
  <c r="C593" i="9"/>
  <c r="M593" i="9" s="1"/>
  <c r="D593" i="9"/>
  <c r="N593" i="9" s="1"/>
  <c r="E593" i="9"/>
  <c r="O593" i="9" s="1"/>
  <c r="F593" i="9"/>
  <c r="P593" i="9" s="1"/>
  <c r="G593" i="9"/>
  <c r="Q593" i="9" s="1"/>
  <c r="H593" i="9"/>
  <c r="R593" i="9" s="1"/>
  <c r="I593" i="9"/>
  <c r="S593" i="9" s="1"/>
  <c r="A594" i="9"/>
  <c r="K594" i="9" s="1"/>
  <c r="B594" i="9"/>
  <c r="L594" i="9" s="1"/>
  <c r="C594" i="9"/>
  <c r="M594" i="9" s="1"/>
  <c r="D594" i="9"/>
  <c r="N594" i="9" s="1"/>
  <c r="E594" i="9"/>
  <c r="O594" i="9" s="1"/>
  <c r="F594" i="9"/>
  <c r="P594" i="9" s="1"/>
  <c r="G594" i="9"/>
  <c r="Q594" i="9" s="1"/>
  <c r="H594" i="9"/>
  <c r="R594" i="9" s="1"/>
  <c r="I594" i="9"/>
  <c r="S594" i="9" s="1"/>
  <c r="A595" i="9"/>
  <c r="K595" i="9" s="1"/>
  <c r="B595" i="9"/>
  <c r="L595" i="9" s="1"/>
  <c r="C595" i="9"/>
  <c r="M595" i="9" s="1"/>
  <c r="D595" i="9"/>
  <c r="N595" i="9" s="1"/>
  <c r="E595" i="9"/>
  <c r="O595" i="9" s="1"/>
  <c r="F595" i="9"/>
  <c r="P595" i="9" s="1"/>
  <c r="G595" i="9"/>
  <c r="Q595" i="9" s="1"/>
  <c r="H595" i="9"/>
  <c r="R595" i="9" s="1"/>
  <c r="I595" i="9"/>
  <c r="S595" i="9" s="1"/>
  <c r="A596" i="9"/>
  <c r="K596" i="9" s="1"/>
  <c r="B596" i="9"/>
  <c r="L596" i="9" s="1"/>
  <c r="C596" i="9"/>
  <c r="M596" i="9" s="1"/>
  <c r="D596" i="9"/>
  <c r="N596" i="9" s="1"/>
  <c r="E596" i="9"/>
  <c r="O596" i="9" s="1"/>
  <c r="F596" i="9"/>
  <c r="P596" i="9" s="1"/>
  <c r="G596" i="9"/>
  <c r="Q596" i="9" s="1"/>
  <c r="H596" i="9"/>
  <c r="R596" i="9" s="1"/>
  <c r="I596" i="9"/>
  <c r="S596" i="9" s="1"/>
  <c r="A597" i="9"/>
  <c r="K597" i="9" s="1"/>
  <c r="B597" i="9"/>
  <c r="L597" i="9" s="1"/>
  <c r="C597" i="9"/>
  <c r="M597" i="9" s="1"/>
  <c r="D597" i="9"/>
  <c r="N597" i="9" s="1"/>
  <c r="E597" i="9"/>
  <c r="O597" i="9" s="1"/>
  <c r="F597" i="9"/>
  <c r="P597" i="9" s="1"/>
  <c r="G597" i="9"/>
  <c r="Q597" i="9" s="1"/>
  <c r="H597" i="9"/>
  <c r="R597" i="9" s="1"/>
  <c r="I597" i="9"/>
  <c r="S597" i="9" s="1"/>
  <c r="A598" i="9"/>
  <c r="K598" i="9" s="1"/>
  <c r="B598" i="9"/>
  <c r="L598" i="9" s="1"/>
  <c r="C598" i="9"/>
  <c r="M598" i="9" s="1"/>
  <c r="D598" i="9"/>
  <c r="N598" i="9" s="1"/>
  <c r="E598" i="9"/>
  <c r="O598" i="9" s="1"/>
  <c r="F598" i="9"/>
  <c r="P598" i="9" s="1"/>
  <c r="G598" i="9"/>
  <c r="Q598" i="9" s="1"/>
  <c r="H598" i="9"/>
  <c r="R598" i="9" s="1"/>
  <c r="I598" i="9"/>
  <c r="S598" i="9" s="1"/>
  <c r="A599" i="9"/>
  <c r="K599" i="9" s="1"/>
  <c r="B599" i="9"/>
  <c r="L599" i="9" s="1"/>
  <c r="C599" i="9"/>
  <c r="M599" i="9" s="1"/>
  <c r="D599" i="9"/>
  <c r="N599" i="9" s="1"/>
  <c r="E599" i="9"/>
  <c r="O599" i="9" s="1"/>
  <c r="F599" i="9"/>
  <c r="P599" i="9" s="1"/>
  <c r="G599" i="9"/>
  <c r="Q599" i="9" s="1"/>
  <c r="H599" i="9"/>
  <c r="R599" i="9" s="1"/>
  <c r="I599" i="9"/>
  <c r="S599" i="9" s="1"/>
  <c r="A600" i="9"/>
  <c r="K600" i="9" s="1"/>
  <c r="B600" i="9"/>
  <c r="L600" i="9" s="1"/>
  <c r="C600" i="9"/>
  <c r="M600" i="9" s="1"/>
  <c r="D600" i="9"/>
  <c r="N600" i="9" s="1"/>
  <c r="E600" i="9"/>
  <c r="O600" i="9" s="1"/>
  <c r="F600" i="9"/>
  <c r="P600" i="9" s="1"/>
  <c r="G600" i="9"/>
  <c r="Q600" i="9" s="1"/>
  <c r="H600" i="9"/>
  <c r="R600" i="9" s="1"/>
  <c r="I600" i="9"/>
  <c r="S600" i="9" s="1"/>
  <c r="A601" i="9"/>
  <c r="K601" i="9" s="1"/>
  <c r="B601" i="9"/>
  <c r="L601" i="9" s="1"/>
  <c r="C601" i="9"/>
  <c r="M601" i="9" s="1"/>
  <c r="D601" i="9"/>
  <c r="N601" i="9" s="1"/>
  <c r="E601" i="9"/>
  <c r="O601" i="9" s="1"/>
  <c r="F601" i="9"/>
  <c r="P601" i="9" s="1"/>
  <c r="G601" i="9"/>
  <c r="Q601" i="9" s="1"/>
  <c r="H601" i="9"/>
  <c r="R601" i="9" s="1"/>
  <c r="I601" i="9"/>
  <c r="S601" i="9" s="1"/>
  <c r="A602" i="9"/>
  <c r="K602" i="9" s="1"/>
  <c r="B602" i="9"/>
  <c r="L602" i="9" s="1"/>
  <c r="C602" i="9"/>
  <c r="M602" i="9" s="1"/>
  <c r="D602" i="9"/>
  <c r="N602" i="9" s="1"/>
  <c r="E602" i="9"/>
  <c r="O602" i="9" s="1"/>
  <c r="F602" i="9"/>
  <c r="P602" i="9" s="1"/>
  <c r="G602" i="9"/>
  <c r="Q602" i="9" s="1"/>
  <c r="H602" i="9"/>
  <c r="R602" i="9" s="1"/>
  <c r="I602" i="9"/>
  <c r="S602" i="9" s="1"/>
  <c r="A603" i="9"/>
  <c r="K603" i="9" s="1"/>
  <c r="B603" i="9"/>
  <c r="L603" i="9" s="1"/>
  <c r="C603" i="9"/>
  <c r="M603" i="9" s="1"/>
  <c r="D603" i="9"/>
  <c r="N603" i="9" s="1"/>
  <c r="E603" i="9"/>
  <c r="O603" i="9" s="1"/>
  <c r="F603" i="9"/>
  <c r="P603" i="9" s="1"/>
  <c r="G603" i="9"/>
  <c r="Q603" i="9" s="1"/>
  <c r="H603" i="9"/>
  <c r="R603" i="9" s="1"/>
  <c r="I603" i="9"/>
  <c r="S603" i="9" s="1"/>
  <c r="A604" i="9"/>
  <c r="K604" i="9" s="1"/>
  <c r="B604" i="9"/>
  <c r="L604" i="9" s="1"/>
  <c r="C604" i="9"/>
  <c r="M604" i="9" s="1"/>
  <c r="D604" i="9"/>
  <c r="N604" i="9" s="1"/>
  <c r="E604" i="9"/>
  <c r="O604" i="9" s="1"/>
  <c r="F604" i="9"/>
  <c r="P604" i="9" s="1"/>
  <c r="G604" i="9"/>
  <c r="Q604" i="9" s="1"/>
  <c r="H604" i="9"/>
  <c r="R604" i="9" s="1"/>
  <c r="I604" i="9"/>
  <c r="S604" i="9" s="1"/>
  <c r="A605" i="9"/>
  <c r="K605" i="9" s="1"/>
  <c r="B605" i="9"/>
  <c r="L605" i="9" s="1"/>
  <c r="C605" i="9"/>
  <c r="M605" i="9" s="1"/>
  <c r="D605" i="9"/>
  <c r="N605" i="9" s="1"/>
  <c r="E605" i="9"/>
  <c r="O605" i="9" s="1"/>
  <c r="F605" i="9"/>
  <c r="P605" i="9" s="1"/>
  <c r="G605" i="9"/>
  <c r="Q605" i="9" s="1"/>
  <c r="H605" i="9"/>
  <c r="R605" i="9" s="1"/>
  <c r="I605" i="9"/>
  <c r="S605" i="9" s="1"/>
  <c r="A606" i="9"/>
  <c r="K606" i="9" s="1"/>
  <c r="B606" i="9"/>
  <c r="L606" i="9" s="1"/>
  <c r="C606" i="9"/>
  <c r="M606" i="9" s="1"/>
  <c r="D606" i="9"/>
  <c r="N606" i="9" s="1"/>
  <c r="E606" i="9"/>
  <c r="O606" i="9" s="1"/>
  <c r="F606" i="9"/>
  <c r="P606" i="9" s="1"/>
  <c r="G606" i="9"/>
  <c r="Q606" i="9" s="1"/>
  <c r="H606" i="9"/>
  <c r="R606" i="9" s="1"/>
  <c r="I606" i="9"/>
  <c r="S606" i="9" s="1"/>
  <c r="A607" i="9"/>
  <c r="K607" i="9" s="1"/>
  <c r="B607" i="9"/>
  <c r="L607" i="9" s="1"/>
  <c r="C607" i="9"/>
  <c r="M607" i="9" s="1"/>
  <c r="D607" i="9"/>
  <c r="N607" i="9" s="1"/>
  <c r="E607" i="9"/>
  <c r="O607" i="9" s="1"/>
  <c r="F607" i="9"/>
  <c r="P607" i="9" s="1"/>
  <c r="G607" i="9"/>
  <c r="Q607" i="9" s="1"/>
  <c r="H607" i="9"/>
  <c r="R607" i="9" s="1"/>
  <c r="I607" i="9"/>
  <c r="S607" i="9" s="1"/>
  <c r="A608" i="9"/>
  <c r="K608" i="9" s="1"/>
  <c r="B608" i="9"/>
  <c r="L608" i="9" s="1"/>
  <c r="C608" i="9"/>
  <c r="M608" i="9" s="1"/>
  <c r="D608" i="9"/>
  <c r="N608" i="9" s="1"/>
  <c r="E608" i="9"/>
  <c r="O608" i="9" s="1"/>
  <c r="F608" i="9"/>
  <c r="P608" i="9" s="1"/>
  <c r="G608" i="9"/>
  <c r="Q608" i="9" s="1"/>
  <c r="H608" i="9"/>
  <c r="R608" i="9" s="1"/>
  <c r="I608" i="9"/>
  <c r="S608" i="9" s="1"/>
  <c r="A609" i="9"/>
  <c r="K609" i="9" s="1"/>
  <c r="B609" i="9"/>
  <c r="L609" i="9" s="1"/>
  <c r="C609" i="9"/>
  <c r="M609" i="9" s="1"/>
  <c r="D609" i="9"/>
  <c r="N609" i="9" s="1"/>
  <c r="E609" i="9"/>
  <c r="O609" i="9" s="1"/>
  <c r="F609" i="9"/>
  <c r="P609" i="9" s="1"/>
  <c r="G609" i="9"/>
  <c r="Q609" i="9" s="1"/>
  <c r="H609" i="9"/>
  <c r="R609" i="9" s="1"/>
  <c r="I609" i="9"/>
  <c r="S609" i="9" s="1"/>
  <c r="A610" i="9"/>
  <c r="K610" i="9" s="1"/>
  <c r="B610" i="9"/>
  <c r="L610" i="9" s="1"/>
  <c r="C610" i="9"/>
  <c r="M610" i="9" s="1"/>
  <c r="D610" i="9"/>
  <c r="N610" i="9" s="1"/>
  <c r="E610" i="9"/>
  <c r="O610" i="9" s="1"/>
  <c r="F610" i="9"/>
  <c r="P610" i="9" s="1"/>
  <c r="G610" i="9"/>
  <c r="Q610" i="9" s="1"/>
  <c r="H610" i="9"/>
  <c r="R610" i="9" s="1"/>
  <c r="I610" i="9"/>
  <c r="S610" i="9" s="1"/>
  <c r="A611" i="9"/>
  <c r="K611" i="9" s="1"/>
  <c r="B611" i="9"/>
  <c r="L611" i="9" s="1"/>
  <c r="C611" i="9"/>
  <c r="M611" i="9" s="1"/>
  <c r="D611" i="9"/>
  <c r="N611" i="9" s="1"/>
  <c r="E611" i="9"/>
  <c r="O611" i="9" s="1"/>
  <c r="F611" i="9"/>
  <c r="P611" i="9" s="1"/>
  <c r="G611" i="9"/>
  <c r="Q611" i="9" s="1"/>
  <c r="H611" i="9"/>
  <c r="R611" i="9" s="1"/>
  <c r="I611" i="9"/>
  <c r="S611" i="9" s="1"/>
  <c r="A612" i="9"/>
  <c r="K612" i="9" s="1"/>
  <c r="B612" i="9"/>
  <c r="L612" i="9" s="1"/>
  <c r="C612" i="9"/>
  <c r="M612" i="9" s="1"/>
  <c r="D612" i="9"/>
  <c r="N612" i="9" s="1"/>
  <c r="E612" i="9"/>
  <c r="O612" i="9" s="1"/>
  <c r="F612" i="9"/>
  <c r="P612" i="9" s="1"/>
  <c r="G612" i="9"/>
  <c r="Q612" i="9" s="1"/>
  <c r="H612" i="9"/>
  <c r="R612" i="9" s="1"/>
  <c r="I612" i="9"/>
  <c r="S612" i="9" s="1"/>
  <c r="A613" i="9"/>
  <c r="K613" i="9" s="1"/>
  <c r="B613" i="9"/>
  <c r="L613" i="9" s="1"/>
  <c r="C613" i="9"/>
  <c r="M613" i="9" s="1"/>
  <c r="D613" i="9"/>
  <c r="N613" i="9" s="1"/>
  <c r="E613" i="9"/>
  <c r="O613" i="9" s="1"/>
  <c r="F613" i="9"/>
  <c r="P613" i="9" s="1"/>
  <c r="G613" i="9"/>
  <c r="Q613" i="9" s="1"/>
  <c r="H613" i="9"/>
  <c r="R613" i="9" s="1"/>
  <c r="I613" i="9"/>
  <c r="S613" i="9" s="1"/>
  <c r="A614" i="9"/>
  <c r="K614" i="9" s="1"/>
  <c r="B614" i="9"/>
  <c r="L614" i="9" s="1"/>
  <c r="C614" i="9"/>
  <c r="M614" i="9" s="1"/>
  <c r="D614" i="9"/>
  <c r="N614" i="9" s="1"/>
  <c r="E614" i="9"/>
  <c r="O614" i="9" s="1"/>
  <c r="F614" i="9"/>
  <c r="P614" i="9" s="1"/>
  <c r="G614" i="9"/>
  <c r="Q614" i="9" s="1"/>
  <c r="H614" i="9"/>
  <c r="R614" i="9" s="1"/>
  <c r="I614" i="9"/>
  <c r="S614" i="9" s="1"/>
  <c r="A615" i="9"/>
  <c r="K615" i="9" s="1"/>
  <c r="B615" i="9"/>
  <c r="L615" i="9" s="1"/>
  <c r="C615" i="9"/>
  <c r="M615" i="9" s="1"/>
  <c r="D615" i="9"/>
  <c r="N615" i="9" s="1"/>
  <c r="E615" i="9"/>
  <c r="O615" i="9" s="1"/>
  <c r="F615" i="9"/>
  <c r="P615" i="9" s="1"/>
  <c r="G615" i="9"/>
  <c r="Q615" i="9" s="1"/>
  <c r="H615" i="9"/>
  <c r="R615" i="9" s="1"/>
  <c r="I615" i="9"/>
  <c r="S615" i="9" s="1"/>
  <c r="A616" i="9"/>
  <c r="K616" i="9" s="1"/>
  <c r="B616" i="9"/>
  <c r="L616" i="9" s="1"/>
  <c r="C616" i="9"/>
  <c r="M616" i="9" s="1"/>
  <c r="D616" i="9"/>
  <c r="N616" i="9" s="1"/>
  <c r="E616" i="9"/>
  <c r="O616" i="9" s="1"/>
  <c r="F616" i="9"/>
  <c r="P616" i="9" s="1"/>
  <c r="G616" i="9"/>
  <c r="Q616" i="9" s="1"/>
  <c r="H616" i="9"/>
  <c r="R616" i="9" s="1"/>
  <c r="I616" i="9"/>
  <c r="S616" i="9" s="1"/>
  <c r="A617" i="9"/>
  <c r="K617" i="9" s="1"/>
  <c r="B617" i="9"/>
  <c r="L617" i="9" s="1"/>
  <c r="C617" i="9"/>
  <c r="M617" i="9" s="1"/>
  <c r="D617" i="9"/>
  <c r="N617" i="9" s="1"/>
  <c r="E617" i="9"/>
  <c r="O617" i="9" s="1"/>
  <c r="F617" i="9"/>
  <c r="P617" i="9" s="1"/>
  <c r="G617" i="9"/>
  <c r="Q617" i="9" s="1"/>
  <c r="H617" i="9"/>
  <c r="R617" i="9" s="1"/>
  <c r="I617" i="9"/>
  <c r="S617" i="9" s="1"/>
  <c r="A618" i="9"/>
  <c r="K618" i="9" s="1"/>
  <c r="B618" i="9"/>
  <c r="L618" i="9" s="1"/>
  <c r="C618" i="9"/>
  <c r="M618" i="9" s="1"/>
  <c r="D618" i="9"/>
  <c r="N618" i="9" s="1"/>
  <c r="E618" i="9"/>
  <c r="O618" i="9" s="1"/>
  <c r="F618" i="9"/>
  <c r="P618" i="9" s="1"/>
  <c r="G618" i="9"/>
  <c r="Q618" i="9" s="1"/>
  <c r="H618" i="9"/>
  <c r="R618" i="9" s="1"/>
  <c r="I618" i="9"/>
  <c r="S618" i="9" s="1"/>
  <c r="A619" i="9"/>
  <c r="K619" i="9" s="1"/>
  <c r="B619" i="9"/>
  <c r="L619" i="9" s="1"/>
  <c r="C619" i="9"/>
  <c r="M619" i="9" s="1"/>
  <c r="D619" i="9"/>
  <c r="N619" i="9" s="1"/>
  <c r="E619" i="9"/>
  <c r="O619" i="9" s="1"/>
  <c r="F619" i="9"/>
  <c r="P619" i="9" s="1"/>
  <c r="G619" i="9"/>
  <c r="Q619" i="9" s="1"/>
  <c r="H619" i="9"/>
  <c r="R619" i="9" s="1"/>
  <c r="I619" i="9"/>
  <c r="S619" i="9" s="1"/>
  <c r="A620" i="9"/>
  <c r="K620" i="9" s="1"/>
  <c r="B620" i="9"/>
  <c r="L620" i="9" s="1"/>
  <c r="C620" i="9"/>
  <c r="M620" i="9" s="1"/>
  <c r="D620" i="9"/>
  <c r="N620" i="9" s="1"/>
  <c r="E620" i="9"/>
  <c r="O620" i="9" s="1"/>
  <c r="F620" i="9"/>
  <c r="P620" i="9" s="1"/>
  <c r="G620" i="9"/>
  <c r="Q620" i="9" s="1"/>
  <c r="H620" i="9"/>
  <c r="R620" i="9" s="1"/>
  <c r="I620" i="9"/>
  <c r="S620" i="9" s="1"/>
  <c r="A621" i="9"/>
  <c r="K621" i="9" s="1"/>
  <c r="B621" i="9"/>
  <c r="L621" i="9" s="1"/>
  <c r="C621" i="9"/>
  <c r="M621" i="9" s="1"/>
  <c r="D621" i="9"/>
  <c r="N621" i="9" s="1"/>
  <c r="E621" i="9"/>
  <c r="O621" i="9" s="1"/>
  <c r="F621" i="9"/>
  <c r="P621" i="9" s="1"/>
  <c r="G621" i="9"/>
  <c r="Q621" i="9" s="1"/>
  <c r="H621" i="9"/>
  <c r="R621" i="9" s="1"/>
  <c r="I621" i="9"/>
  <c r="S621" i="9" s="1"/>
  <c r="A622" i="9"/>
  <c r="K622" i="9" s="1"/>
  <c r="B622" i="9"/>
  <c r="L622" i="9" s="1"/>
  <c r="C622" i="9"/>
  <c r="M622" i="9" s="1"/>
  <c r="D622" i="9"/>
  <c r="N622" i="9" s="1"/>
  <c r="E622" i="9"/>
  <c r="O622" i="9" s="1"/>
  <c r="F622" i="9"/>
  <c r="P622" i="9" s="1"/>
  <c r="G622" i="9"/>
  <c r="Q622" i="9" s="1"/>
  <c r="H622" i="9"/>
  <c r="R622" i="9" s="1"/>
  <c r="I622" i="9"/>
  <c r="S622" i="9" s="1"/>
  <c r="A623" i="9"/>
  <c r="K623" i="9" s="1"/>
  <c r="B623" i="9"/>
  <c r="L623" i="9" s="1"/>
  <c r="C623" i="9"/>
  <c r="M623" i="9" s="1"/>
  <c r="D623" i="9"/>
  <c r="N623" i="9" s="1"/>
  <c r="E623" i="9"/>
  <c r="O623" i="9" s="1"/>
  <c r="F623" i="9"/>
  <c r="P623" i="9" s="1"/>
  <c r="G623" i="9"/>
  <c r="Q623" i="9" s="1"/>
  <c r="H623" i="9"/>
  <c r="R623" i="9" s="1"/>
  <c r="I623" i="9"/>
  <c r="S623" i="9" s="1"/>
  <c r="A624" i="9"/>
  <c r="K624" i="9" s="1"/>
  <c r="B624" i="9"/>
  <c r="L624" i="9" s="1"/>
  <c r="C624" i="9"/>
  <c r="M624" i="9" s="1"/>
  <c r="D624" i="9"/>
  <c r="N624" i="9" s="1"/>
  <c r="E624" i="9"/>
  <c r="O624" i="9" s="1"/>
  <c r="F624" i="9"/>
  <c r="P624" i="9" s="1"/>
  <c r="G624" i="9"/>
  <c r="Q624" i="9" s="1"/>
  <c r="H624" i="9"/>
  <c r="R624" i="9" s="1"/>
  <c r="I624" i="9"/>
  <c r="S624" i="9" s="1"/>
  <c r="A625" i="9"/>
  <c r="K625" i="9" s="1"/>
  <c r="B625" i="9"/>
  <c r="L625" i="9" s="1"/>
  <c r="C625" i="9"/>
  <c r="M625" i="9" s="1"/>
  <c r="D625" i="9"/>
  <c r="N625" i="9" s="1"/>
  <c r="E625" i="9"/>
  <c r="O625" i="9" s="1"/>
  <c r="F625" i="9"/>
  <c r="P625" i="9" s="1"/>
  <c r="G625" i="9"/>
  <c r="Q625" i="9" s="1"/>
  <c r="H625" i="9"/>
  <c r="R625" i="9" s="1"/>
  <c r="I625" i="9"/>
  <c r="S625" i="9" s="1"/>
  <c r="A626" i="9"/>
  <c r="K626" i="9" s="1"/>
  <c r="B626" i="9"/>
  <c r="L626" i="9" s="1"/>
  <c r="C626" i="9"/>
  <c r="M626" i="9" s="1"/>
  <c r="D626" i="9"/>
  <c r="N626" i="9" s="1"/>
  <c r="E626" i="9"/>
  <c r="O626" i="9" s="1"/>
  <c r="F626" i="9"/>
  <c r="P626" i="9" s="1"/>
  <c r="G626" i="9"/>
  <c r="Q626" i="9" s="1"/>
  <c r="H626" i="9"/>
  <c r="R626" i="9" s="1"/>
  <c r="I626" i="9"/>
  <c r="S626" i="9" s="1"/>
  <c r="A627" i="9"/>
  <c r="K627" i="9" s="1"/>
  <c r="B627" i="9"/>
  <c r="L627" i="9" s="1"/>
  <c r="C627" i="9"/>
  <c r="M627" i="9" s="1"/>
  <c r="D627" i="9"/>
  <c r="N627" i="9" s="1"/>
  <c r="E627" i="9"/>
  <c r="O627" i="9" s="1"/>
  <c r="F627" i="9"/>
  <c r="P627" i="9" s="1"/>
  <c r="G627" i="9"/>
  <c r="Q627" i="9" s="1"/>
  <c r="H627" i="9"/>
  <c r="R627" i="9" s="1"/>
  <c r="I627" i="9"/>
  <c r="S627" i="9" s="1"/>
  <c r="A628" i="9"/>
  <c r="K628" i="9" s="1"/>
  <c r="B628" i="9"/>
  <c r="L628" i="9" s="1"/>
  <c r="C628" i="9"/>
  <c r="M628" i="9" s="1"/>
  <c r="D628" i="9"/>
  <c r="N628" i="9" s="1"/>
  <c r="E628" i="9"/>
  <c r="O628" i="9" s="1"/>
  <c r="F628" i="9"/>
  <c r="P628" i="9" s="1"/>
  <c r="G628" i="9"/>
  <c r="Q628" i="9" s="1"/>
  <c r="H628" i="9"/>
  <c r="R628" i="9" s="1"/>
  <c r="I628" i="9"/>
  <c r="S628" i="9" s="1"/>
  <c r="A629" i="9"/>
  <c r="K629" i="9" s="1"/>
  <c r="B629" i="9"/>
  <c r="L629" i="9" s="1"/>
  <c r="C629" i="9"/>
  <c r="M629" i="9" s="1"/>
  <c r="D629" i="9"/>
  <c r="N629" i="9" s="1"/>
  <c r="E629" i="9"/>
  <c r="O629" i="9" s="1"/>
  <c r="F629" i="9"/>
  <c r="P629" i="9" s="1"/>
  <c r="G629" i="9"/>
  <c r="Q629" i="9" s="1"/>
  <c r="H629" i="9"/>
  <c r="R629" i="9" s="1"/>
  <c r="I629" i="9"/>
  <c r="S629" i="9" s="1"/>
  <c r="A630" i="9"/>
  <c r="K630" i="9" s="1"/>
  <c r="B630" i="9"/>
  <c r="L630" i="9" s="1"/>
  <c r="C630" i="9"/>
  <c r="M630" i="9" s="1"/>
  <c r="D630" i="9"/>
  <c r="N630" i="9" s="1"/>
  <c r="E630" i="9"/>
  <c r="O630" i="9" s="1"/>
  <c r="F630" i="9"/>
  <c r="P630" i="9" s="1"/>
  <c r="G630" i="9"/>
  <c r="Q630" i="9" s="1"/>
  <c r="H630" i="9"/>
  <c r="R630" i="9" s="1"/>
  <c r="I630" i="9"/>
  <c r="S630" i="9" s="1"/>
  <c r="A631" i="9"/>
  <c r="K631" i="9" s="1"/>
  <c r="B631" i="9"/>
  <c r="L631" i="9" s="1"/>
  <c r="C631" i="9"/>
  <c r="M631" i="9" s="1"/>
  <c r="D631" i="9"/>
  <c r="N631" i="9" s="1"/>
  <c r="E631" i="9"/>
  <c r="O631" i="9" s="1"/>
  <c r="F631" i="9"/>
  <c r="P631" i="9" s="1"/>
  <c r="G631" i="9"/>
  <c r="Q631" i="9" s="1"/>
  <c r="H631" i="9"/>
  <c r="R631" i="9" s="1"/>
  <c r="I631" i="9"/>
  <c r="S631" i="9" s="1"/>
  <c r="A632" i="9"/>
  <c r="K632" i="9" s="1"/>
  <c r="B632" i="9"/>
  <c r="L632" i="9" s="1"/>
  <c r="C632" i="9"/>
  <c r="M632" i="9" s="1"/>
  <c r="D632" i="9"/>
  <c r="N632" i="9" s="1"/>
  <c r="E632" i="9"/>
  <c r="O632" i="9" s="1"/>
  <c r="F632" i="9"/>
  <c r="P632" i="9" s="1"/>
  <c r="G632" i="9"/>
  <c r="Q632" i="9" s="1"/>
  <c r="H632" i="9"/>
  <c r="R632" i="9" s="1"/>
  <c r="I632" i="9"/>
  <c r="S632" i="9" s="1"/>
  <c r="A633" i="9"/>
  <c r="K633" i="9" s="1"/>
  <c r="B633" i="9"/>
  <c r="L633" i="9" s="1"/>
  <c r="C633" i="9"/>
  <c r="M633" i="9" s="1"/>
  <c r="D633" i="9"/>
  <c r="N633" i="9" s="1"/>
  <c r="E633" i="9"/>
  <c r="O633" i="9" s="1"/>
  <c r="F633" i="9"/>
  <c r="P633" i="9" s="1"/>
  <c r="G633" i="9"/>
  <c r="Q633" i="9" s="1"/>
  <c r="H633" i="9"/>
  <c r="R633" i="9" s="1"/>
  <c r="I633" i="9"/>
  <c r="S633" i="9" s="1"/>
  <c r="A634" i="9"/>
  <c r="K634" i="9" s="1"/>
  <c r="B634" i="9"/>
  <c r="L634" i="9" s="1"/>
  <c r="C634" i="9"/>
  <c r="M634" i="9" s="1"/>
  <c r="D634" i="9"/>
  <c r="N634" i="9" s="1"/>
  <c r="E634" i="9"/>
  <c r="O634" i="9" s="1"/>
  <c r="F634" i="9"/>
  <c r="P634" i="9" s="1"/>
  <c r="G634" i="9"/>
  <c r="Q634" i="9" s="1"/>
  <c r="H634" i="9"/>
  <c r="R634" i="9" s="1"/>
  <c r="I634" i="9"/>
  <c r="S634" i="9" s="1"/>
  <c r="A635" i="9"/>
  <c r="K635" i="9" s="1"/>
  <c r="B635" i="9"/>
  <c r="L635" i="9" s="1"/>
  <c r="C635" i="9"/>
  <c r="M635" i="9" s="1"/>
  <c r="D635" i="9"/>
  <c r="N635" i="9" s="1"/>
  <c r="E635" i="9"/>
  <c r="O635" i="9" s="1"/>
  <c r="F635" i="9"/>
  <c r="P635" i="9" s="1"/>
  <c r="G635" i="9"/>
  <c r="Q635" i="9" s="1"/>
  <c r="H635" i="9"/>
  <c r="R635" i="9" s="1"/>
  <c r="I635" i="9"/>
  <c r="S635" i="9" s="1"/>
  <c r="A636" i="9"/>
  <c r="K636" i="9" s="1"/>
  <c r="B636" i="9"/>
  <c r="L636" i="9" s="1"/>
  <c r="C636" i="9"/>
  <c r="M636" i="9" s="1"/>
  <c r="D636" i="9"/>
  <c r="N636" i="9" s="1"/>
  <c r="E636" i="9"/>
  <c r="O636" i="9" s="1"/>
  <c r="F636" i="9"/>
  <c r="P636" i="9" s="1"/>
  <c r="G636" i="9"/>
  <c r="Q636" i="9" s="1"/>
  <c r="H636" i="9"/>
  <c r="R636" i="9" s="1"/>
  <c r="I636" i="9"/>
  <c r="S636" i="9" s="1"/>
  <c r="A637" i="9"/>
  <c r="K637" i="9" s="1"/>
  <c r="B637" i="9"/>
  <c r="L637" i="9" s="1"/>
  <c r="C637" i="9"/>
  <c r="M637" i="9" s="1"/>
  <c r="D637" i="9"/>
  <c r="N637" i="9" s="1"/>
  <c r="E637" i="9"/>
  <c r="O637" i="9" s="1"/>
  <c r="F637" i="9"/>
  <c r="P637" i="9" s="1"/>
  <c r="G637" i="9"/>
  <c r="Q637" i="9" s="1"/>
  <c r="H637" i="9"/>
  <c r="R637" i="9" s="1"/>
  <c r="I637" i="9"/>
  <c r="S637" i="9" s="1"/>
  <c r="A638" i="9"/>
  <c r="K638" i="9" s="1"/>
  <c r="B638" i="9"/>
  <c r="L638" i="9" s="1"/>
  <c r="C638" i="9"/>
  <c r="M638" i="9" s="1"/>
  <c r="D638" i="9"/>
  <c r="N638" i="9" s="1"/>
  <c r="E638" i="9"/>
  <c r="O638" i="9" s="1"/>
  <c r="F638" i="9"/>
  <c r="P638" i="9" s="1"/>
  <c r="G638" i="9"/>
  <c r="Q638" i="9" s="1"/>
  <c r="H638" i="9"/>
  <c r="R638" i="9" s="1"/>
  <c r="I638" i="9"/>
  <c r="S638" i="9" s="1"/>
  <c r="A639" i="9"/>
  <c r="K639" i="9" s="1"/>
  <c r="B639" i="9"/>
  <c r="L639" i="9" s="1"/>
  <c r="C639" i="9"/>
  <c r="M639" i="9" s="1"/>
  <c r="D639" i="9"/>
  <c r="N639" i="9" s="1"/>
  <c r="E639" i="9"/>
  <c r="O639" i="9" s="1"/>
  <c r="F639" i="9"/>
  <c r="P639" i="9" s="1"/>
  <c r="G639" i="9"/>
  <c r="Q639" i="9" s="1"/>
  <c r="H639" i="9"/>
  <c r="R639" i="9" s="1"/>
  <c r="I639" i="9"/>
  <c r="S639" i="9" s="1"/>
  <c r="A640" i="9"/>
  <c r="K640" i="9" s="1"/>
  <c r="B640" i="9"/>
  <c r="L640" i="9" s="1"/>
  <c r="C640" i="9"/>
  <c r="M640" i="9" s="1"/>
  <c r="D640" i="9"/>
  <c r="N640" i="9" s="1"/>
  <c r="E640" i="9"/>
  <c r="O640" i="9" s="1"/>
  <c r="F640" i="9"/>
  <c r="P640" i="9" s="1"/>
  <c r="G640" i="9"/>
  <c r="Q640" i="9" s="1"/>
  <c r="H640" i="9"/>
  <c r="R640" i="9" s="1"/>
  <c r="I640" i="9"/>
  <c r="S640" i="9" s="1"/>
  <c r="A641" i="9"/>
  <c r="K641" i="9" s="1"/>
  <c r="B641" i="9"/>
  <c r="L641" i="9" s="1"/>
  <c r="C641" i="9"/>
  <c r="M641" i="9" s="1"/>
  <c r="D641" i="9"/>
  <c r="N641" i="9" s="1"/>
  <c r="E641" i="9"/>
  <c r="O641" i="9" s="1"/>
  <c r="F641" i="9"/>
  <c r="P641" i="9" s="1"/>
  <c r="G641" i="9"/>
  <c r="Q641" i="9" s="1"/>
  <c r="H641" i="9"/>
  <c r="R641" i="9" s="1"/>
  <c r="I641" i="9"/>
  <c r="S641" i="9" s="1"/>
  <c r="A642" i="9"/>
  <c r="K642" i="9" s="1"/>
  <c r="B642" i="9"/>
  <c r="L642" i="9" s="1"/>
  <c r="C642" i="9"/>
  <c r="M642" i="9" s="1"/>
  <c r="D642" i="9"/>
  <c r="N642" i="9" s="1"/>
  <c r="E642" i="9"/>
  <c r="O642" i="9" s="1"/>
  <c r="F642" i="9"/>
  <c r="P642" i="9" s="1"/>
  <c r="G642" i="9"/>
  <c r="Q642" i="9" s="1"/>
  <c r="H642" i="9"/>
  <c r="R642" i="9" s="1"/>
  <c r="I642" i="9"/>
  <c r="S642" i="9" s="1"/>
  <c r="A643" i="9"/>
  <c r="K643" i="9" s="1"/>
  <c r="B643" i="9"/>
  <c r="L643" i="9" s="1"/>
  <c r="C643" i="9"/>
  <c r="M643" i="9" s="1"/>
  <c r="D643" i="9"/>
  <c r="N643" i="9" s="1"/>
  <c r="E643" i="9"/>
  <c r="O643" i="9" s="1"/>
  <c r="F643" i="9"/>
  <c r="P643" i="9" s="1"/>
  <c r="G643" i="9"/>
  <c r="Q643" i="9" s="1"/>
  <c r="H643" i="9"/>
  <c r="R643" i="9" s="1"/>
  <c r="I643" i="9"/>
  <c r="S643" i="9" s="1"/>
  <c r="A644" i="9"/>
  <c r="K644" i="9" s="1"/>
  <c r="B644" i="9"/>
  <c r="L644" i="9" s="1"/>
  <c r="C644" i="9"/>
  <c r="M644" i="9" s="1"/>
  <c r="D644" i="9"/>
  <c r="N644" i="9" s="1"/>
  <c r="E644" i="9"/>
  <c r="O644" i="9" s="1"/>
  <c r="F644" i="9"/>
  <c r="P644" i="9" s="1"/>
  <c r="G644" i="9"/>
  <c r="Q644" i="9" s="1"/>
  <c r="H644" i="9"/>
  <c r="R644" i="9" s="1"/>
  <c r="I644" i="9"/>
  <c r="S644" i="9" s="1"/>
  <c r="A645" i="9"/>
  <c r="K645" i="9" s="1"/>
  <c r="B645" i="9"/>
  <c r="L645" i="9" s="1"/>
  <c r="C645" i="9"/>
  <c r="M645" i="9" s="1"/>
  <c r="D645" i="9"/>
  <c r="N645" i="9" s="1"/>
  <c r="E645" i="9"/>
  <c r="O645" i="9" s="1"/>
  <c r="F645" i="9"/>
  <c r="P645" i="9" s="1"/>
  <c r="G645" i="9"/>
  <c r="Q645" i="9" s="1"/>
  <c r="H645" i="9"/>
  <c r="R645" i="9" s="1"/>
  <c r="I645" i="9"/>
  <c r="S645" i="9" s="1"/>
  <c r="A646" i="9"/>
  <c r="K646" i="9" s="1"/>
  <c r="B646" i="9"/>
  <c r="L646" i="9" s="1"/>
  <c r="C646" i="9"/>
  <c r="M646" i="9" s="1"/>
  <c r="D646" i="9"/>
  <c r="N646" i="9" s="1"/>
  <c r="E646" i="9"/>
  <c r="O646" i="9" s="1"/>
  <c r="F646" i="9"/>
  <c r="P646" i="9" s="1"/>
  <c r="G646" i="9"/>
  <c r="Q646" i="9" s="1"/>
  <c r="H646" i="9"/>
  <c r="R646" i="9" s="1"/>
  <c r="I646" i="9"/>
  <c r="S646" i="9" s="1"/>
  <c r="A647" i="9"/>
  <c r="K647" i="9" s="1"/>
  <c r="B647" i="9"/>
  <c r="L647" i="9" s="1"/>
  <c r="C647" i="9"/>
  <c r="M647" i="9" s="1"/>
  <c r="D647" i="9"/>
  <c r="N647" i="9" s="1"/>
  <c r="E647" i="9"/>
  <c r="O647" i="9" s="1"/>
  <c r="F647" i="9"/>
  <c r="P647" i="9" s="1"/>
  <c r="G647" i="9"/>
  <c r="Q647" i="9" s="1"/>
  <c r="H647" i="9"/>
  <c r="R647" i="9" s="1"/>
  <c r="I647" i="9"/>
  <c r="S647" i="9" s="1"/>
  <c r="A648" i="9"/>
  <c r="K648" i="9" s="1"/>
  <c r="B648" i="9"/>
  <c r="L648" i="9" s="1"/>
  <c r="C648" i="9"/>
  <c r="M648" i="9" s="1"/>
  <c r="D648" i="9"/>
  <c r="N648" i="9" s="1"/>
  <c r="E648" i="9"/>
  <c r="O648" i="9" s="1"/>
  <c r="F648" i="9"/>
  <c r="P648" i="9" s="1"/>
  <c r="G648" i="9"/>
  <c r="Q648" i="9" s="1"/>
  <c r="H648" i="9"/>
  <c r="R648" i="9" s="1"/>
  <c r="I648" i="9"/>
  <c r="S648" i="9" s="1"/>
  <c r="A649" i="9"/>
  <c r="K649" i="9" s="1"/>
  <c r="B649" i="9"/>
  <c r="L649" i="9" s="1"/>
  <c r="C649" i="9"/>
  <c r="M649" i="9" s="1"/>
  <c r="D649" i="9"/>
  <c r="N649" i="9" s="1"/>
  <c r="E649" i="9"/>
  <c r="O649" i="9" s="1"/>
  <c r="F649" i="9"/>
  <c r="P649" i="9" s="1"/>
  <c r="G649" i="9"/>
  <c r="Q649" i="9" s="1"/>
  <c r="H649" i="9"/>
  <c r="R649" i="9" s="1"/>
  <c r="I649" i="9"/>
  <c r="S649" i="9" s="1"/>
  <c r="A650" i="9"/>
  <c r="K650" i="9" s="1"/>
  <c r="B650" i="9"/>
  <c r="L650" i="9" s="1"/>
  <c r="C650" i="9"/>
  <c r="M650" i="9" s="1"/>
  <c r="D650" i="9"/>
  <c r="N650" i="9" s="1"/>
  <c r="E650" i="9"/>
  <c r="O650" i="9" s="1"/>
  <c r="F650" i="9"/>
  <c r="P650" i="9" s="1"/>
  <c r="G650" i="9"/>
  <c r="Q650" i="9" s="1"/>
  <c r="H650" i="9"/>
  <c r="R650" i="9" s="1"/>
  <c r="I650" i="9"/>
  <c r="S650" i="9" s="1"/>
  <c r="A651" i="9"/>
  <c r="K651" i="9" s="1"/>
  <c r="B651" i="9"/>
  <c r="L651" i="9" s="1"/>
  <c r="C651" i="9"/>
  <c r="M651" i="9" s="1"/>
  <c r="D651" i="9"/>
  <c r="N651" i="9" s="1"/>
  <c r="E651" i="9"/>
  <c r="O651" i="9" s="1"/>
  <c r="F651" i="9"/>
  <c r="P651" i="9" s="1"/>
  <c r="G651" i="9"/>
  <c r="Q651" i="9" s="1"/>
  <c r="H651" i="9"/>
  <c r="R651" i="9" s="1"/>
  <c r="I651" i="9"/>
  <c r="S651" i="9" s="1"/>
  <c r="A652" i="9"/>
  <c r="K652" i="9" s="1"/>
  <c r="B652" i="9"/>
  <c r="L652" i="9" s="1"/>
  <c r="C652" i="9"/>
  <c r="M652" i="9" s="1"/>
  <c r="D652" i="9"/>
  <c r="N652" i="9" s="1"/>
  <c r="E652" i="9"/>
  <c r="O652" i="9" s="1"/>
  <c r="F652" i="9"/>
  <c r="P652" i="9" s="1"/>
  <c r="G652" i="9"/>
  <c r="Q652" i="9" s="1"/>
  <c r="H652" i="9"/>
  <c r="R652" i="9" s="1"/>
  <c r="I652" i="9"/>
  <c r="S652" i="9" s="1"/>
  <c r="A653" i="9"/>
  <c r="K653" i="9" s="1"/>
  <c r="B653" i="9"/>
  <c r="L653" i="9" s="1"/>
  <c r="C653" i="9"/>
  <c r="M653" i="9" s="1"/>
  <c r="D653" i="9"/>
  <c r="N653" i="9" s="1"/>
  <c r="E653" i="9"/>
  <c r="O653" i="9" s="1"/>
  <c r="F653" i="9"/>
  <c r="P653" i="9" s="1"/>
  <c r="G653" i="9"/>
  <c r="Q653" i="9" s="1"/>
  <c r="H653" i="9"/>
  <c r="R653" i="9" s="1"/>
  <c r="I653" i="9"/>
  <c r="S653" i="9" s="1"/>
  <c r="A654" i="9"/>
  <c r="K654" i="9" s="1"/>
  <c r="B654" i="9"/>
  <c r="L654" i="9" s="1"/>
  <c r="C654" i="9"/>
  <c r="M654" i="9" s="1"/>
  <c r="D654" i="9"/>
  <c r="N654" i="9" s="1"/>
  <c r="E654" i="9"/>
  <c r="O654" i="9" s="1"/>
  <c r="F654" i="9"/>
  <c r="P654" i="9" s="1"/>
  <c r="G654" i="9"/>
  <c r="Q654" i="9" s="1"/>
  <c r="H654" i="9"/>
  <c r="R654" i="9" s="1"/>
  <c r="I654" i="9"/>
  <c r="S654" i="9" s="1"/>
  <c r="A655" i="9"/>
  <c r="K655" i="9" s="1"/>
  <c r="B655" i="9"/>
  <c r="L655" i="9" s="1"/>
  <c r="C655" i="9"/>
  <c r="M655" i="9" s="1"/>
  <c r="D655" i="9"/>
  <c r="N655" i="9" s="1"/>
  <c r="E655" i="9"/>
  <c r="O655" i="9" s="1"/>
  <c r="F655" i="9"/>
  <c r="P655" i="9" s="1"/>
  <c r="G655" i="9"/>
  <c r="Q655" i="9" s="1"/>
  <c r="H655" i="9"/>
  <c r="R655" i="9" s="1"/>
  <c r="I655" i="9"/>
  <c r="S655" i="9" s="1"/>
  <c r="A656" i="9"/>
  <c r="K656" i="9" s="1"/>
  <c r="B656" i="9"/>
  <c r="L656" i="9" s="1"/>
  <c r="C656" i="9"/>
  <c r="M656" i="9" s="1"/>
  <c r="D656" i="9"/>
  <c r="N656" i="9" s="1"/>
  <c r="E656" i="9"/>
  <c r="O656" i="9" s="1"/>
  <c r="F656" i="9"/>
  <c r="P656" i="9" s="1"/>
  <c r="G656" i="9"/>
  <c r="Q656" i="9" s="1"/>
  <c r="H656" i="9"/>
  <c r="R656" i="9" s="1"/>
  <c r="I656" i="9"/>
  <c r="S656" i="9" s="1"/>
  <c r="A657" i="9"/>
  <c r="K657" i="9" s="1"/>
  <c r="B657" i="9"/>
  <c r="L657" i="9" s="1"/>
  <c r="C657" i="9"/>
  <c r="M657" i="9" s="1"/>
  <c r="D657" i="9"/>
  <c r="N657" i="9" s="1"/>
  <c r="E657" i="9"/>
  <c r="O657" i="9" s="1"/>
  <c r="F657" i="9"/>
  <c r="P657" i="9" s="1"/>
  <c r="G657" i="9"/>
  <c r="Q657" i="9" s="1"/>
  <c r="H657" i="9"/>
  <c r="R657" i="9" s="1"/>
  <c r="I657" i="9"/>
  <c r="S657" i="9" s="1"/>
  <c r="A658" i="9"/>
  <c r="K658" i="9" s="1"/>
  <c r="B658" i="9"/>
  <c r="L658" i="9" s="1"/>
  <c r="C658" i="9"/>
  <c r="M658" i="9" s="1"/>
  <c r="D658" i="9"/>
  <c r="N658" i="9" s="1"/>
  <c r="E658" i="9"/>
  <c r="O658" i="9" s="1"/>
  <c r="F658" i="9"/>
  <c r="P658" i="9" s="1"/>
  <c r="G658" i="9"/>
  <c r="Q658" i="9" s="1"/>
  <c r="H658" i="9"/>
  <c r="R658" i="9" s="1"/>
  <c r="I658" i="9"/>
  <c r="S658" i="9" s="1"/>
  <c r="A659" i="9"/>
  <c r="K659" i="9" s="1"/>
  <c r="B659" i="9"/>
  <c r="L659" i="9" s="1"/>
  <c r="C659" i="9"/>
  <c r="M659" i="9" s="1"/>
  <c r="D659" i="9"/>
  <c r="N659" i="9" s="1"/>
  <c r="E659" i="9"/>
  <c r="O659" i="9" s="1"/>
  <c r="F659" i="9"/>
  <c r="P659" i="9" s="1"/>
  <c r="G659" i="9"/>
  <c r="Q659" i="9" s="1"/>
  <c r="H659" i="9"/>
  <c r="R659" i="9" s="1"/>
  <c r="I659" i="9"/>
  <c r="S659" i="9" s="1"/>
  <c r="A660" i="9"/>
  <c r="K660" i="9" s="1"/>
  <c r="B660" i="9"/>
  <c r="L660" i="9" s="1"/>
  <c r="C660" i="9"/>
  <c r="M660" i="9" s="1"/>
  <c r="D660" i="9"/>
  <c r="N660" i="9" s="1"/>
  <c r="E660" i="9"/>
  <c r="O660" i="9" s="1"/>
  <c r="F660" i="9"/>
  <c r="P660" i="9" s="1"/>
  <c r="G660" i="9"/>
  <c r="Q660" i="9" s="1"/>
  <c r="H660" i="9"/>
  <c r="R660" i="9" s="1"/>
  <c r="I660" i="9"/>
  <c r="S660" i="9" s="1"/>
  <c r="A661" i="9"/>
  <c r="K661" i="9" s="1"/>
  <c r="B661" i="9"/>
  <c r="L661" i="9" s="1"/>
  <c r="C661" i="9"/>
  <c r="M661" i="9" s="1"/>
  <c r="D661" i="9"/>
  <c r="N661" i="9" s="1"/>
  <c r="E661" i="9"/>
  <c r="O661" i="9" s="1"/>
  <c r="F661" i="9"/>
  <c r="P661" i="9" s="1"/>
  <c r="G661" i="9"/>
  <c r="Q661" i="9" s="1"/>
  <c r="H661" i="9"/>
  <c r="R661" i="9" s="1"/>
  <c r="I661" i="9"/>
  <c r="S661" i="9" s="1"/>
  <c r="A662" i="9"/>
  <c r="K662" i="9" s="1"/>
  <c r="B662" i="9"/>
  <c r="L662" i="9" s="1"/>
  <c r="C662" i="9"/>
  <c r="M662" i="9" s="1"/>
  <c r="D662" i="9"/>
  <c r="N662" i="9" s="1"/>
  <c r="E662" i="9"/>
  <c r="O662" i="9" s="1"/>
  <c r="F662" i="9"/>
  <c r="P662" i="9" s="1"/>
  <c r="G662" i="9"/>
  <c r="Q662" i="9" s="1"/>
  <c r="H662" i="9"/>
  <c r="R662" i="9" s="1"/>
  <c r="I662" i="9"/>
  <c r="S662" i="9" s="1"/>
  <c r="A663" i="9"/>
  <c r="K663" i="9" s="1"/>
  <c r="B663" i="9"/>
  <c r="L663" i="9" s="1"/>
  <c r="C663" i="9"/>
  <c r="M663" i="9" s="1"/>
  <c r="D663" i="9"/>
  <c r="N663" i="9" s="1"/>
  <c r="E663" i="9"/>
  <c r="O663" i="9" s="1"/>
  <c r="F663" i="9"/>
  <c r="P663" i="9" s="1"/>
  <c r="G663" i="9"/>
  <c r="Q663" i="9" s="1"/>
  <c r="H663" i="9"/>
  <c r="R663" i="9" s="1"/>
  <c r="I663" i="9"/>
  <c r="S663" i="9" s="1"/>
  <c r="A664" i="9"/>
  <c r="K664" i="9" s="1"/>
  <c r="B664" i="9"/>
  <c r="L664" i="9" s="1"/>
  <c r="C664" i="9"/>
  <c r="M664" i="9" s="1"/>
  <c r="D664" i="9"/>
  <c r="N664" i="9" s="1"/>
  <c r="E664" i="9"/>
  <c r="O664" i="9" s="1"/>
  <c r="F664" i="9"/>
  <c r="P664" i="9" s="1"/>
  <c r="G664" i="9"/>
  <c r="Q664" i="9" s="1"/>
  <c r="H664" i="9"/>
  <c r="R664" i="9" s="1"/>
  <c r="I664" i="9"/>
  <c r="S664" i="9" s="1"/>
  <c r="A665" i="9"/>
  <c r="K665" i="9" s="1"/>
  <c r="B665" i="9"/>
  <c r="L665" i="9" s="1"/>
  <c r="C665" i="9"/>
  <c r="M665" i="9" s="1"/>
  <c r="D665" i="9"/>
  <c r="N665" i="9" s="1"/>
  <c r="E665" i="9"/>
  <c r="O665" i="9" s="1"/>
  <c r="F665" i="9"/>
  <c r="P665" i="9" s="1"/>
  <c r="G665" i="9"/>
  <c r="Q665" i="9" s="1"/>
  <c r="H665" i="9"/>
  <c r="R665" i="9" s="1"/>
  <c r="I665" i="9"/>
  <c r="S665" i="9" s="1"/>
  <c r="A666" i="9"/>
  <c r="K666" i="9" s="1"/>
  <c r="B666" i="9"/>
  <c r="L666" i="9" s="1"/>
  <c r="C666" i="9"/>
  <c r="M666" i="9" s="1"/>
  <c r="D666" i="9"/>
  <c r="N666" i="9" s="1"/>
  <c r="E666" i="9"/>
  <c r="O666" i="9" s="1"/>
  <c r="F666" i="9"/>
  <c r="P666" i="9" s="1"/>
  <c r="G666" i="9"/>
  <c r="Q666" i="9" s="1"/>
  <c r="H666" i="9"/>
  <c r="R666" i="9" s="1"/>
  <c r="I666" i="9"/>
  <c r="S666" i="9" s="1"/>
  <c r="A667" i="9"/>
  <c r="K667" i="9" s="1"/>
  <c r="B667" i="9"/>
  <c r="L667" i="9" s="1"/>
  <c r="C667" i="9"/>
  <c r="M667" i="9" s="1"/>
  <c r="D667" i="9"/>
  <c r="N667" i="9" s="1"/>
  <c r="E667" i="9"/>
  <c r="O667" i="9" s="1"/>
  <c r="F667" i="9"/>
  <c r="P667" i="9" s="1"/>
  <c r="G667" i="9"/>
  <c r="Q667" i="9" s="1"/>
  <c r="H667" i="9"/>
  <c r="R667" i="9" s="1"/>
  <c r="I667" i="9"/>
  <c r="S667" i="9" s="1"/>
  <c r="A668" i="9"/>
  <c r="K668" i="9" s="1"/>
  <c r="B668" i="9"/>
  <c r="L668" i="9" s="1"/>
  <c r="C668" i="9"/>
  <c r="M668" i="9" s="1"/>
  <c r="D668" i="9"/>
  <c r="N668" i="9" s="1"/>
  <c r="E668" i="9"/>
  <c r="O668" i="9" s="1"/>
  <c r="F668" i="9"/>
  <c r="P668" i="9" s="1"/>
  <c r="G668" i="9"/>
  <c r="Q668" i="9" s="1"/>
  <c r="H668" i="9"/>
  <c r="R668" i="9" s="1"/>
  <c r="I668" i="9"/>
  <c r="S668" i="9" s="1"/>
  <c r="A669" i="9"/>
  <c r="K669" i="9" s="1"/>
  <c r="B669" i="9"/>
  <c r="L669" i="9" s="1"/>
  <c r="C669" i="9"/>
  <c r="M669" i="9" s="1"/>
  <c r="D669" i="9"/>
  <c r="N669" i="9" s="1"/>
  <c r="E669" i="9"/>
  <c r="O669" i="9" s="1"/>
  <c r="F669" i="9"/>
  <c r="P669" i="9" s="1"/>
  <c r="G669" i="9"/>
  <c r="Q669" i="9" s="1"/>
  <c r="H669" i="9"/>
  <c r="R669" i="9" s="1"/>
  <c r="I669" i="9"/>
  <c r="S669" i="9" s="1"/>
  <c r="A670" i="9"/>
  <c r="K670" i="9" s="1"/>
  <c r="B670" i="9"/>
  <c r="L670" i="9" s="1"/>
  <c r="C670" i="9"/>
  <c r="M670" i="9" s="1"/>
  <c r="D670" i="9"/>
  <c r="N670" i="9" s="1"/>
  <c r="E670" i="9"/>
  <c r="O670" i="9" s="1"/>
  <c r="F670" i="9"/>
  <c r="P670" i="9" s="1"/>
  <c r="G670" i="9"/>
  <c r="Q670" i="9" s="1"/>
  <c r="H670" i="9"/>
  <c r="R670" i="9" s="1"/>
  <c r="I670" i="9"/>
  <c r="S670" i="9" s="1"/>
  <c r="A671" i="9"/>
  <c r="K671" i="9" s="1"/>
  <c r="B671" i="9"/>
  <c r="L671" i="9" s="1"/>
  <c r="C671" i="9"/>
  <c r="M671" i="9" s="1"/>
  <c r="D671" i="9"/>
  <c r="N671" i="9" s="1"/>
  <c r="E671" i="9"/>
  <c r="O671" i="9" s="1"/>
  <c r="F671" i="9"/>
  <c r="P671" i="9" s="1"/>
  <c r="G671" i="9"/>
  <c r="Q671" i="9" s="1"/>
  <c r="H671" i="9"/>
  <c r="R671" i="9" s="1"/>
  <c r="I671" i="9"/>
  <c r="S671" i="9" s="1"/>
  <c r="A672" i="9"/>
  <c r="K672" i="9" s="1"/>
  <c r="B672" i="9"/>
  <c r="L672" i="9" s="1"/>
  <c r="C672" i="9"/>
  <c r="M672" i="9" s="1"/>
  <c r="D672" i="9"/>
  <c r="N672" i="9" s="1"/>
  <c r="E672" i="9"/>
  <c r="O672" i="9" s="1"/>
  <c r="F672" i="9"/>
  <c r="P672" i="9" s="1"/>
  <c r="G672" i="9"/>
  <c r="Q672" i="9" s="1"/>
  <c r="H672" i="9"/>
  <c r="R672" i="9" s="1"/>
  <c r="I672" i="9"/>
  <c r="S672" i="9" s="1"/>
  <c r="A673" i="9"/>
  <c r="K673" i="9" s="1"/>
  <c r="B673" i="9"/>
  <c r="L673" i="9" s="1"/>
  <c r="C673" i="9"/>
  <c r="M673" i="9" s="1"/>
  <c r="D673" i="9"/>
  <c r="N673" i="9" s="1"/>
  <c r="E673" i="9"/>
  <c r="O673" i="9" s="1"/>
  <c r="F673" i="9"/>
  <c r="P673" i="9" s="1"/>
  <c r="G673" i="9"/>
  <c r="Q673" i="9" s="1"/>
  <c r="H673" i="9"/>
  <c r="R673" i="9" s="1"/>
  <c r="I673" i="9"/>
  <c r="S673" i="9" s="1"/>
  <c r="A674" i="9"/>
  <c r="K674" i="9" s="1"/>
  <c r="B674" i="9"/>
  <c r="L674" i="9" s="1"/>
  <c r="C674" i="9"/>
  <c r="M674" i="9" s="1"/>
  <c r="D674" i="9"/>
  <c r="N674" i="9" s="1"/>
  <c r="E674" i="9"/>
  <c r="O674" i="9" s="1"/>
  <c r="F674" i="9"/>
  <c r="P674" i="9" s="1"/>
  <c r="G674" i="9"/>
  <c r="Q674" i="9" s="1"/>
  <c r="H674" i="9"/>
  <c r="R674" i="9" s="1"/>
  <c r="I674" i="9"/>
  <c r="S674" i="9" s="1"/>
  <c r="A675" i="9"/>
  <c r="K675" i="9" s="1"/>
  <c r="B675" i="9"/>
  <c r="L675" i="9" s="1"/>
  <c r="C675" i="9"/>
  <c r="M675" i="9" s="1"/>
  <c r="D675" i="9"/>
  <c r="N675" i="9" s="1"/>
  <c r="E675" i="9"/>
  <c r="O675" i="9" s="1"/>
  <c r="F675" i="9"/>
  <c r="P675" i="9" s="1"/>
  <c r="G675" i="9"/>
  <c r="Q675" i="9" s="1"/>
  <c r="H675" i="9"/>
  <c r="R675" i="9" s="1"/>
  <c r="I675" i="9"/>
  <c r="S675" i="9" s="1"/>
  <c r="A676" i="9"/>
  <c r="K676" i="9" s="1"/>
  <c r="B676" i="9"/>
  <c r="L676" i="9" s="1"/>
  <c r="C676" i="9"/>
  <c r="M676" i="9" s="1"/>
  <c r="D676" i="9"/>
  <c r="N676" i="9" s="1"/>
  <c r="E676" i="9"/>
  <c r="O676" i="9" s="1"/>
  <c r="F676" i="9"/>
  <c r="P676" i="9" s="1"/>
  <c r="G676" i="9"/>
  <c r="Q676" i="9" s="1"/>
  <c r="H676" i="9"/>
  <c r="R676" i="9" s="1"/>
  <c r="I676" i="9"/>
  <c r="S676" i="9" s="1"/>
  <c r="A677" i="9"/>
  <c r="K677" i="9" s="1"/>
  <c r="B677" i="9"/>
  <c r="L677" i="9" s="1"/>
  <c r="C677" i="9"/>
  <c r="M677" i="9" s="1"/>
  <c r="D677" i="9"/>
  <c r="N677" i="9" s="1"/>
  <c r="E677" i="9"/>
  <c r="O677" i="9" s="1"/>
  <c r="F677" i="9"/>
  <c r="P677" i="9" s="1"/>
  <c r="G677" i="9"/>
  <c r="Q677" i="9" s="1"/>
  <c r="H677" i="9"/>
  <c r="R677" i="9" s="1"/>
  <c r="I677" i="9"/>
  <c r="S677" i="9" s="1"/>
  <c r="A678" i="9"/>
  <c r="K678" i="9" s="1"/>
  <c r="B678" i="9"/>
  <c r="L678" i="9" s="1"/>
  <c r="C678" i="9"/>
  <c r="M678" i="9" s="1"/>
  <c r="D678" i="9"/>
  <c r="N678" i="9" s="1"/>
  <c r="E678" i="9"/>
  <c r="O678" i="9" s="1"/>
  <c r="F678" i="9"/>
  <c r="P678" i="9" s="1"/>
  <c r="G678" i="9"/>
  <c r="Q678" i="9" s="1"/>
  <c r="H678" i="9"/>
  <c r="R678" i="9" s="1"/>
  <c r="I678" i="9"/>
  <c r="S678" i="9" s="1"/>
  <c r="A679" i="9"/>
  <c r="K679" i="9" s="1"/>
  <c r="B679" i="9"/>
  <c r="L679" i="9" s="1"/>
  <c r="C679" i="9"/>
  <c r="M679" i="9" s="1"/>
  <c r="D679" i="9"/>
  <c r="N679" i="9" s="1"/>
  <c r="E679" i="9"/>
  <c r="O679" i="9" s="1"/>
  <c r="F679" i="9"/>
  <c r="P679" i="9" s="1"/>
  <c r="G679" i="9"/>
  <c r="Q679" i="9" s="1"/>
  <c r="H679" i="9"/>
  <c r="R679" i="9" s="1"/>
  <c r="I679" i="9"/>
  <c r="S679" i="9" s="1"/>
  <c r="A680" i="9"/>
  <c r="K680" i="9" s="1"/>
  <c r="B680" i="9"/>
  <c r="L680" i="9" s="1"/>
  <c r="C680" i="9"/>
  <c r="M680" i="9" s="1"/>
  <c r="D680" i="9"/>
  <c r="N680" i="9" s="1"/>
  <c r="E680" i="9"/>
  <c r="O680" i="9" s="1"/>
  <c r="F680" i="9"/>
  <c r="P680" i="9" s="1"/>
  <c r="G680" i="9"/>
  <c r="Q680" i="9" s="1"/>
  <c r="H680" i="9"/>
  <c r="R680" i="9" s="1"/>
  <c r="I680" i="9"/>
  <c r="S680" i="9" s="1"/>
  <c r="A681" i="9"/>
  <c r="K681" i="9" s="1"/>
  <c r="B681" i="9"/>
  <c r="L681" i="9" s="1"/>
  <c r="C681" i="9"/>
  <c r="M681" i="9" s="1"/>
  <c r="D681" i="9"/>
  <c r="N681" i="9" s="1"/>
  <c r="E681" i="9"/>
  <c r="O681" i="9" s="1"/>
  <c r="F681" i="9"/>
  <c r="P681" i="9" s="1"/>
  <c r="G681" i="9"/>
  <c r="Q681" i="9" s="1"/>
  <c r="H681" i="9"/>
  <c r="R681" i="9" s="1"/>
  <c r="I681" i="9"/>
  <c r="S681" i="9" s="1"/>
  <c r="A682" i="9"/>
  <c r="K682" i="9" s="1"/>
  <c r="B682" i="9"/>
  <c r="L682" i="9" s="1"/>
  <c r="C682" i="9"/>
  <c r="M682" i="9" s="1"/>
  <c r="D682" i="9"/>
  <c r="N682" i="9" s="1"/>
  <c r="E682" i="9"/>
  <c r="O682" i="9" s="1"/>
  <c r="F682" i="9"/>
  <c r="P682" i="9" s="1"/>
  <c r="G682" i="9"/>
  <c r="Q682" i="9" s="1"/>
  <c r="H682" i="9"/>
  <c r="R682" i="9" s="1"/>
  <c r="I682" i="9"/>
  <c r="S682" i="9" s="1"/>
  <c r="A683" i="9"/>
  <c r="K683" i="9" s="1"/>
  <c r="B683" i="9"/>
  <c r="L683" i="9" s="1"/>
  <c r="C683" i="9"/>
  <c r="M683" i="9" s="1"/>
  <c r="D683" i="9"/>
  <c r="N683" i="9" s="1"/>
  <c r="E683" i="9"/>
  <c r="O683" i="9" s="1"/>
  <c r="F683" i="9"/>
  <c r="P683" i="9" s="1"/>
  <c r="G683" i="9"/>
  <c r="Q683" i="9" s="1"/>
  <c r="H683" i="9"/>
  <c r="R683" i="9" s="1"/>
  <c r="I683" i="9"/>
  <c r="S683" i="9" s="1"/>
  <c r="A684" i="9"/>
  <c r="K684" i="9" s="1"/>
  <c r="B684" i="9"/>
  <c r="L684" i="9" s="1"/>
  <c r="C684" i="9"/>
  <c r="M684" i="9" s="1"/>
  <c r="D684" i="9"/>
  <c r="N684" i="9" s="1"/>
  <c r="E684" i="9"/>
  <c r="O684" i="9" s="1"/>
  <c r="F684" i="9"/>
  <c r="P684" i="9" s="1"/>
  <c r="G684" i="9"/>
  <c r="Q684" i="9" s="1"/>
  <c r="H684" i="9"/>
  <c r="R684" i="9" s="1"/>
  <c r="I684" i="9"/>
  <c r="S684" i="9" s="1"/>
  <c r="A685" i="9"/>
  <c r="K685" i="9" s="1"/>
  <c r="B685" i="9"/>
  <c r="L685" i="9" s="1"/>
  <c r="C685" i="9"/>
  <c r="M685" i="9" s="1"/>
  <c r="D685" i="9"/>
  <c r="N685" i="9" s="1"/>
  <c r="E685" i="9"/>
  <c r="O685" i="9" s="1"/>
  <c r="F685" i="9"/>
  <c r="P685" i="9" s="1"/>
  <c r="G685" i="9"/>
  <c r="Q685" i="9" s="1"/>
  <c r="H685" i="9"/>
  <c r="R685" i="9" s="1"/>
  <c r="I685" i="9"/>
  <c r="S685" i="9" s="1"/>
  <c r="A686" i="9"/>
  <c r="K686" i="9" s="1"/>
  <c r="B686" i="9"/>
  <c r="L686" i="9" s="1"/>
  <c r="C686" i="9"/>
  <c r="M686" i="9" s="1"/>
  <c r="D686" i="9"/>
  <c r="N686" i="9" s="1"/>
  <c r="E686" i="9"/>
  <c r="O686" i="9" s="1"/>
  <c r="F686" i="9"/>
  <c r="P686" i="9" s="1"/>
  <c r="G686" i="9"/>
  <c r="Q686" i="9" s="1"/>
  <c r="H686" i="9"/>
  <c r="R686" i="9" s="1"/>
  <c r="I686" i="9"/>
  <c r="S686" i="9" s="1"/>
  <c r="A687" i="9"/>
  <c r="K687" i="9" s="1"/>
  <c r="B687" i="9"/>
  <c r="L687" i="9" s="1"/>
  <c r="C687" i="9"/>
  <c r="M687" i="9" s="1"/>
  <c r="D687" i="9"/>
  <c r="N687" i="9" s="1"/>
  <c r="E687" i="9"/>
  <c r="O687" i="9" s="1"/>
  <c r="F687" i="9"/>
  <c r="P687" i="9" s="1"/>
  <c r="G687" i="9"/>
  <c r="Q687" i="9" s="1"/>
  <c r="H687" i="9"/>
  <c r="R687" i="9" s="1"/>
  <c r="I687" i="9"/>
  <c r="S687" i="9" s="1"/>
  <c r="A688" i="9"/>
  <c r="K688" i="9" s="1"/>
  <c r="B688" i="9"/>
  <c r="L688" i="9" s="1"/>
  <c r="C688" i="9"/>
  <c r="M688" i="9" s="1"/>
  <c r="D688" i="9"/>
  <c r="N688" i="9" s="1"/>
  <c r="E688" i="9"/>
  <c r="O688" i="9" s="1"/>
  <c r="F688" i="9"/>
  <c r="P688" i="9" s="1"/>
  <c r="G688" i="9"/>
  <c r="Q688" i="9" s="1"/>
  <c r="H688" i="9"/>
  <c r="R688" i="9" s="1"/>
  <c r="I688" i="9"/>
  <c r="S688" i="9" s="1"/>
  <c r="A689" i="9"/>
  <c r="K689" i="9" s="1"/>
  <c r="B689" i="9"/>
  <c r="L689" i="9" s="1"/>
  <c r="C689" i="9"/>
  <c r="M689" i="9" s="1"/>
  <c r="D689" i="9"/>
  <c r="N689" i="9" s="1"/>
  <c r="E689" i="9"/>
  <c r="O689" i="9" s="1"/>
  <c r="F689" i="9"/>
  <c r="P689" i="9" s="1"/>
  <c r="G689" i="9"/>
  <c r="Q689" i="9" s="1"/>
  <c r="H689" i="9"/>
  <c r="R689" i="9" s="1"/>
  <c r="I689" i="9"/>
  <c r="S689" i="9" s="1"/>
  <c r="A690" i="9"/>
  <c r="K690" i="9" s="1"/>
  <c r="B690" i="9"/>
  <c r="L690" i="9" s="1"/>
  <c r="C690" i="9"/>
  <c r="M690" i="9" s="1"/>
  <c r="D690" i="9"/>
  <c r="N690" i="9" s="1"/>
  <c r="E690" i="9"/>
  <c r="O690" i="9" s="1"/>
  <c r="F690" i="9"/>
  <c r="P690" i="9" s="1"/>
  <c r="G690" i="9"/>
  <c r="Q690" i="9" s="1"/>
  <c r="H690" i="9"/>
  <c r="R690" i="9" s="1"/>
  <c r="I690" i="9"/>
  <c r="S690" i="9" s="1"/>
  <c r="A691" i="9"/>
  <c r="K691" i="9" s="1"/>
  <c r="B691" i="9"/>
  <c r="L691" i="9" s="1"/>
  <c r="C691" i="9"/>
  <c r="M691" i="9" s="1"/>
  <c r="D691" i="9"/>
  <c r="N691" i="9" s="1"/>
  <c r="E691" i="9"/>
  <c r="O691" i="9" s="1"/>
  <c r="F691" i="9"/>
  <c r="P691" i="9" s="1"/>
  <c r="G691" i="9"/>
  <c r="Q691" i="9" s="1"/>
  <c r="H691" i="9"/>
  <c r="R691" i="9" s="1"/>
  <c r="I691" i="9"/>
  <c r="S691" i="9" s="1"/>
  <c r="A692" i="9"/>
  <c r="K692" i="9" s="1"/>
  <c r="B692" i="9"/>
  <c r="L692" i="9" s="1"/>
  <c r="C692" i="9"/>
  <c r="M692" i="9" s="1"/>
  <c r="D692" i="9"/>
  <c r="N692" i="9" s="1"/>
  <c r="E692" i="9"/>
  <c r="O692" i="9" s="1"/>
  <c r="F692" i="9"/>
  <c r="P692" i="9" s="1"/>
  <c r="G692" i="9"/>
  <c r="Q692" i="9" s="1"/>
  <c r="H692" i="9"/>
  <c r="R692" i="9" s="1"/>
  <c r="I692" i="9"/>
  <c r="S692" i="9" s="1"/>
  <c r="A693" i="9"/>
  <c r="K693" i="9" s="1"/>
  <c r="B693" i="9"/>
  <c r="L693" i="9" s="1"/>
  <c r="C693" i="9"/>
  <c r="M693" i="9" s="1"/>
  <c r="D693" i="9"/>
  <c r="N693" i="9" s="1"/>
  <c r="E693" i="9"/>
  <c r="O693" i="9" s="1"/>
  <c r="F693" i="9"/>
  <c r="P693" i="9" s="1"/>
  <c r="G693" i="9"/>
  <c r="Q693" i="9" s="1"/>
  <c r="H693" i="9"/>
  <c r="R693" i="9" s="1"/>
  <c r="I693" i="9"/>
  <c r="S693" i="9" s="1"/>
  <c r="A694" i="9"/>
  <c r="K694" i="9" s="1"/>
  <c r="B694" i="9"/>
  <c r="L694" i="9" s="1"/>
  <c r="C694" i="9"/>
  <c r="M694" i="9" s="1"/>
  <c r="D694" i="9"/>
  <c r="N694" i="9" s="1"/>
  <c r="E694" i="9"/>
  <c r="O694" i="9" s="1"/>
  <c r="F694" i="9"/>
  <c r="P694" i="9" s="1"/>
  <c r="G694" i="9"/>
  <c r="Q694" i="9" s="1"/>
  <c r="H694" i="9"/>
  <c r="R694" i="9" s="1"/>
  <c r="I694" i="9"/>
  <c r="S694" i="9" s="1"/>
  <c r="A695" i="9"/>
  <c r="K695" i="9" s="1"/>
  <c r="B695" i="9"/>
  <c r="L695" i="9" s="1"/>
  <c r="C695" i="9"/>
  <c r="M695" i="9" s="1"/>
  <c r="D695" i="9"/>
  <c r="N695" i="9" s="1"/>
  <c r="E695" i="9"/>
  <c r="O695" i="9" s="1"/>
  <c r="F695" i="9"/>
  <c r="P695" i="9" s="1"/>
  <c r="G695" i="9"/>
  <c r="Q695" i="9" s="1"/>
  <c r="H695" i="9"/>
  <c r="R695" i="9" s="1"/>
  <c r="I695" i="9"/>
  <c r="S695" i="9" s="1"/>
  <c r="A696" i="9"/>
  <c r="K696" i="9" s="1"/>
  <c r="B696" i="9"/>
  <c r="L696" i="9" s="1"/>
  <c r="C696" i="9"/>
  <c r="M696" i="9" s="1"/>
  <c r="D696" i="9"/>
  <c r="N696" i="9" s="1"/>
  <c r="E696" i="9"/>
  <c r="O696" i="9" s="1"/>
  <c r="F696" i="9"/>
  <c r="P696" i="9" s="1"/>
  <c r="G696" i="9"/>
  <c r="Q696" i="9" s="1"/>
  <c r="H696" i="9"/>
  <c r="R696" i="9" s="1"/>
  <c r="I696" i="9"/>
  <c r="S696" i="9" s="1"/>
  <c r="A697" i="9"/>
  <c r="K697" i="9" s="1"/>
  <c r="B697" i="9"/>
  <c r="L697" i="9" s="1"/>
  <c r="C697" i="9"/>
  <c r="M697" i="9" s="1"/>
  <c r="D697" i="9"/>
  <c r="N697" i="9" s="1"/>
  <c r="E697" i="9"/>
  <c r="O697" i="9" s="1"/>
  <c r="F697" i="9"/>
  <c r="P697" i="9" s="1"/>
  <c r="G697" i="9"/>
  <c r="Q697" i="9" s="1"/>
  <c r="H697" i="9"/>
  <c r="R697" i="9" s="1"/>
  <c r="I697" i="9"/>
  <c r="S697" i="9" s="1"/>
  <c r="A698" i="9"/>
  <c r="K698" i="9" s="1"/>
  <c r="B698" i="9"/>
  <c r="L698" i="9" s="1"/>
  <c r="C698" i="9"/>
  <c r="M698" i="9" s="1"/>
  <c r="D698" i="9"/>
  <c r="N698" i="9" s="1"/>
  <c r="E698" i="9"/>
  <c r="O698" i="9" s="1"/>
  <c r="F698" i="9"/>
  <c r="P698" i="9" s="1"/>
  <c r="G698" i="9"/>
  <c r="Q698" i="9" s="1"/>
  <c r="H698" i="9"/>
  <c r="R698" i="9" s="1"/>
  <c r="I698" i="9"/>
  <c r="S698" i="9" s="1"/>
  <c r="A699" i="9"/>
  <c r="K699" i="9" s="1"/>
  <c r="B699" i="9"/>
  <c r="L699" i="9" s="1"/>
  <c r="C699" i="9"/>
  <c r="M699" i="9" s="1"/>
  <c r="D699" i="9"/>
  <c r="N699" i="9" s="1"/>
  <c r="E699" i="9"/>
  <c r="O699" i="9" s="1"/>
  <c r="F699" i="9"/>
  <c r="P699" i="9" s="1"/>
  <c r="G699" i="9"/>
  <c r="Q699" i="9" s="1"/>
  <c r="H699" i="9"/>
  <c r="R699" i="9" s="1"/>
  <c r="I699" i="9"/>
  <c r="S699" i="9" s="1"/>
  <c r="A700" i="9"/>
  <c r="K700" i="9" s="1"/>
  <c r="B700" i="9"/>
  <c r="L700" i="9" s="1"/>
  <c r="C700" i="9"/>
  <c r="M700" i="9" s="1"/>
  <c r="D700" i="9"/>
  <c r="N700" i="9" s="1"/>
  <c r="E700" i="9"/>
  <c r="O700" i="9" s="1"/>
  <c r="F700" i="9"/>
  <c r="P700" i="9" s="1"/>
  <c r="G700" i="9"/>
  <c r="Q700" i="9" s="1"/>
  <c r="H700" i="9"/>
  <c r="R700" i="9" s="1"/>
  <c r="I700" i="9"/>
  <c r="S700" i="9" s="1"/>
  <c r="A701" i="9"/>
  <c r="K701" i="9" s="1"/>
  <c r="B701" i="9"/>
  <c r="L701" i="9" s="1"/>
  <c r="C701" i="9"/>
  <c r="M701" i="9" s="1"/>
  <c r="D701" i="9"/>
  <c r="N701" i="9" s="1"/>
  <c r="E701" i="9"/>
  <c r="O701" i="9" s="1"/>
  <c r="F701" i="9"/>
  <c r="P701" i="9" s="1"/>
  <c r="G701" i="9"/>
  <c r="Q701" i="9" s="1"/>
  <c r="H701" i="9"/>
  <c r="R701" i="9" s="1"/>
  <c r="I701" i="9"/>
  <c r="S701" i="9" s="1"/>
  <c r="A702" i="9"/>
  <c r="K702" i="9" s="1"/>
  <c r="B702" i="9"/>
  <c r="L702" i="9" s="1"/>
  <c r="C702" i="9"/>
  <c r="M702" i="9" s="1"/>
  <c r="D702" i="9"/>
  <c r="N702" i="9" s="1"/>
  <c r="E702" i="9"/>
  <c r="O702" i="9" s="1"/>
  <c r="F702" i="9"/>
  <c r="P702" i="9" s="1"/>
  <c r="G702" i="9"/>
  <c r="Q702" i="9" s="1"/>
  <c r="H702" i="9"/>
  <c r="R702" i="9" s="1"/>
  <c r="I702" i="9"/>
  <c r="S702" i="9" s="1"/>
  <c r="A703" i="9"/>
  <c r="K703" i="9" s="1"/>
  <c r="B703" i="9"/>
  <c r="L703" i="9" s="1"/>
  <c r="C703" i="9"/>
  <c r="M703" i="9" s="1"/>
  <c r="D703" i="9"/>
  <c r="N703" i="9" s="1"/>
  <c r="E703" i="9"/>
  <c r="O703" i="9" s="1"/>
  <c r="F703" i="9"/>
  <c r="P703" i="9" s="1"/>
  <c r="G703" i="9"/>
  <c r="Q703" i="9" s="1"/>
  <c r="H703" i="9"/>
  <c r="R703" i="9" s="1"/>
  <c r="I703" i="9"/>
  <c r="S703" i="9" s="1"/>
  <c r="A704" i="9"/>
  <c r="K704" i="9" s="1"/>
  <c r="B704" i="9"/>
  <c r="L704" i="9" s="1"/>
  <c r="C704" i="9"/>
  <c r="M704" i="9" s="1"/>
  <c r="D704" i="9"/>
  <c r="N704" i="9" s="1"/>
  <c r="E704" i="9"/>
  <c r="O704" i="9" s="1"/>
  <c r="F704" i="9"/>
  <c r="P704" i="9" s="1"/>
  <c r="G704" i="9"/>
  <c r="Q704" i="9" s="1"/>
  <c r="H704" i="9"/>
  <c r="R704" i="9" s="1"/>
  <c r="I704" i="9"/>
  <c r="S704" i="9" s="1"/>
  <c r="A705" i="9"/>
  <c r="K705" i="9" s="1"/>
  <c r="B705" i="9"/>
  <c r="L705" i="9" s="1"/>
  <c r="C705" i="9"/>
  <c r="M705" i="9" s="1"/>
  <c r="D705" i="9"/>
  <c r="N705" i="9" s="1"/>
  <c r="E705" i="9"/>
  <c r="O705" i="9" s="1"/>
  <c r="F705" i="9"/>
  <c r="P705" i="9" s="1"/>
  <c r="G705" i="9"/>
  <c r="Q705" i="9" s="1"/>
  <c r="H705" i="9"/>
  <c r="R705" i="9" s="1"/>
  <c r="I705" i="9"/>
  <c r="S705" i="9" s="1"/>
  <c r="A706" i="9"/>
  <c r="K706" i="9" s="1"/>
  <c r="B706" i="9"/>
  <c r="L706" i="9" s="1"/>
  <c r="C706" i="9"/>
  <c r="M706" i="9" s="1"/>
  <c r="D706" i="9"/>
  <c r="N706" i="9" s="1"/>
  <c r="E706" i="9"/>
  <c r="O706" i="9" s="1"/>
  <c r="F706" i="9"/>
  <c r="P706" i="9" s="1"/>
  <c r="G706" i="9"/>
  <c r="Q706" i="9" s="1"/>
  <c r="H706" i="9"/>
  <c r="R706" i="9" s="1"/>
  <c r="I706" i="9"/>
  <c r="S706" i="9" s="1"/>
  <c r="A707" i="9"/>
  <c r="K707" i="9" s="1"/>
  <c r="B707" i="9"/>
  <c r="L707" i="9" s="1"/>
  <c r="C707" i="9"/>
  <c r="M707" i="9" s="1"/>
  <c r="D707" i="9"/>
  <c r="N707" i="9" s="1"/>
  <c r="E707" i="9"/>
  <c r="O707" i="9" s="1"/>
  <c r="F707" i="9"/>
  <c r="P707" i="9" s="1"/>
  <c r="G707" i="9"/>
  <c r="Q707" i="9" s="1"/>
  <c r="H707" i="9"/>
  <c r="R707" i="9" s="1"/>
  <c r="I707" i="9"/>
  <c r="S707" i="9" s="1"/>
  <c r="A708" i="9"/>
  <c r="K708" i="9" s="1"/>
  <c r="B708" i="9"/>
  <c r="L708" i="9" s="1"/>
  <c r="C708" i="9"/>
  <c r="M708" i="9" s="1"/>
  <c r="D708" i="9"/>
  <c r="N708" i="9" s="1"/>
  <c r="E708" i="9"/>
  <c r="O708" i="9" s="1"/>
  <c r="F708" i="9"/>
  <c r="P708" i="9" s="1"/>
  <c r="G708" i="9"/>
  <c r="Q708" i="9" s="1"/>
  <c r="H708" i="9"/>
  <c r="R708" i="9" s="1"/>
  <c r="I708" i="9"/>
  <c r="S708" i="9" s="1"/>
  <c r="A709" i="9"/>
  <c r="K709" i="9" s="1"/>
  <c r="B709" i="9"/>
  <c r="L709" i="9" s="1"/>
  <c r="C709" i="9"/>
  <c r="M709" i="9" s="1"/>
  <c r="D709" i="9"/>
  <c r="N709" i="9" s="1"/>
  <c r="E709" i="9"/>
  <c r="O709" i="9" s="1"/>
  <c r="F709" i="9"/>
  <c r="P709" i="9" s="1"/>
  <c r="G709" i="9"/>
  <c r="Q709" i="9" s="1"/>
  <c r="H709" i="9"/>
  <c r="R709" i="9" s="1"/>
  <c r="I709" i="9"/>
  <c r="S709" i="9" s="1"/>
  <c r="A710" i="9"/>
  <c r="K710" i="9" s="1"/>
  <c r="B710" i="9"/>
  <c r="L710" i="9" s="1"/>
  <c r="C710" i="9"/>
  <c r="M710" i="9" s="1"/>
  <c r="D710" i="9"/>
  <c r="N710" i="9" s="1"/>
  <c r="E710" i="9"/>
  <c r="O710" i="9" s="1"/>
  <c r="F710" i="9"/>
  <c r="P710" i="9" s="1"/>
  <c r="G710" i="9"/>
  <c r="Q710" i="9" s="1"/>
  <c r="H710" i="9"/>
  <c r="R710" i="9" s="1"/>
  <c r="I710" i="9"/>
  <c r="S710" i="9" s="1"/>
  <c r="A711" i="9"/>
  <c r="K711" i="9" s="1"/>
  <c r="B711" i="9"/>
  <c r="L711" i="9" s="1"/>
  <c r="C711" i="9"/>
  <c r="M711" i="9" s="1"/>
  <c r="D711" i="9"/>
  <c r="N711" i="9" s="1"/>
  <c r="E711" i="9"/>
  <c r="O711" i="9" s="1"/>
  <c r="F711" i="9"/>
  <c r="P711" i="9" s="1"/>
  <c r="G711" i="9"/>
  <c r="Q711" i="9" s="1"/>
  <c r="H711" i="9"/>
  <c r="R711" i="9" s="1"/>
  <c r="I711" i="9"/>
  <c r="S711" i="9" s="1"/>
  <c r="A712" i="9"/>
  <c r="K712" i="9" s="1"/>
  <c r="B712" i="9"/>
  <c r="L712" i="9" s="1"/>
  <c r="C712" i="9"/>
  <c r="M712" i="9" s="1"/>
  <c r="D712" i="9"/>
  <c r="N712" i="9" s="1"/>
  <c r="E712" i="9"/>
  <c r="O712" i="9" s="1"/>
  <c r="F712" i="9"/>
  <c r="P712" i="9" s="1"/>
  <c r="G712" i="9"/>
  <c r="Q712" i="9" s="1"/>
  <c r="H712" i="9"/>
  <c r="R712" i="9" s="1"/>
  <c r="I712" i="9"/>
  <c r="S712" i="9" s="1"/>
  <c r="A713" i="9"/>
  <c r="K713" i="9" s="1"/>
  <c r="B713" i="9"/>
  <c r="L713" i="9" s="1"/>
  <c r="C713" i="9"/>
  <c r="M713" i="9" s="1"/>
  <c r="D713" i="9"/>
  <c r="N713" i="9" s="1"/>
  <c r="E713" i="9"/>
  <c r="O713" i="9" s="1"/>
  <c r="F713" i="9"/>
  <c r="P713" i="9" s="1"/>
  <c r="G713" i="9"/>
  <c r="Q713" i="9" s="1"/>
  <c r="H713" i="9"/>
  <c r="R713" i="9" s="1"/>
  <c r="I713" i="9"/>
  <c r="S713" i="9" s="1"/>
  <c r="A714" i="9"/>
  <c r="K714" i="9" s="1"/>
  <c r="B714" i="9"/>
  <c r="L714" i="9" s="1"/>
  <c r="C714" i="9"/>
  <c r="M714" i="9" s="1"/>
  <c r="D714" i="9"/>
  <c r="N714" i="9" s="1"/>
  <c r="E714" i="9"/>
  <c r="O714" i="9" s="1"/>
  <c r="F714" i="9"/>
  <c r="P714" i="9" s="1"/>
  <c r="G714" i="9"/>
  <c r="Q714" i="9" s="1"/>
  <c r="H714" i="9"/>
  <c r="R714" i="9" s="1"/>
  <c r="I714" i="9"/>
  <c r="S714" i="9" s="1"/>
  <c r="A715" i="9"/>
  <c r="K715" i="9" s="1"/>
  <c r="B715" i="9"/>
  <c r="L715" i="9" s="1"/>
  <c r="C715" i="9"/>
  <c r="M715" i="9" s="1"/>
  <c r="D715" i="9"/>
  <c r="N715" i="9" s="1"/>
  <c r="E715" i="9"/>
  <c r="O715" i="9" s="1"/>
  <c r="F715" i="9"/>
  <c r="P715" i="9" s="1"/>
  <c r="G715" i="9"/>
  <c r="Q715" i="9" s="1"/>
  <c r="H715" i="9"/>
  <c r="R715" i="9" s="1"/>
  <c r="I715" i="9"/>
  <c r="S715" i="9" s="1"/>
  <c r="A716" i="9"/>
  <c r="K716" i="9" s="1"/>
  <c r="B716" i="9"/>
  <c r="L716" i="9" s="1"/>
  <c r="C716" i="9"/>
  <c r="M716" i="9" s="1"/>
  <c r="D716" i="9"/>
  <c r="N716" i="9" s="1"/>
  <c r="E716" i="9"/>
  <c r="O716" i="9" s="1"/>
  <c r="F716" i="9"/>
  <c r="P716" i="9" s="1"/>
  <c r="G716" i="9"/>
  <c r="Q716" i="9" s="1"/>
  <c r="H716" i="9"/>
  <c r="R716" i="9" s="1"/>
  <c r="I716" i="9"/>
  <c r="S716" i="9" s="1"/>
  <c r="A717" i="9"/>
  <c r="K717" i="9" s="1"/>
  <c r="B717" i="9"/>
  <c r="L717" i="9" s="1"/>
  <c r="C717" i="9"/>
  <c r="M717" i="9" s="1"/>
  <c r="D717" i="9"/>
  <c r="N717" i="9" s="1"/>
  <c r="E717" i="9"/>
  <c r="O717" i="9" s="1"/>
  <c r="F717" i="9"/>
  <c r="P717" i="9" s="1"/>
  <c r="G717" i="9"/>
  <c r="Q717" i="9" s="1"/>
  <c r="H717" i="9"/>
  <c r="R717" i="9" s="1"/>
  <c r="I717" i="9"/>
  <c r="S717" i="9" s="1"/>
  <c r="A718" i="9"/>
  <c r="K718" i="9" s="1"/>
  <c r="B718" i="9"/>
  <c r="L718" i="9" s="1"/>
  <c r="C718" i="9"/>
  <c r="M718" i="9" s="1"/>
  <c r="D718" i="9"/>
  <c r="N718" i="9" s="1"/>
  <c r="E718" i="9"/>
  <c r="O718" i="9" s="1"/>
  <c r="F718" i="9"/>
  <c r="P718" i="9" s="1"/>
  <c r="G718" i="9"/>
  <c r="Q718" i="9" s="1"/>
  <c r="H718" i="9"/>
  <c r="R718" i="9" s="1"/>
  <c r="I718" i="9"/>
  <c r="S718" i="9" s="1"/>
  <c r="A719" i="9"/>
  <c r="K719" i="9" s="1"/>
  <c r="B719" i="9"/>
  <c r="L719" i="9" s="1"/>
  <c r="C719" i="9"/>
  <c r="M719" i="9" s="1"/>
  <c r="D719" i="9"/>
  <c r="N719" i="9" s="1"/>
  <c r="E719" i="9"/>
  <c r="O719" i="9" s="1"/>
  <c r="F719" i="9"/>
  <c r="P719" i="9" s="1"/>
  <c r="G719" i="9"/>
  <c r="Q719" i="9" s="1"/>
  <c r="H719" i="9"/>
  <c r="R719" i="9" s="1"/>
  <c r="I719" i="9"/>
  <c r="S719" i="9" s="1"/>
  <c r="A720" i="9"/>
  <c r="K720" i="9" s="1"/>
  <c r="B720" i="9"/>
  <c r="L720" i="9" s="1"/>
  <c r="C720" i="9"/>
  <c r="M720" i="9" s="1"/>
  <c r="D720" i="9"/>
  <c r="N720" i="9" s="1"/>
  <c r="E720" i="9"/>
  <c r="O720" i="9" s="1"/>
  <c r="F720" i="9"/>
  <c r="P720" i="9" s="1"/>
  <c r="G720" i="9"/>
  <c r="Q720" i="9" s="1"/>
  <c r="H720" i="9"/>
  <c r="R720" i="9" s="1"/>
  <c r="I720" i="9"/>
  <c r="S720" i="9" s="1"/>
  <c r="A721" i="9"/>
  <c r="K721" i="9" s="1"/>
  <c r="B721" i="9"/>
  <c r="L721" i="9" s="1"/>
  <c r="C721" i="9"/>
  <c r="M721" i="9" s="1"/>
  <c r="D721" i="9"/>
  <c r="N721" i="9" s="1"/>
  <c r="E721" i="9"/>
  <c r="O721" i="9" s="1"/>
  <c r="F721" i="9"/>
  <c r="P721" i="9" s="1"/>
  <c r="G721" i="9"/>
  <c r="Q721" i="9" s="1"/>
  <c r="H721" i="9"/>
  <c r="R721" i="9" s="1"/>
  <c r="I721" i="9"/>
  <c r="S721" i="9" s="1"/>
  <c r="A722" i="9"/>
  <c r="K722" i="9" s="1"/>
  <c r="B722" i="9"/>
  <c r="L722" i="9" s="1"/>
  <c r="C722" i="9"/>
  <c r="M722" i="9" s="1"/>
  <c r="D722" i="9"/>
  <c r="N722" i="9" s="1"/>
  <c r="E722" i="9"/>
  <c r="O722" i="9" s="1"/>
  <c r="F722" i="9"/>
  <c r="P722" i="9" s="1"/>
  <c r="G722" i="9"/>
  <c r="Q722" i="9" s="1"/>
  <c r="H722" i="9"/>
  <c r="R722" i="9" s="1"/>
  <c r="I722" i="9"/>
  <c r="S722" i="9" s="1"/>
  <c r="A723" i="9"/>
  <c r="K723" i="9" s="1"/>
  <c r="B723" i="9"/>
  <c r="L723" i="9" s="1"/>
  <c r="C723" i="9"/>
  <c r="M723" i="9" s="1"/>
  <c r="D723" i="9"/>
  <c r="N723" i="9" s="1"/>
  <c r="E723" i="9"/>
  <c r="O723" i="9" s="1"/>
  <c r="F723" i="9"/>
  <c r="P723" i="9" s="1"/>
  <c r="G723" i="9"/>
  <c r="Q723" i="9" s="1"/>
  <c r="H723" i="9"/>
  <c r="R723" i="9" s="1"/>
  <c r="I723" i="9"/>
  <c r="S723" i="9" s="1"/>
  <c r="A724" i="9"/>
  <c r="K724" i="9" s="1"/>
  <c r="B724" i="9"/>
  <c r="L724" i="9" s="1"/>
  <c r="C724" i="9"/>
  <c r="M724" i="9" s="1"/>
  <c r="D724" i="9"/>
  <c r="N724" i="9" s="1"/>
  <c r="E724" i="9"/>
  <c r="O724" i="9" s="1"/>
  <c r="F724" i="9"/>
  <c r="P724" i="9" s="1"/>
  <c r="G724" i="9"/>
  <c r="Q724" i="9" s="1"/>
  <c r="H724" i="9"/>
  <c r="R724" i="9" s="1"/>
  <c r="I724" i="9"/>
  <c r="S724" i="9" s="1"/>
  <c r="A725" i="9"/>
  <c r="K725" i="9" s="1"/>
  <c r="B725" i="9"/>
  <c r="L725" i="9" s="1"/>
  <c r="C725" i="9"/>
  <c r="M725" i="9" s="1"/>
  <c r="D725" i="9"/>
  <c r="N725" i="9" s="1"/>
  <c r="E725" i="9"/>
  <c r="O725" i="9" s="1"/>
  <c r="F725" i="9"/>
  <c r="P725" i="9" s="1"/>
  <c r="G725" i="9"/>
  <c r="Q725" i="9" s="1"/>
  <c r="H725" i="9"/>
  <c r="R725" i="9" s="1"/>
  <c r="I725" i="9"/>
  <c r="S725" i="9" s="1"/>
  <c r="A726" i="9"/>
  <c r="K726" i="9" s="1"/>
  <c r="B726" i="9"/>
  <c r="L726" i="9" s="1"/>
  <c r="C726" i="9"/>
  <c r="M726" i="9" s="1"/>
  <c r="D726" i="9"/>
  <c r="N726" i="9" s="1"/>
  <c r="E726" i="9"/>
  <c r="O726" i="9" s="1"/>
  <c r="F726" i="9"/>
  <c r="P726" i="9" s="1"/>
  <c r="G726" i="9"/>
  <c r="Q726" i="9" s="1"/>
  <c r="H726" i="9"/>
  <c r="R726" i="9" s="1"/>
  <c r="I726" i="9"/>
  <c r="S726" i="9" s="1"/>
  <c r="A727" i="9"/>
  <c r="K727" i="9" s="1"/>
  <c r="B727" i="9"/>
  <c r="L727" i="9" s="1"/>
  <c r="C727" i="9"/>
  <c r="M727" i="9" s="1"/>
  <c r="D727" i="9"/>
  <c r="N727" i="9" s="1"/>
  <c r="E727" i="9"/>
  <c r="O727" i="9" s="1"/>
  <c r="F727" i="9"/>
  <c r="P727" i="9" s="1"/>
  <c r="G727" i="9"/>
  <c r="Q727" i="9" s="1"/>
  <c r="H727" i="9"/>
  <c r="R727" i="9" s="1"/>
  <c r="I727" i="9"/>
  <c r="S727" i="9" s="1"/>
  <c r="A728" i="9"/>
  <c r="K728" i="9" s="1"/>
  <c r="B728" i="9"/>
  <c r="L728" i="9" s="1"/>
  <c r="C728" i="9"/>
  <c r="M728" i="9" s="1"/>
  <c r="D728" i="9"/>
  <c r="N728" i="9" s="1"/>
  <c r="E728" i="9"/>
  <c r="O728" i="9" s="1"/>
  <c r="F728" i="9"/>
  <c r="P728" i="9" s="1"/>
  <c r="G728" i="9"/>
  <c r="Q728" i="9" s="1"/>
  <c r="H728" i="9"/>
  <c r="R728" i="9" s="1"/>
  <c r="I728" i="9"/>
  <c r="S728" i="9" s="1"/>
  <c r="A729" i="9"/>
  <c r="K729" i="9" s="1"/>
  <c r="B729" i="9"/>
  <c r="L729" i="9" s="1"/>
  <c r="C729" i="9"/>
  <c r="M729" i="9" s="1"/>
  <c r="D729" i="9"/>
  <c r="N729" i="9" s="1"/>
  <c r="E729" i="9"/>
  <c r="O729" i="9" s="1"/>
  <c r="F729" i="9"/>
  <c r="P729" i="9" s="1"/>
  <c r="G729" i="9"/>
  <c r="Q729" i="9" s="1"/>
  <c r="H729" i="9"/>
  <c r="R729" i="9" s="1"/>
  <c r="I729" i="9"/>
  <c r="S729" i="9" s="1"/>
  <c r="A730" i="9"/>
  <c r="K730" i="9" s="1"/>
  <c r="B730" i="9"/>
  <c r="L730" i="9" s="1"/>
  <c r="C730" i="9"/>
  <c r="M730" i="9" s="1"/>
  <c r="D730" i="9"/>
  <c r="N730" i="9" s="1"/>
  <c r="E730" i="9"/>
  <c r="O730" i="9" s="1"/>
  <c r="F730" i="9"/>
  <c r="P730" i="9" s="1"/>
  <c r="G730" i="9"/>
  <c r="Q730" i="9" s="1"/>
  <c r="H730" i="9"/>
  <c r="R730" i="9" s="1"/>
  <c r="I730" i="9"/>
  <c r="S730" i="9" s="1"/>
  <c r="A731" i="9"/>
  <c r="K731" i="9" s="1"/>
  <c r="B731" i="9"/>
  <c r="L731" i="9" s="1"/>
  <c r="C731" i="9"/>
  <c r="M731" i="9" s="1"/>
  <c r="D731" i="9"/>
  <c r="N731" i="9" s="1"/>
  <c r="E731" i="9"/>
  <c r="O731" i="9" s="1"/>
  <c r="F731" i="9"/>
  <c r="P731" i="9" s="1"/>
  <c r="G731" i="9"/>
  <c r="Q731" i="9" s="1"/>
  <c r="H731" i="9"/>
  <c r="R731" i="9" s="1"/>
  <c r="I731" i="9"/>
  <c r="S731" i="9" s="1"/>
  <c r="A732" i="9"/>
  <c r="K732" i="9" s="1"/>
  <c r="B732" i="9"/>
  <c r="L732" i="9" s="1"/>
  <c r="C732" i="9"/>
  <c r="M732" i="9" s="1"/>
  <c r="D732" i="9"/>
  <c r="N732" i="9" s="1"/>
  <c r="E732" i="9"/>
  <c r="O732" i="9" s="1"/>
  <c r="F732" i="9"/>
  <c r="P732" i="9" s="1"/>
  <c r="G732" i="9"/>
  <c r="Q732" i="9" s="1"/>
  <c r="H732" i="9"/>
  <c r="R732" i="9" s="1"/>
  <c r="I732" i="9"/>
  <c r="S732" i="9" s="1"/>
  <c r="A733" i="9"/>
  <c r="K733" i="9" s="1"/>
  <c r="B733" i="9"/>
  <c r="L733" i="9" s="1"/>
  <c r="C733" i="9"/>
  <c r="M733" i="9" s="1"/>
  <c r="D733" i="9"/>
  <c r="N733" i="9" s="1"/>
  <c r="E733" i="9"/>
  <c r="O733" i="9" s="1"/>
  <c r="F733" i="9"/>
  <c r="P733" i="9" s="1"/>
  <c r="G733" i="9"/>
  <c r="Q733" i="9" s="1"/>
  <c r="H733" i="9"/>
  <c r="R733" i="9" s="1"/>
  <c r="I733" i="9"/>
  <c r="S733" i="9" s="1"/>
  <c r="A734" i="9"/>
  <c r="K734" i="9" s="1"/>
  <c r="B734" i="9"/>
  <c r="L734" i="9" s="1"/>
  <c r="C734" i="9"/>
  <c r="M734" i="9" s="1"/>
  <c r="D734" i="9"/>
  <c r="N734" i="9" s="1"/>
  <c r="E734" i="9"/>
  <c r="O734" i="9" s="1"/>
  <c r="F734" i="9"/>
  <c r="P734" i="9" s="1"/>
  <c r="G734" i="9"/>
  <c r="Q734" i="9" s="1"/>
  <c r="H734" i="9"/>
  <c r="R734" i="9" s="1"/>
  <c r="I734" i="9"/>
  <c r="S734" i="9" s="1"/>
  <c r="A735" i="9"/>
  <c r="K735" i="9" s="1"/>
  <c r="B735" i="9"/>
  <c r="L735" i="9" s="1"/>
  <c r="C735" i="9"/>
  <c r="M735" i="9" s="1"/>
  <c r="D735" i="9"/>
  <c r="N735" i="9" s="1"/>
  <c r="E735" i="9"/>
  <c r="O735" i="9" s="1"/>
  <c r="F735" i="9"/>
  <c r="P735" i="9" s="1"/>
  <c r="G735" i="9"/>
  <c r="Q735" i="9" s="1"/>
  <c r="H735" i="9"/>
  <c r="R735" i="9" s="1"/>
  <c r="I735" i="9"/>
  <c r="S735" i="9" s="1"/>
  <c r="A736" i="9"/>
  <c r="K736" i="9" s="1"/>
  <c r="B736" i="9"/>
  <c r="L736" i="9" s="1"/>
  <c r="C736" i="9"/>
  <c r="M736" i="9" s="1"/>
  <c r="D736" i="9"/>
  <c r="N736" i="9" s="1"/>
  <c r="E736" i="9"/>
  <c r="O736" i="9" s="1"/>
  <c r="F736" i="9"/>
  <c r="P736" i="9" s="1"/>
  <c r="G736" i="9"/>
  <c r="Q736" i="9" s="1"/>
  <c r="H736" i="9"/>
  <c r="R736" i="9" s="1"/>
  <c r="I736" i="9"/>
  <c r="S736" i="9" s="1"/>
  <c r="A737" i="9"/>
  <c r="K737" i="9" s="1"/>
  <c r="B737" i="9"/>
  <c r="L737" i="9" s="1"/>
  <c r="C737" i="9"/>
  <c r="M737" i="9" s="1"/>
  <c r="D737" i="9"/>
  <c r="N737" i="9" s="1"/>
  <c r="E737" i="9"/>
  <c r="O737" i="9" s="1"/>
  <c r="F737" i="9"/>
  <c r="P737" i="9" s="1"/>
  <c r="G737" i="9"/>
  <c r="Q737" i="9" s="1"/>
  <c r="H737" i="9"/>
  <c r="R737" i="9" s="1"/>
  <c r="I737" i="9"/>
  <c r="S737" i="9" s="1"/>
  <c r="A738" i="9"/>
  <c r="K738" i="9" s="1"/>
  <c r="B738" i="9"/>
  <c r="L738" i="9" s="1"/>
  <c r="C738" i="9"/>
  <c r="M738" i="9" s="1"/>
  <c r="D738" i="9"/>
  <c r="N738" i="9" s="1"/>
  <c r="E738" i="9"/>
  <c r="O738" i="9" s="1"/>
  <c r="F738" i="9"/>
  <c r="P738" i="9" s="1"/>
  <c r="G738" i="9"/>
  <c r="Q738" i="9" s="1"/>
  <c r="H738" i="9"/>
  <c r="R738" i="9" s="1"/>
  <c r="I738" i="9"/>
  <c r="S738" i="9" s="1"/>
  <c r="A739" i="9"/>
  <c r="K739" i="9" s="1"/>
  <c r="B739" i="9"/>
  <c r="L739" i="9" s="1"/>
  <c r="C739" i="9"/>
  <c r="M739" i="9" s="1"/>
  <c r="D739" i="9"/>
  <c r="N739" i="9" s="1"/>
  <c r="E739" i="9"/>
  <c r="O739" i="9" s="1"/>
  <c r="F739" i="9"/>
  <c r="P739" i="9" s="1"/>
  <c r="G739" i="9"/>
  <c r="Q739" i="9" s="1"/>
  <c r="H739" i="9"/>
  <c r="R739" i="9" s="1"/>
  <c r="I739" i="9"/>
  <c r="S739" i="9" s="1"/>
  <c r="A740" i="9"/>
  <c r="K740" i="9" s="1"/>
  <c r="B740" i="9"/>
  <c r="L740" i="9" s="1"/>
  <c r="C740" i="9"/>
  <c r="M740" i="9" s="1"/>
  <c r="D740" i="9"/>
  <c r="N740" i="9" s="1"/>
  <c r="E740" i="9"/>
  <c r="O740" i="9" s="1"/>
  <c r="F740" i="9"/>
  <c r="P740" i="9" s="1"/>
  <c r="G740" i="9"/>
  <c r="Q740" i="9" s="1"/>
  <c r="H740" i="9"/>
  <c r="R740" i="9" s="1"/>
  <c r="I740" i="9"/>
  <c r="S740" i="9" s="1"/>
  <c r="A741" i="9"/>
  <c r="K741" i="9" s="1"/>
  <c r="B741" i="9"/>
  <c r="L741" i="9" s="1"/>
  <c r="C741" i="9"/>
  <c r="M741" i="9" s="1"/>
  <c r="D741" i="9"/>
  <c r="N741" i="9" s="1"/>
  <c r="E741" i="9"/>
  <c r="O741" i="9" s="1"/>
  <c r="F741" i="9"/>
  <c r="P741" i="9" s="1"/>
  <c r="G741" i="9"/>
  <c r="Q741" i="9" s="1"/>
  <c r="H741" i="9"/>
  <c r="R741" i="9" s="1"/>
  <c r="I741" i="9"/>
  <c r="S741" i="9" s="1"/>
  <c r="A742" i="9"/>
  <c r="K742" i="9" s="1"/>
  <c r="B742" i="9"/>
  <c r="L742" i="9" s="1"/>
  <c r="C742" i="9"/>
  <c r="M742" i="9" s="1"/>
  <c r="D742" i="9"/>
  <c r="N742" i="9" s="1"/>
  <c r="E742" i="9"/>
  <c r="O742" i="9" s="1"/>
  <c r="F742" i="9"/>
  <c r="P742" i="9" s="1"/>
  <c r="G742" i="9"/>
  <c r="Q742" i="9" s="1"/>
  <c r="H742" i="9"/>
  <c r="R742" i="9" s="1"/>
  <c r="I742" i="9"/>
  <c r="S742" i="9" s="1"/>
  <c r="A743" i="9"/>
  <c r="K743" i="9" s="1"/>
  <c r="B743" i="9"/>
  <c r="L743" i="9" s="1"/>
  <c r="C743" i="9"/>
  <c r="M743" i="9" s="1"/>
  <c r="D743" i="9"/>
  <c r="N743" i="9" s="1"/>
  <c r="E743" i="9"/>
  <c r="O743" i="9" s="1"/>
  <c r="F743" i="9"/>
  <c r="P743" i="9" s="1"/>
  <c r="G743" i="9"/>
  <c r="Q743" i="9" s="1"/>
  <c r="H743" i="9"/>
  <c r="R743" i="9" s="1"/>
  <c r="I743" i="9"/>
  <c r="S743" i="9" s="1"/>
  <c r="A744" i="9"/>
  <c r="K744" i="9" s="1"/>
  <c r="B744" i="9"/>
  <c r="L744" i="9" s="1"/>
  <c r="C744" i="9"/>
  <c r="M744" i="9" s="1"/>
  <c r="D744" i="9"/>
  <c r="N744" i="9" s="1"/>
  <c r="E744" i="9"/>
  <c r="O744" i="9" s="1"/>
  <c r="F744" i="9"/>
  <c r="P744" i="9" s="1"/>
  <c r="G744" i="9"/>
  <c r="Q744" i="9" s="1"/>
  <c r="H744" i="9"/>
  <c r="R744" i="9" s="1"/>
  <c r="I744" i="9"/>
  <c r="S744" i="9" s="1"/>
  <c r="A745" i="9"/>
  <c r="K745" i="9" s="1"/>
  <c r="B745" i="9"/>
  <c r="L745" i="9" s="1"/>
  <c r="C745" i="9"/>
  <c r="M745" i="9" s="1"/>
  <c r="D745" i="9"/>
  <c r="N745" i="9" s="1"/>
  <c r="E745" i="9"/>
  <c r="O745" i="9" s="1"/>
  <c r="F745" i="9"/>
  <c r="P745" i="9" s="1"/>
  <c r="G745" i="9"/>
  <c r="Q745" i="9" s="1"/>
  <c r="H745" i="9"/>
  <c r="R745" i="9" s="1"/>
  <c r="I745" i="9"/>
  <c r="S745" i="9" s="1"/>
  <c r="A746" i="9"/>
  <c r="K746" i="9" s="1"/>
  <c r="B746" i="9"/>
  <c r="L746" i="9" s="1"/>
  <c r="C746" i="9"/>
  <c r="M746" i="9" s="1"/>
  <c r="D746" i="9"/>
  <c r="N746" i="9" s="1"/>
  <c r="E746" i="9"/>
  <c r="O746" i="9" s="1"/>
  <c r="F746" i="9"/>
  <c r="P746" i="9" s="1"/>
  <c r="G746" i="9"/>
  <c r="Q746" i="9" s="1"/>
  <c r="H746" i="9"/>
  <c r="R746" i="9" s="1"/>
  <c r="I746" i="9"/>
  <c r="S746" i="9" s="1"/>
  <c r="A747" i="9"/>
  <c r="K747" i="9" s="1"/>
  <c r="B747" i="9"/>
  <c r="L747" i="9" s="1"/>
  <c r="C747" i="9"/>
  <c r="M747" i="9" s="1"/>
  <c r="D747" i="9"/>
  <c r="N747" i="9" s="1"/>
  <c r="E747" i="9"/>
  <c r="O747" i="9" s="1"/>
  <c r="F747" i="9"/>
  <c r="P747" i="9" s="1"/>
  <c r="G747" i="9"/>
  <c r="Q747" i="9" s="1"/>
  <c r="H747" i="9"/>
  <c r="R747" i="9" s="1"/>
  <c r="I747" i="9"/>
  <c r="S747" i="9" s="1"/>
  <c r="A748" i="9"/>
  <c r="K748" i="9" s="1"/>
  <c r="B748" i="9"/>
  <c r="L748" i="9" s="1"/>
  <c r="C748" i="9"/>
  <c r="M748" i="9" s="1"/>
  <c r="D748" i="9"/>
  <c r="N748" i="9" s="1"/>
  <c r="E748" i="9"/>
  <c r="O748" i="9" s="1"/>
  <c r="F748" i="9"/>
  <c r="P748" i="9" s="1"/>
  <c r="G748" i="9"/>
  <c r="Q748" i="9" s="1"/>
  <c r="H748" i="9"/>
  <c r="R748" i="9" s="1"/>
  <c r="I748" i="9"/>
  <c r="S748" i="9" s="1"/>
  <c r="A749" i="9"/>
  <c r="K749" i="9" s="1"/>
  <c r="B749" i="9"/>
  <c r="L749" i="9" s="1"/>
  <c r="C749" i="9"/>
  <c r="M749" i="9" s="1"/>
  <c r="D749" i="9"/>
  <c r="N749" i="9" s="1"/>
  <c r="E749" i="9"/>
  <c r="O749" i="9" s="1"/>
  <c r="F749" i="9"/>
  <c r="P749" i="9" s="1"/>
  <c r="G749" i="9"/>
  <c r="Q749" i="9" s="1"/>
  <c r="H749" i="9"/>
  <c r="R749" i="9" s="1"/>
  <c r="I749" i="9"/>
  <c r="S749" i="9" s="1"/>
  <c r="A750" i="9"/>
  <c r="K750" i="9" s="1"/>
  <c r="B750" i="9"/>
  <c r="L750" i="9" s="1"/>
  <c r="C750" i="9"/>
  <c r="M750" i="9" s="1"/>
  <c r="D750" i="9"/>
  <c r="N750" i="9" s="1"/>
  <c r="E750" i="9"/>
  <c r="O750" i="9" s="1"/>
  <c r="F750" i="9"/>
  <c r="P750" i="9" s="1"/>
  <c r="G750" i="9"/>
  <c r="Q750" i="9" s="1"/>
  <c r="H750" i="9"/>
  <c r="R750" i="9" s="1"/>
  <c r="I750" i="9"/>
  <c r="S750" i="9" s="1"/>
  <c r="A751" i="9"/>
  <c r="K751" i="9" s="1"/>
  <c r="B751" i="9"/>
  <c r="L751" i="9" s="1"/>
  <c r="C751" i="9"/>
  <c r="M751" i="9" s="1"/>
  <c r="D751" i="9"/>
  <c r="N751" i="9" s="1"/>
  <c r="E751" i="9"/>
  <c r="O751" i="9" s="1"/>
  <c r="F751" i="9"/>
  <c r="P751" i="9" s="1"/>
  <c r="G751" i="9"/>
  <c r="Q751" i="9" s="1"/>
  <c r="H751" i="9"/>
  <c r="R751" i="9" s="1"/>
  <c r="I751" i="9"/>
  <c r="S751" i="9" s="1"/>
  <c r="A752" i="9"/>
  <c r="K752" i="9" s="1"/>
  <c r="B752" i="9"/>
  <c r="L752" i="9" s="1"/>
  <c r="C752" i="9"/>
  <c r="M752" i="9" s="1"/>
  <c r="D752" i="9"/>
  <c r="N752" i="9" s="1"/>
  <c r="E752" i="9"/>
  <c r="O752" i="9" s="1"/>
  <c r="F752" i="9"/>
  <c r="P752" i="9" s="1"/>
  <c r="G752" i="9"/>
  <c r="Q752" i="9" s="1"/>
  <c r="H752" i="9"/>
  <c r="R752" i="9" s="1"/>
  <c r="I752" i="9"/>
  <c r="S752" i="9" s="1"/>
  <c r="A753" i="9"/>
  <c r="K753" i="9" s="1"/>
  <c r="B753" i="9"/>
  <c r="L753" i="9" s="1"/>
  <c r="C753" i="9"/>
  <c r="M753" i="9" s="1"/>
  <c r="D753" i="9"/>
  <c r="N753" i="9" s="1"/>
  <c r="E753" i="9"/>
  <c r="O753" i="9" s="1"/>
  <c r="F753" i="9"/>
  <c r="P753" i="9" s="1"/>
  <c r="G753" i="9"/>
  <c r="Q753" i="9" s="1"/>
  <c r="H753" i="9"/>
  <c r="R753" i="9" s="1"/>
  <c r="I753" i="9"/>
  <c r="S753" i="9" s="1"/>
  <c r="A754" i="9"/>
  <c r="K754" i="9" s="1"/>
  <c r="B754" i="9"/>
  <c r="L754" i="9" s="1"/>
  <c r="C754" i="9"/>
  <c r="M754" i="9" s="1"/>
  <c r="D754" i="9"/>
  <c r="N754" i="9" s="1"/>
  <c r="E754" i="9"/>
  <c r="O754" i="9" s="1"/>
  <c r="F754" i="9"/>
  <c r="P754" i="9" s="1"/>
  <c r="G754" i="9"/>
  <c r="Q754" i="9" s="1"/>
  <c r="H754" i="9"/>
  <c r="R754" i="9" s="1"/>
  <c r="I754" i="9"/>
  <c r="S754" i="9" s="1"/>
  <c r="A755" i="9"/>
  <c r="K755" i="9" s="1"/>
  <c r="B755" i="9"/>
  <c r="L755" i="9" s="1"/>
  <c r="C755" i="9"/>
  <c r="M755" i="9" s="1"/>
  <c r="D755" i="9"/>
  <c r="N755" i="9" s="1"/>
  <c r="E755" i="9"/>
  <c r="O755" i="9" s="1"/>
  <c r="F755" i="9"/>
  <c r="P755" i="9" s="1"/>
  <c r="G755" i="9"/>
  <c r="Q755" i="9" s="1"/>
  <c r="H755" i="9"/>
  <c r="R755" i="9" s="1"/>
  <c r="I755" i="9"/>
  <c r="S755" i="9" s="1"/>
  <c r="A756" i="9"/>
  <c r="K756" i="9" s="1"/>
  <c r="B756" i="9"/>
  <c r="L756" i="9" s="1"/>
  <c r="C756" i="9"/>
  <c r="M756" i="9" s="1"/>
  <c r="D756" i="9"/>
  <c r="N756" i="9" s="1"/>
  <c r="E756" i="9"/>
  <c r="O756" i="9" s="1"/>
  <c r="F756" i="9"/>
  <c r="P756" i="9" s="1"/>
  <c r="G756" i="9"/>
  <c r="Q756" i="9" s="1"/>
  <c r="H756" i="9"/>
  <c r="R756" i="9" s="1"/>
  <c r="I756" i="9"/>
  <c r="S756" i="9" s="1"/>
  <c r="A757" i="9"/>
  <c r="K757" i="9" s="1"/>
  <c r="B757" i="9"/>
  <c r="L757" i="9" s="1"/>
  <c r="C757" i="9"/>
  <c r="M757" i="9" s="1"/>
  <c r="D757" i="9"/>
  <c r="N757" i="9" s="1"/>
  <c r="E757" i="9"/>
  <c r="O757" i="9" s="1"/>
  <c r="F757" i="9"/>
  <c r="P757" i="9" s="1"/>
  <c r="G757" i="9"/>
  <c r="Q757" i="9" s="1"/>
  <c r="H757" i="9"/>
  <c r="R757" i="9" s="1"/>
  <c r="I757" i="9"/>
  <c r="S757" i="9" s="1"/>
  <c r="A758" i="9"/>
  <c r="K758" i="9" s="1"/>
  <c r="B758" i="9"/>
  <c r="L758" i="9" s="1"/>
  <c r="C758" i="9"/>
  <c r="M758" i="9" s="1"/>
  <c r="D758" i="9"/>
  <c r="N758" i="9" s="1"/>
  <c r="E758" i="9"/>
  <c r="O758" i="9" s="1"/>
  <c r="F758" i="9"/>
  <c r="P758" i="9" s="1"/>
  <c r="G758" i="9"/>
  <c r="Q758" i="9" s="1"/>
  <c r="H758" i="9"/>
  <c r="R758" i="9" s="1"/>
  <c r="I758" i="9"/>
  <c r="S758" i="9" s="1"/>
  <c r="A759" i="9"/>
  <c r="K759" i="9" s="1"/>
  <c r="B759" i="9"/>
  <c r="L759" i="9" s="1"/>
  <c r="C759" i="9"/>
  <c r="M759" i="9" s="1"/>
  <c r="D759" i="9"/>
  <c r="N759" i="9" s="1"/>
  <c r="E759" i="9"/>
  <c r="O759" i="9" s="1"/>
  <c r="F759" i="9"/>
  <c r="P759" i="9" s="1"/>
  <c r="G759" i="9"/>
  <c r="Q759" i="9" s="1"/>
  <c r="H759" i="9"/>
  <c r="R759" i="9" s="1"/>
  <c r="I759" i="9"/>
  <c r="S759" i="9" s="1"/>
  <c r="A760" i="9"/>
  <c r="K760" i="9" s="1"/>
  <c r="B760" i="9"/>
  <c r="L760" i="9" s="1"/>
  <c r="C760" i="9"/>
  <c r="M760" i="9" s="1"/>
  <c r="D760" i="9"/>
  <c r="N760" i="9" s="1"/>
  <c r="E760" i="9"/>
  <c r="O760" i="9" s="1"/>
  <c r="F760" i="9"/>
  <c r="P760" i="9" s="1"/>
  <c r="G760" i="9"/>
  <c r="Q760" i="9" s="1"/>
  <c r="H760" i="9"/>
  <c r="R760" i="9" s="1"/>
  <c r="I760" i="9"/>
  <c r="S760" i="9" s="1"/>
  <c r="A761" i="9"/>
  <c r="K761" i="9" s="1"/>
  <c r="B761" i="9"/>
  <c r="L761" i="9" s="1"/>
  <c r="C761" i="9"/>
  <c r="M761" i="9" s="1"/>
  <c r="D761" i="9"/>
  <c r="N761" i="9" s="1"/>
  <c r="E761" i="9"/>
  <c r="O761" i="9" s="1"/>
  <c r="F761" i="9"/>
  <c r="P761" i="9" s="1"/>
  <c r="G761" i="9"/>
  <c r="Q761" i="9" s="1"/>
  <c r="H761" i="9"/>
  <c r="R761" i="9" s="1"/>
  <c r="I761" i="9"/>
  <c r="S761" i="9" s="1"/>
  <c r="A762" i="9"/>
  <c r="K762" i="9" s="1"/>
  <c r="B762" i="9"/>
  <c r="L762" i="9" s="1"/>
  <c r="C762" i="9"/>
  <c r="M762" i="9" s="1"/>
  <c r="D762" i="9"/>
  <c r="N762" i="9" s="1"/>
  <c r="E762" i="9"/>
  <c r="O762" i="9" s="1"/>
  <c r="F762" i="9"/>
  <c r="P762" i="9" s="1"/>
  <c r="G762" i="9"/>
  <c r="Q762" i="9" s="1"/>
  <c r="H762" i="9"/>
  <c r="R762" i="9" s="1"/>
  <c r="I762" i="9"/>
  <c r="S762" i="9" s="1"/>
  <c r="A763" i="9"/>
  <c r="K763" i="9" s="1"/>
  <c r="B763" i="9"/>
  <c r="L763" i="9" s="1"/>
  <c r="C763" i="9"/>
  <c r="M763" i="9" s="1"/>
  <c r="D763" i="9"/>
  <c r="N763" i="9" s="1"/>
  <c r="E763" i="9"/>
  <c r="O763" i="9" s="1"/>
  <c r="F763" i="9"/>
  <c r="P763" i="9" s="1"/>
  <c r="G763" i="9"/>
  <c r="Q763" i="9" s="1"/>
  <c r="H763" i="9"/>
  <c r="R763" i="9" s="1"/>
  <c r="I763" i="9"/>
  <c r="S763" i="9" s="1"/>
  <c r="A764" i="9"/>
  <c r="K764" i="9" s="1"/>
  <c r="B764" i="9"/>
  <c r="L764" i="9" s="1"/>
  <c r="C764" i="9"/>
  <c r="M764" i="9" s="1"/>
  <c r="D764" i="9"/>
  <c r="N764" i="9" s="1"/>
  <c r="E764" i="9"/>
  <c r="O764" i="9" s="1"/>
  <c r="F764" i="9"/>
  <c r="P764" i="9" s="1"/>
  <c r="G764" i="9"/>
  <c r="Q764" i="9" s="1"/>
  <c r="H764" i="9"/>
  <c r="R764" i="9" s="1"/>
  <c r="I764" i="9"/>
  <c r="S764" i="9" s="1"/>
  <c r="A765" i="9"/>
  <c r="K765" i="9" s="1"/>
  <c r="B765" i="9"/>
  <c r="L765" i="9" s="1"/>
  <c r="C765" i="9"/>
  <c r="M765" i="9" s="1"/>
  <c r="D765" i="9"/>
  <c r="N765" i="9" s="1"/>
  <c r="E765" i="9"/>
  <c r="O765" i="9" s="1"/>
  <c r="F765" i="9"/>
  <c r="P765" i="9" s="1"/>
  <c r="G765" i="9"/>
  <c r="Q765" i="9" s="1"/>
  <c r="H765" i="9"/>
  <c r="R765" i="9" s="1"/>
  <c r="I765" i="9"/>
  <c r="S765" i="9" s="1"/>
  <c r="A766" i="9"/>
  <c r="K766" i="9" s="1"/>
  <c r="B766" i="9"/>
  <c r="L766" i="9" s="1"/>
  <c r="C766" i="9"/>
  <c r="M766" i="9" s="1"/>
  <c r="D766" i="9"/>
  <c r="N766" i="9" s="1"/>
  <c r="E766" i="9"/>
  <c r="O766" i="9" s="1"/>
  <c r="F766" i="9"/>
  <c r="P766" i="9" s="1"/>
  <c r="G766" i="9"/>
  <c r="Q766" i="9" s="1"/>
  <c r="H766" i="9"/>
  <c r="R766" i="9" s="1"/>
  <c r="I766" i="9"/>
  <c r="S766" i="9" s="1"/>
  <c r="A767" i="9"/>
  <c r="K767" i="9" s="1"/>
  <c r="B767" i="9"/>
  <c r="L767" i="9" s="1"/>
  <c r="C767" i="9"/>
  <c r="M767" i="9" s="1"/>
  <c r="D767" i="9"/>
  <c r="N767" i="9" s="1"/>
  <c r="E767" i="9"/>
  <c r="O767" i="9" s="1"/>
  <c r="F767" i="9"/>
  <c r="P767" i="9" s="1"/>
  <c r="G767" i="9"/>
  <c r="Q767" i="9" s="1"/>
  <c r="H767" i="9"/>
  <c r="R767" i="9" s="1"/>
  <c r="I767" i="9"/>
  <c r="S767" i="9" s="1"/>
  <c r="A768" i="9"/>
  <c r="K768" i="9" s="1"/>
  <c r="B768" i="9"/>
  <c r="L768" i="9" s="1"/>
  <c r="C768" i="9"/>
  <c r="M768" i="9" s="1"/>
  <c r="D768" i="9"/>
  <c r="N768" i="9" s="1"/>
  <c r="E768" i="9"/>
  <c r="O768" i="9" s="1"/>
  <c r="F768" i="9"/>
  <c r="P768" i="9" s="1"/>
  <c r="G768" i="9"/>
  <c r="Q768" i="9" s="1"/>
  <c r="H768" i="9"/>
  <c r="R768" i="9" s="1"/>
  <c r="I768" i="9"/>
  <c r="S768" i="9" s="1"/>
  <c r="A769" i="9"/>
  <c r="K769" i="9" s="1"/>
  <c r="B769" i="9"/>
  <c r="L769" i="9" s="1"/>
  <c r="C769" i="9"/>
  <c r="M769" i="9" s="1"/>
  <c r="D769" i="9"/>
  <c r="N769" i="9" s="1"/>
  <c r="E769" i="9"/>
  <c r="O769" i="9" s="1"/>
  <c r="F769" i="9"/>
  <c r="P769" i="9" s="1"/>
  <c r="G769" i="9"/>
  <c r="Q769" i="9" s="1"/>
  <c r="H769" i="9"/>
  <c r="R769" i="9" s="1"/>
  <c r="I769" i="9"/>
  <c r="S769" i="9" s="1"/>
  <c r="A770" i="9"/>
  <c r="K770" i="9" s="1"/>
  <c r="B770" i="9"/>
  <c r="L770" i="9" s="1"/>
  <c r="C770" i="9"/>
  <c r="M770" i="9" s="1"/>
  <c r="D770" i="9"/>
  <c r="N770" i="9" s="1"/>
  <c r="E770" i="9"/>
  <c r="O770" i="9" s="1"/>
  <c r="F770" i="9"/>
  <c r="P770" i="9" s="1"/>
  <c r="G770" i="9"/>
  <c r="Q770" i="9" s="1"/>
  <c r="H770" i="9"/>
  <c r="R770" i="9" s="1"/>
  <c r="I770" i="9"/>
  <c r="S770" i="9" s="1"/>
  <c r="A771" i="9"/>
  <c r="K771" i="9" s="1"/>
  <c r="B771" i="9"/>
  <c r="L771" i="9" s="1"/>
  <c r="C771" i="9"/>
  <c r="M771" i="9" s="1"/>
  <c r="D771" i="9"/>
  <c r="N771" i="9" s="1"/>
  <c r="E771" i="9"/>
  <c r="O771" i="9" s="1"/>
  <c r="F771" i="9"/>
  <c r="P771" i="9" s="1"/>
  <c r="G771" i="9"/>
  <c r="Q771" i="9" s="1"/>
  <c r="H771" i="9"/>
  <c r="R771" i="9" s="1"/>
  <c r="I771" i="9"/>
  <c r="S771" i="9" s="1"/>
  <c r="A772" i="9"/>
  <c r="K772" i="9" s="1"/>
  <c r="B772" i="9"/>
  <c r="L772" i="9" s="1"/>
  <c r="C772" i="9"/>
  <c r="M772" i="9" s="1"/>
  <c r="D772" i="9"/>
  <c r="N772" i="9" s="1"/>
  <c r="E772" i="9"/>
  <c r="O772" i="9" s="1"/>
  <c r="F772" i="9"/>
  <c r="P772" i="9" s="1"/>
  <c r="G772" i="9"/>
  <c r="Q772" i="9" s="1"/>
  <c r="H772" i="9"/>
  <c r="R772" i="9" s="1"/>
  <c r="I772" i="9"/>
  <c r="S772" i="9" s="1"/>
  <c r="A773" i="9"/>
  <c r="K773" i="9" s="1"/>
  <c r="B773" i="9"/>
  <c r="L773" i="9" s="1"/>
  <c r="C773" i="9"/>
  <c r="M773" i="9" s="1"/>
  <c r="D773" i="9"/>
  <c r="N773" i="9" s="1"/>
  <c r="E773" i="9"/>
  <c r="O773" i="9" s="1"/>
  <c r="F773" i="9"/>
  <c r="P773" i="9" s="1"/>
  <c r="G773" i="9"/>
  <c r="Q773" i="9" s="1"/>
  <c r="H773" i="9"/>
  <c r="R773" i="9" s="1"/>
  <c r="I773" i="9"/>
  <c r="S773" i="9" s="1"/>
  <c r="A774" i="9"/>
  <c r="K774" i="9" s="1"/>
  <c r="B774" i="9"/>
  <c r="L774" i="9" s="1"/>
  <c r="C774" i="9"/>
  <c r="M774" i="9" s="1"/>
  <c r="D774" i="9"/>
  <c r="N774" i="9" s="1"/>
  <c r="E774" i="9"/>
  <c r="O774" i="9" s="1"/>
  <c r="F774" i="9"/>
  <c r="P774" i="9" s="1"/>
  <c r="G774" i="9"/>
  <c r="Q774" i="9" s="1"/>
  <c r="H774" i="9"/>
  <c r="R774" i="9" s="1"/>
  <c r="I774" i="9"/>
  <c r="S774" i="9" s="1"/>
  <c r="A775" i="9"/>
  <c r="K775" i="9" s="1"/>
  <c r="B775" i="9"/>
  <c r="L775" i="9" s="1"/>
  <c r="C775" i="9"/>
  <c r="M775" i="9" s="1"/>
  <c r="D775" i="9"/>
  <c r="N775" i="9" s="1"/>
  <c r="E775" i="9"/>
  <c r="O775" i="9" s="1"/>
  <c r="F775" i="9"/>
  <c r="P775" i="9" s="1"/>
  <c r="G775" i="9"/>
  <c r="Q775" i="9" s="1"/>
  <c r="H775" i="9"/>
  <c r="R775" i="9" s="1"/>
  <c r="I775" i="9"/>
  <c r="S775" i="9" s="1"/>
  <c r="A776" i="9"/>
  <c r="K776" i="9" s="1"/>
  <c r="B776" i="9"/>
  <c r="L776" i="9" s="1"/>
  <c r="C776" i="9"/>
  <c r="M776" i="9" s="1"/>
  <c r="D776" i="9"/>
  <c r="N776" i="9" s="1"/>
  <c r="E776" i="9"/>
  <c r="O776" i="9" s="1"/>
  <c r="F776" i="9"/>
  <c r="P776" i="9" s="1"/>
  <c r="G776" i="9"/>
  <c r="Q776" i="9" s="1"/>
  <c r="H776" i="9"/>
  <c r="R776" i="9" s="1"/>
  <c r="I776" i="9"/>
  <c r="S776" i="9" s="1"/>
  <c r="A777" i="9"/>
  <c r="K777" i="9" s="1"/>
  <c r="B777" i="9"/>
  <c r="L777" i="9" s="1"/>
  <c r="C777" i="9"/>
  <c r="M777" i="9" s="1"/>
  <c r="D777" i="9"/>
  <c r="N777" i="9" s="1"/>
  <c r="E777" i="9"/>
  <c r="O777" i="9" s="1"/>
  <c r="F777" i="9"/>
  <c r="P777" i="9" s="1"/>
  <c r="G777" i="9"/>
  <c r="Q777" i="9" s="1"/>
  <c r="H777" i="9"/>
  <c r="R777" i="9" s="1"/>
  <c r="I777" i="9"/>
  <c r="S777" i="9" s="1"/>
  <c r="A778" i="9"/>
  <c r="K778" i="9" s="1"/>
  <c r="B778" i="9"/>
  <c r="L778" i="9" s="1"/>
  <c r="C778" i="9"/>
  <c r="M778" i="9" s="1"/>
  <c r="D778" i="9"/>
  <c r="N778" i="9" s="1"/>
  <c r="E778" i="9"/>
  <c r="O778" i="9" s="1"/>
  <c r="F778" i="9"/>
  <c r="P778" i="9" s="1"/>
  <c r="G778" i="9"/>
  <c r="Q778" i="9" s="1"/>
  <c r="H778" i="9"/>
  <c r="R778" i="9" s="1"/>
  <c r="I778" i="9"/>
  <c r="S778" i="9" s="1"/>
  <c r="A779" i="9"/>
  <c r="K779" i="9" s="1"/>
  <c r="B779" i="9"/>
  <c r="L779" i="9" s="1"/>
  <c r="C779" i="9"/>
  <c r="M779" i="9" s="1"/>
  <c r="D779" i="9"/>
  <c r="N779" i="9" s="1"/>
  <c r="E779" i="9"/>
  <c r="O779" i="9" s="1"/>
  <c r="F779" i="9"/>
  <c r="P779" i="9" s="1"/>
  <c r="G779" i="9"/>
  <c r="Q779" i="9" s="1"/>
  <c r="H779" i="9"/>
  <c r="R779" i="9" s="1"/>
  <c r="I779" i="9"/>
  <c r="S779" i="9" s="1"/>
  <c r="A780" i="9"/>
  <c r="K780" i="9" s="1"/>
  <c r="B780" i="9"/>
  <c r="L780" i="9" s="1"/>
  <c r="C780" i="9"/>
  <c r="M780" i="9" s="1"/>
  <c r="D780" i="9"/>
  <c r="N780" i="9" s="1"/>
  <c r="E780" i="9"/>
  <c r="O780" i="9" s="1"/>
  <c r="F780" i="9"/>
  <c r="P780" i="9" s="1"/>
  <c r="G780" i="9"/>
  <c r="Q780" i="9" s="1"/>
  <c r="H780" i="9"/>
  <c r="R780" i="9" s="1"/>
  <c r="I780" i="9"/>
  <c r="S780" i="9" s="1"/>
  <c r="A781" i="9"/>
  <c r="K781" i="9" s="1"/>
  <c r="B781" i="9"/>
  <c r="L781" i="9" s="1"/>
  <c r="C781" i="9"/>
  <c r="M781" i="9" s="1"/>
  <c r="D781" i="9"/>
  <c r="N781" i="9" s="1"/>
  <c r="E781" i="9"/>
  <c r="O781" i="9" s="1"/>
  <c r="F781" i="9"/>
  <c r="P781" i="9" s="1"/>
  <c r="G781" i="9"/>
  <c r="Q781" i="9" s="1"/>
  <c r="H781" i="9"/>
  <c r="R781" i="9" s="1"/>
  <c r="I781" i="9"/>
  <c r="S781" i="9" s="1"/>
  <c r="A782" i="9"/>
  <c r="K782" i="9" s="1"/>
  <c r="B782" i="9"/>
  <c r="L782" i="9" s="1"/>
  <c r="C782" i="9"/>
  <c r="M782" i="9" s="1"/>
  <c r="D782" i="9"/>
  <c r="N782" i="9" s="1"/>
  <c r="E782" i="9"/>
  <c r="O782" i="9" s="1"/>
  <c r="F782" i="9"/>
  <c r="P782" i="9" s="1"/>
  <c r="G782" i="9"/>
  <c r="Q782" i="9" s="1"/>
  <c r="H782" i="9"/>
  <c r="R782" i="9" s="1"/>
  <c r="I782" i="9"/>
  <c r="S782" i="9" s="1"/>
  <c r="A783" i="9"/>
  <c r="K783" i="9" s="1"/>
  <c r="B783" i="9"/>
  <c r="L783" i="9" s="1"/>
  <c r="C783" i="9"/>
  <c r="M783" i="9" s="1"/>
  <c r="D783" i="9"/>
  <c r="N783" i="9" s="1"/>
  <c r="E783" i="9"/>
  <c r="O783" i="9" s="1"/>
  <c r="F783" i="9"/>
  <c r="P783" i="9" s="1"/>
  <c r="G783" i="9"/>
  <c r="Q783" i="9" s="1"/>
  <c r="H783" i="9"/>
  <c r="R783" i="9" s="1"/>
  <c r="I783" i="9"/>
  <c r="S783" i="9" s="1"/>
  <c r="A784" i="9"/>
  <c r="K784" i="9" s="1"/>
  <c r="B784" i="9"/>
  <c r="L784" i="9" s="1"/>
  <c r="C784" i="9"/>
  <c r="M784" i="9" s="1"/>
  <c r="D784" i="9"/>
  <c r="N784" i="9" s="1"/>
  <c r="E784" i="9"/>
  <c r="O784" i="9" s="1"/>
  <c r="F784" i="9"/>
  <c r="P784" i="9" s="1"/>
  <c r="G784" i="9"/>
  <c r="Q784" i="9" s="1"/>
  <c r="H784" i="9"/>
  <c r="R784" i="9" s="1"/>
  <c r="I784" i="9"/>
  <c r="S784" i="9" s="1"/>
  <c r="A785" i="9"/>
  <c r="K785" i="9" s="1"/>
  <c r="B785" i="9"/>
  <c r="L785" i="9" s="1"/>
  <c r="C785" i="9"/>
  <c r="M785" i="9" s="1"/>
  <c r="D785" i="9"/>
  <c r="N785" i="9" s="1"/>
  <c r="E785" i="9"/>
  <c r="O785" i="9" s="1"/>
  <c r="F785" i="9"/>
  <c r="P785" i="9" s="1"/>
  <c r="G785" i="9"/>
  <c r="Q785" i="9" s="1"/>
  <c r="H785" i="9"/>
  <c r="R785" i="9" s="1"/>
  <c r="I785" i="9"/>
  <c r="S785" i="9" s="1"/>
  <c r="A786" i="9"/>
  <c r="K786" i="9" s="1"/>
  <c r="B786" i="9"/>
  <c r="L786" i="9" s="1"/>
  <c r="C786" i="9"/>
  <c r="M786" i="9" s="1"/>
  <c r="D786" i="9"/>
  <c r="N786" i="9" s="1"/>
  <c r="E786" i="9"/>
  <c r="O786" i="9" s="1"/>
  <c r="F786" i="9"/>
  <c r="P786" i="9" s="1"/>
  <c r="G786" i="9"/>
  <c r="Q786" i="9" s="1"/>
  <c r="H786" i="9"/>
  <c r="R786" i="9" s="1"/>
  <c r="I786" i="9"/>
  <c r="S786" i="9" s="1"/>
  <c r="A787" i="9"/>
  <c r="K787" i="9" s="1"/>
  <c r="B787" i="9"/>
  <c r="L787" i="9" s="1"/>
  <c r="C787" i="9"/>
  <c r="M787" i="9" s="1"/>
  <c r="D787" i="9"/>
  <c r="N787" i="9" s="1"/>
  <c r="E787" i="9"/>
  <c r="O787" i="9" s="1"/>
  <c r="F787" i="9"/>
  <c r="P787" i="9" s="1"/>
  <c r="G787" i="9"/>
  <c r="Q787" i="9" s="1"/>
  <c r="H787" i="9"/>
  <c r="R787" i="9" s="1"/>
  <c r="I787" i="9"/>
  <c r="S787" i="9" s="1"/>
  <c r="A788" i="9"/>
  <c r="K788" i="9" s="1"/>
  <c r="B788" i="9"/>
  <c r="L788" i="9" s="1"/>
  <c r="C788" i="9"/>
  <c r="M788" i="9" s="1"/>
  <c r="D788" i="9"/>
  <c r="N788" i="9" s="1"/>
  <c r="E788" i="9"/>
  <c r="O788" i="9" s="1"/>
  <c r="F788" i="9"/>
  <c r="P788" i="9" s="1"/>
  <c r="G788" i="9"/>
  <c r="Q788" i="9" s="1"/>
  <c r="H788" i="9"/>
  <c r="R788" i="9" s="1"/>
  <c r="I788" i="9"/>
  <c r="S788" i="9" s="1"/>
  <c r="A789" i="9"/>
  <c r="K789" i="9" s="1"/>
  <c r="B789" i="9"/>
  <c r="L789" i="9" s="1"/>
  <c r="C789" i="9"/>
  <c r="M789" i="9" s="1"/>
  <c r="D789" i="9"/>
  <c r="N789" i="9" s="1"/>
  <c r="E789" i="9"/>
  <c r="O789" i="9" s="1"/>
  <c r="F789" i="9"/>
  <c r="P789" i="9" s="1"/>
  <c r="G789" i="9"/>
  <c r="Q789" i="9" s="1"/>
  <c r="H789" i="9"/>
  <c r="R789" i="9" s="1"/>
  <c r="I789" i="9"/>
  <c r="S789" i="9" s="1"/>
  <c r="A790" i="9"/>
  <c r="K790" i="9" s="1"/>
  <c r="B790" i="9"/>
  <c r="L790" i="9" s="1"/>
  <c r="C790" i="9"/>
  <c r="M790" i="9" s="1"/>
  <c r="D790" i="9"/>
  <c r="N790" i="9" s="1"/>
  <c r="E790" i="9"/>
  <c r="O790" i="9" s="1"/>
  <c r="F790" i="9"/>
  <c r="P790" i="9" s="1"/>
  <c r="G790" i="9"/>
  <c r="Q790" i="9" s="1"/>
  <c r="H790" i="9"/>
  <c r="R790" i="9" s="1"/>
  <c r="I790" i="9"/>
  <c r="S790" i="9" s="1"/>
  <c r="A791" i="9"/>
  <c r="K791" i="9" s="1"/>
  <c r="B791" i="9"/>
  <c r="L791" i="9" s="1"/>
  <c r="C791" i="9"/>
  <c r="M791" i="9" s="1"/>
  <c r="D791" i="9"/>
  <c r="N791" i="9" s="1"/>
  <c r="E791" i="9"/>
  <c r="O791" i="9" s="1"/>
  <c r="F791" i="9"/>
  <c r="P791" i="9" s="1"/>
  <c r="G791" i="9"/>
  <c r="Q791" i="9" s="1"/>
  <c r="H791" i="9"/>
  <c r="R791" i="9" s="1"/>
  <c r="I791" i="9"/>
  <c r="S791" i="9" s="1"/>
  <c r="A792" i="9"/>
  <c r="K792" i="9" s="1"/>
  <c r="B792" i="9"/>
  <c r="L792" i="9" s="1"/>
  <c r="C792" i="9"/>
  <c r="M792" i="9" s="1"/>
  <c r="D792" i="9"/>
  <c r="N792" i="9" s="1"/>
  <c r="E792" i="9"/>
  <c r="O792" i="9" s="1"/>
  <c r="F792" i="9"/>
  <c r="P792" i="9" s="1"/>
  <c r="G792" i="9"/>
  <c r="Q792" i="9" s="1"/>
  <c r="H792" i="9"/>
  <c r="R792" i="9" s="1"/>
  <c r="I792" i="9"/>
  <c r="S792" i="9" s="1"/>
  <c r="A793" i="9"/>
  <c r="K793" i="9" s="1"/>
  <c r="B793" i="9"/>
  <c r="L793" i="9" s="1"/>
  <c r="C793" i="9"/>
  <c r="M793" i="9" s="1"/>
  <c r="D793" i="9"/>
  <c r="N793" i="9" s="1"/>
  <c r="E793" i="9"/>
  <c r="O793" i="9" s="1"/>
  <c r="F793" i="9"/>
  <c r="P793" i="9" s="1"/>
  <c r="G793" i="9"/>
  <c r="Q793" i="9" s="1"/>
  <c r="H793" i="9"/>
  <c r="R793" i="9" s="1"/>
  <c r="I793" i="9"/>
  <c r="S793" i="9" s="1"/>
  <c r="A794" i="9"/>
  <c r="K794" i="9" s="1"/>
  <c r="B794" i="9"/>
  <c r="L794" i="9" s="1"/>
  <c r="C794" i="9"/>
  <c r="M794" i="9" s="1"/>
  <c r="D794" i="9"/>
  <c r="N794" i="9" s="1"/>
  <c r="E794" i="9"/>
  <c r="O794" i="9" s="1"/>
  <c r="F794" i="9"/>
  <c r="P794" i="9" s="1"/>
  <c r="G794" i="9"/>
  <c r="Q794" i="9" s="1"/>
  <c r="H794" i="9"/>
  <c r="R794" i="9" s="1"/>
  <c r="I794" i="9"/>
  <c r="S794" i="9" s="1"/>
  <c r="A795" i="9"/>
  <c r="K795" i="9" s="1"/>
  <c r="B795" i="9"/>
  <c r="L795" i="9" s="1"/>
  <c r="C795" i="9"/>
  <c r="M795" i="9" s="1"/>
  <c r="D795" i="9"/>
  <c r="N795" i="9" s="1"/>
  <c r="E795" i="9"/>
  <c r="O795" i="9" s="1"/>
  <c r="F795" i="9"/>
  <c r="P795" i="9" s="1"/>
  <c r="G795" i="9"/>
  <c r="Q795" i="9" s="1"/>
  <c r="H795" i="9"/>
  <c r="R795" i="9" s="1"/>
  <c r="I795" i="9"/>
  <c r="S795" i="9" s="1"/>
  <c r="A796" i="9"/>
  <c r="K796" i="9" s="1"/>
  <c r="B796" i="9"/>
  <c r="L796" i="9" s="1"/>
  <c r="C796" i="9"/>
  <c r="M796" i="9" s="1"/>
  <c r="D796" i="9"/>
  <c r="N796" i="9" s="1"/>
  <c r="E796" i="9"/>
  <c r="O796" i="9" s="1"/>
  <c r="F796" i="9"/>
  <c r="P796" i="9" s="1"/>
  <c r="G796" i="9"/>
  <c r="Q796" i="9" s="1"/>
  <c r="H796" i="9"/>
  <c r="R796" i="9" s="1"/>
  <c r="I796" i="9"/>
  <c r="S796" i="9" s="1"/>
  <c r="A797" i="9"/>
  <c r="K797" i="9" s="1"/>
  <c r="B797" i="9"/>
  <c r="L797" i="9" s="1"/>
  <c r="C797" i="9"/>
  <c r="M797" i="9" s="1"/>
  <c r="D797" i="9"/>
  <c r="N797" i="9" s="1"/>
  <c r="E797" i="9"/>
  <c r="O797" i="9" s="1"/>
  <c r="F797" i="9"/>
  <c r="P797" i="9" s="1"/>
  <c r="G797" i="9"/>
  <c r="Q797" i="9" s="1"/>
  <c r="H797" i="9"/>
  <c r="R797" i="9" s="1"/>
  <c r="I797" i="9"/>
  <c r="S797" i="9" s="1"/>
  <c r="A798" i="9"/>
  <c r="K798" i="9" s="1"/>
  <c r="B798" i="9"/>
  <c r="L798" i="9" s="1"/>
  <c r="C798" i="9"/>
  <c r="M798" i="9" s="1"/>
  <c r="D798" i="9"/>
  <c r="N798" i="9" s="1"/>
  <c r="E798" i="9"/>
  <c r="O798" i="9" s="1"/>
  <c r="F798" i="9"/>
  <c r="P798" i="9" s="1"/>
  <c r="G798" i="9"/>
  <c r="Q798" i="9" s="1"/>
  <c r="H798" i="9"/>
  <c r="R798" i="9" s="1"/>
  <c r="I798" i="9"/>
  <c r="S798" i="9" s="1"/>
  <c r="A799" i="9"/>
  <c r="K799" i="9" s="1"/>
  <c r="B799" i="9"/>
  <c r="L799" i="9" s="1"/>
  <c r="C799" i="9"/>
  <c r="M799" i="9" s="1"/>
  <c r="D799" i="9"/>
  <c r="N799" i="9" s="1"/>
  <c r="E799" i="9"/>
  <c r="O799" i="9" s="1"/>
  <c r="F799" i="9"/>
  <c r="P799" i="9" s="1"/>
  <c r="G799" i="9"/>
  <c r="Q799" i="9" s="1"/>
  <c r="H799" i="9"/>
  <c r="R799" i="9" s="1"/>
  <c r="I799" i="9"/>
  <c r="S799" i="9" s="1"/>
  <c r="A800" i="9"/>
  <c r="K800" i="9" s="1"/>
  <c r="B800" i="9"/>
  <c r="L800" i="9" s="1"/>
  <c r="C800" i="9"/>
  <c r="M800" i="9" s="1"/>
  <c r="D800" i="9"/>
  <c r="N800" i="9" s="1"/>
  <c r="E800" i="9"/>
  <c r="O800" i="9" s="1"/>
  <c r="F800" i="9"/>
  <c r="P800" i="9" s="1"/>
  <c r="G800" i="9"/>
  <c r="Q800" i="9" s="1"/>
  <c r="H800" i="9"/>
  <c r="R800" i="9" s="1"/>
  <c r="I800" i="9"/>
  <c r="S800" i="9" s="1"/>
  <c r="A801" i="9"/>
  <c r="K801" i="9" s="1"/>
  <c r="B801" i="9"/>
  <c r="L801" i="9" s="1"/>
  <c r="C801" i="9"/>
  <c r="M801" i="9" s="1"/>
  <c r="D801" i="9"/>
  <c r="N801" i="9" s="1"/>
  <c r="E801" i="9"/>
  <c r="O801" i="9" s="1"/>
  <c r="F801" i="9"/>
  <c r="P801" i="9" s="1"/>
  <c r="G801" i="9"/>
  <c r="Q801" i="9" s="1"/>
  <c r="H801" i="9"/>
  <c r="R801" i="9" s="1"/>
  <c r="I801" i="9"/>
  <c r="S801" i="9" s="1"/>
  <c r="A802" i="9"/>
  <c r="K802" i="9" s="1"/>
  <c r="B802" i="9"/>
  <c r="L802" i="9" s="1"/>
  <c r="C802" i="9"/>
  <c r="M802" i="9" s="1"/>
  <c r="D802" i="9"/>
  <c r="N802" i="9" s="1"/>
  <c r="E802" i="9"/>
  <c r="O802" i="9" s="1"/>
  <c r="F802" i="9"/>
  <c r="P802" i="9" s="1"/>
  <c r="G802" i="9"/>
  <c r="Q802" i="9" s="1"/>
  <c r="H802" i="9"/>
  <c r="R802" i="9" s="1"/>
  <c r="I802" i="9"/>
  <c r="S802" i="9" s="1"/>
  <c r="A803" i="9"/>
  <c r="K803" i="9" s="1"/>
  <c r="B803" i="9"/>
  <c r="L803" i="9" s="1"/>
  <c r="C803" i="9"/>
  <c r="M803" i="9" s="1"/>
  <c r="D803" i="9"/>
  <c r="N803" i="9" s="1"/>
  <c r="E803" i="9"/>
  <c r="O803" i="9" s="1"/>
  <c r="F803" i="9"/>
  <c r="P803" i="9" s="1"/>
  <c r="G803" i="9"/>
  <c r="Q803" i="9" s="1"/>
  <c r="H803" i="9"/>
  <c r="R803" i="9" s="1"/>
  <c r="I803" i="9"/>
  <c r="S803" i="9" s="1"/>
  <c r="A804" i="9"/>
  <c r="K804" i="9" s="1"/>
  <c r="B804" i="9"/>
  <c r="L804" i="9" s="1"/>
  <c r="C804" i="9"/>
  <c r="M804" i="9" s="1"/>
  <c r="D804" i="9"/>
  <c r="N804" i="9" s="1"/>
  <c r="E804" i="9"/>
  <c r="O804" i="9" s="1"/>
  <c r="F804" i="9"/>
  <c r="P804" i="9" s="1"/>
  <c r="G804" i="9"/>
  <c r="Q804" i="9" s="1"/>
  <c r="H804" i="9"/>
  <c r="R804" i="9" s="1"/>
  <c r="I804" i="9"/>
  <c r="S804" i="9" s="1"/>
  <c r="A805" i="9"/>
  <c r="K805" i="9" s="1"/>
  <c r="B805" i="9"/>
  <c r="L805" i="9" s="1"/>
  <c r="C805" i="9"/>
  <c r="M805" i="9" s="1"/>
  <c r="D805" i="9"/>
  <c r="N805" i="9" s="1"/>
  <c r="E805" i="9"/>
  <c r="O805" i="9" s="1"/>
  <c r="F805" i="9"/>
  <c r="P805" i="9" s="1"/>
  <c r="G805" i="9"/>
  <c r="Q805" i="9" s="1"/>
  <c r="H805" i="9"/>
  <c r="R805" i="9" s="1"/>
  <c r="I805" i="9"/>
  <c r="S805" i="9" s="1"/>
  <c r="A806" i="9"/>
  <c r="K806" i="9" s="1"/>
  <c r="B806" i="9"/>
  <c r="L806" i="9" s="1"/>
  <c r="C806" i="9"/>
  <c r="M806" i="9" s="1"/>
  <c r="D806" i="9"/>
  <c r="N806" i="9" s="1"/>
  <c r="E806" i="9"/>
  <c r="O806" i="9" s="1"/>
  <c r="F806" i="9"/>
  <c r="P806" i="9" s="1"/>
  <c r="G806" i="9"/>
  <c r="Q806" i="9" s="1"/>
  <c r="H806" i="9"/>
  <c r="R806" i="9" s="1"/>
  <c r="I806" i="9"/>
  <c r="S806" i="9" s="1"/>
  <c r="A807" i="9"/>
  <c r="K807" i="9" s="1"/>
  <c r="B807" i="9"/>
  <c r="L807" i="9" s="1"/>
  <c r="C807" i="9"/>
  <c r="M807" i="9" s="1"/>
  <c r="D807" i="9"/>
  <c r="N807" i="9" s="1"/>
  <c r="E807" i="9"/>
  <c r="O807" i="9" s="1"/>
  <c r="F807" i="9"/>
  <c r="P807" i="9" s="1"/>
  <c r="G807" i="9"/>
  <c r="Q807" i="9" s="1"/>
  <c r="H807" i="9"/>
  <c r="R807" i="9" s="1"/>
  <c r="I807" i="9"/>
  <c r="S807" i="9" s="1"/>
  <c r="A808" i="9"/>
  <c r="K808" i="9" s="1"/>
  <c r="B808" i="9"/>
  <c r="L808" i="9" s="1"/>
  <c r="C808" i="9"/>
  <c r="M808" i="9" s="1"/>
  <c r="D808" i="9"/>
  <c r="N808" i="9" s="1"/>
  <c r="E808" i="9"/>
  <c r="O808" i="9" s="1"/>
  <c r="F808" i="9"/>
  <c r="P808" i="9" s="1"/>
  <c r="G808" i="9"/>
  <c r="Q808" i="9" s="1"/>
  <c r="H808" i="9"/>
  <c r="R808" i="9" s="1"/>
  <c r="I808" i="9"/>
  <c r="S808" i="9" s="1"/>
  <c r="A809" i="9"/>
  <c r="K809" i="9" s="1"/>
  <c r="B809" i="9"/>
  <c r="L809" i="9" s="1"/>
  <c r="C809" i="9"/>
  <c r="M809" i="9" s="1"/>
  <c r="D809" i="9"/>
  <c r="N809" i="9" s="1"/>
  <c r="E809" i="9"/>
  <c r="O809" i="9" s="1"/>
  <c r="F809" i="9"/>
  <c r="P809" i="9" s="1"/>
  <c r="G809" i="9"/>
  <c r="Q809" i="9" s="1"/>
  <c r="H809" i="9"/>
  <c r="R809" i="9" s="1"/>
  <c r="I809" i="9"/>
  <c r="S809" i="9" s="1"/>
  <c r="A810" i="9"/>
  <c r="K810" i="9" s="1"/>
  <c r="B810" i="9"/>
  <c r="L810" i="9" s="1"/>
  <c r="C810" i="9"/>
  <c r="M810" i="9" s="1"/>
  <c r="D810" i="9"/>
  <c r="N810" i="9" s="1"/>
  <c r="E810" i="9"/>
  <c r="O810" i="9" s="1"/>
  <c r="F810" i="9"/>
  <c r="P810" i="9" s="1"/>
  <c r="G810" i="9"/>
  <c r="Q810" i="9" s="1"/>
  <c r="H810" i="9"/>
  <c r="R810" i="9" s="1"/>
  <c r="I810" i="9"/>
  <c r="S810" i="9" s="1"/>
  <c r="A811" i="9"/>
  <c r="K811" i="9" s="1"/>
  <c r="B811" i="9"/>
  <c r="L811" i="9" s="1"/>
  <c r="C811" i="9"/>
  <c r="M811" i="9" s="1"/>
  <c r="D811" i="9"/>
  <c r="N811" i="9" s="1"/>
  <c r="E811" i="9"/>
  <c r="O811" i="9" s="1"/>
  <c r="F811" i="9"/>
  <c r="P811" i="9" s="1"/>
  <c r="G811" i="9"/>
  <c r="Q811" i="9" s="1"/>
  <c r="H811" i="9"/>
  <c r="R811" i="9" s="1"/>
  <c r="I811" i="9"/>
  <c r="S811" i="9" s="1"/>
  <c r="A812" i="9"/>
  <c r="K812" i="9" s="1"/>
  <c r="B812" i="9"/>
  <c r="L812" i="9" s="1"/>
  <c r="C812" i="9"/>
  <c r="M812" i="9" s="1"/>
  <c r="D812" i="9"/>
  <c r="N812" i="9" s="1"/>
  <c r="E812" i="9"/>
  <c r="O812" i="9" s="1"/>
  <c r="F812" i="9"/>
  <c r="P812" i="9" s="1"/>
  <c r="G812" i="9"/>
  <c r="Q812" i="9" s="1"/>
  <c r="H812" i="9"/>
  <c r="R812" i="9" s="1"/>
  <c r="I812" i="9"/>
  <c r="S812" i="9" s="1"/>
  <c r="A813" i="9"/>
  <c r="K813" i="9" s="1"/>
  <c r="B813" i="9"/>
  <c r="L813" i="9" s="1"/>
  <c r="C813" i="9"/>
  <c r="M813" i="9" s="1"/>
  <c r="D813" i="9"/>
  <c r="N813" i="9" s="1"/>
  <c r="E813" i="9"/>
  <c r="O813" i="9" s="1"/>
  <c r="F813" i="9"/>
  <c r="P813" i="9" s="1"/>
  <c r="G813" i="9"/>
  <c r="Q813" i="9" s="1"/>
  <c r="H813" i="9"/>
  <c r="R813" i="9" s="1"/>
  <c r="I813" i="9"/>
  <c r="S813" i="9" s="1"/>
  <c r="A814" i="9"/>
  <c r="K814" i="9" s="1"/>
  <c r="B814" i="9"/>
  <c r="L814" i="9" s="1"/>
  <c r="C814" i="9"/>
  <c r="M814" i="9" s="1"/>
  <c r="D814" i="9"/>
  <c r="N814" i="9" s="1"/>
  <c r="E814" i="9"/>
  <c r="O814" i="9" s="1"/>
  <c r="F814" i="9"/>
  <c r="P814" i="9" s="1"/>
  <c r="G814" i="9"/>
  <c r="Q814" i="9" s="1"/>
  <c r="H814" i="9"/>
  <c r="R814" i="9" s="1"/>
  <c r="I814" i="9"/>
  <c r="S814" i="9" s="1"/>
  <c r="A815" i="9"/>
  <c r="K815" i="9" s="1"/>
  <c r="B815" i="9"/>
  <c r="L815" i="9" s="1"/>
  <c r="C815" i="9"/>
  <c r="M815" i="9" s="1"/>
  <c r="D815" i="9"/>
  <c r="N815" i="9" s="1"/>
  <c r="E815" i="9"/>
  <c r="O815" i="9" s="1"/>
  <c r="F815" i="9"/>
  <c r="P815" i="9" s="1"/>
  <c r="G815" i="9"/>
  <c r="Q815" i="9" s="1"/>
  <c r="H815" i="9"/>
  <c r="R815" i="9" s="1"/>
  <c r="I815" i="9"/>
  <c r="S815" i="9" s="1"/>
  <c r="A816" i="9"/>
  <c r="K816" i="9" s="1"/>
  <c r="B816" i="9"/>
  <c r="L816" i="9" s="1"/>
  <c r="C816" i="9"/>
  <c r="M816" i="9" s="1"/>
  <c r="D816" i="9"/>
  <c r="N816" i="9" s="1"/>
  <c r="E816" i="9"/>
  <c r="O816" i="9" s="1"/>
  <c r="F816" i="9"/>
  <c r="P816" i="9" s="1"/>
  <c r="G816" i="9"/>
  <c r="Q816" i="9" s="1"/>
  <c r="H816" i="9"/>
  <c r="R816" i="9" s="1"/>
  <c r="I816" i="9"/>
  <c r="S816" i="9" s="1"/>
  <c r="A817" i="9"/>
  <c r="K817" i="9" s="1"/>
  <c r="B817" i="9"/>
  <c r="L817" i="9" s="1"/>
  <c r="C817" i="9"/>
  <c r="M817" i="9" s="1"/>
  <c r="D817" i="9"/>
  <c r="N817" i="9" s="1"/>
  <c r="E817" i="9"/>
  <c r="O817" i="9" s="1"/>
  <c r="F817" i="9"/>
  <c r="P817" i="9" s="1"/>
  <c r="G817" i="9"/>
  <c r="Q817" i="9" s="1"/>
  <c r="H817" i="9"/>
  <c r="R817" i="9" s="1"/>
  <c r="I817" i="9"/>
  <c r="S817" i="9" s="1"/>
  <c r="A818" i="9"/>
  <c r="K818" i="9" s="1"/>
  <c r="B818" i="9"/>
  <c r="L818" i="9" s="1"/>
  <c r="C818" i="9"/>
  <c r="M818" i="9" s="1"/>
  <c r="D818" i="9"/>
  <c r="N818" i="9" s="1"/>
  <c r="E818" i="9"/>
  <c r="O818" i="9" s="1"/>
  <c r="F818" i="9"/>
  <c r="P818" i="9" s="1"/>
  <c r="G818" i="9"/>
  <c r="Q818" i="9" s="1"/>
  <c r="H818" i="9"/>
  <c r="R818" i="9" s="1"/>
  <c r="I818" i="9"/>
  <c r="S818" i="9" s="1"/>
  <c r="A819" i="9"/>
  <c r="K819" i="9" s="1"/>
  <c r="B819" i="9"/>
  <c r="L819" i="9" s="1"/>
  <c r="C819" i="9"/>
  <c r="M819" i="9" s="1"/>
  <c r="D819" i="9"/>
  <c r="N819" i="9" s="1"/>
  <c r="E819" i="9"/>
  <c r="O819" i="9" s="1"/>
  <c r="F819" i="9"/>
  <c r="P819" i="9" s="1"/>
  <c r="G819" i="9"/>
  <c r="Q819" i="9" s="1"/>
  <c r="H819" i="9"/>
  <c r="R819" i="9" s="1"/>
  <c r="I819" i="9"/>
  <c r="S819" i="9" s="1"/>
  <c r="A820" i="9"/>
  <c r="K820" i="9" s="1"/>
  <c r="B820" i="9"/>
  <c r="L820" i="9" s="1"/>
  <c r="C820" i="9"/>
  <c r="M820" i="9" s="1"/>
  <c r="D820" i="9"/>
  <c r="N820" i="9" s="1"/>
  <c r="E820" i="9"/>
  <c r="O820" i="9" s="1"/>
  <c r="F820" i="9"/>
  <c r="P820" i="9" s="1"/>
  <c r="G820" i="9"/>
  <c r="Q820" i="9" s="1"/>
  <c r="H820" i="9"/>
  <c r="R820" i="9" s="1"/>
  <c r="I820" i="9"/>
  <c r="S820" i="9" s="1"/>
  <c r="A821" i="9"/>
  <c r="K821" i="9" s="1"/>
  <c r="B821" i="9"/>
  <c r="L821" i="9" s="1"/>
  <c r="C821" i="9"/>
  <c r="M821" i="9" s="1"/>
  <c r="D821" i="9"/>
  <c r="N821" i="9" s="1"/>
  <c r="E821" i="9"/>
  <c r="O821" i="9" s="1"/>
  <c r="F821" i="9"/>
  <c r="P821" i="9" s="1"/>
  <c r="G821" i="9"/>
  <c r="Q821" i="9" s="1"/>
  <c r="H821" i="9"/>
  <c r="R821" i="9" s="1"/>
  <c r="I821" i="9"/>
  <c r="S821" i="9" s="1"/>
  <c r="A822" i="9"/>
  <c r="K822" i="9" s="1"/>
  <c r="B822" i="9"/>
  <c r="L822" i="9" s="1"/>
  <c r="C822" i="9"/>
  <c r="M822" i="9" s="1"/>
  <c r="D822" i="9"/>
  <c r="N822" i="9" s="1"/>
  <c r="E822" i="9"/>
  <c r="O822" i="9" s="1"/>
  <c r="F822" i="9"/>
  <c r="P822" i="9" s="1"/>
  <c r="G822" i="9"/>
  <c r="Q822" i="9" s="1"/>
  <c r="H822" i="9"/>
  <c r="R822" i="9" s="1"/>
  <c r="I822" i="9"/>
  <c r="S822" i="9" s="1"/>
  <c r="A823" i="9"/>
  <c r="K823" i="9" s="1"/>
  <c r="B823" i="9"/>
  <c r="L823" i="9" s="1"/>
  <c r="C823" i="9"/>
  <c r="M823" i="9" s="1"/>
  <c r="D823" i="9"/>
  <c r="N823" i="9" s="1"/>
  <c r="E823" i="9"/>
  <c r="O823" i="9" s="1"/>
  <c r="F823" i="9"/>
  <c r="P823" i="9" s="1"/>
  <c r="G823" i="9"/>
  <c r="Q823" i="9" s="1"/>
  <c r="H823" i="9"/>
  <c r="R823" i="9" s="1"/>
  <c r="I823" i="9"/>
  <c r="S823" i="9" s="1"/>
  <c r="A824" i="9"/>
  <c r="K824" i="9" s="1"/>
  <c r="B824" i="9"/>
  <c r="L824" i="9" s="1"/>
  <c r="C824" i="9"/>
  <c r="M824" i="9" s="1"/>
  <c r="D824" i="9"/>
  <c r="N824" i="9" s="1"/>
  <c r="E824" i="9"/>
  <c r="O824" i="9" s="1"/>
  <c r="F824" i="9"/>
  <c r="P824" i="9" s="1"/>
  <c r="G824" i="9"/>
  <c r="Q824" i="9" s="1"/>
  <c r="H824" i="9"/>
  <c r="R824" i="9" s="1"/>
  <c r="I824" i="9"/>
  <c r="S824" i="9" s="1"/>
  <c r="A825" i="9"/>
  <c r="K825" i="9" s="1"/>
  <c r="B825" i="9"/>
  <c r="L825" i="9" s="1"/>
  <c r="C825" i="9"/>
  <c r="M825" i="9" s="1"/>
  <c r="D825" i="9"/>
  <c r="N825" i="9" s="1"/>
  <c r="E825" i="9"/>
  <c r="O825" i="9" s="1"/>
  <c r="F825" i="9"/>
  <c r="P825" i="9" s="1"/>
  <c r="G825" i="9"/>
  <c r="Q825" i="9" s="1"/>
  <c r="H825" i="9"/>
  <c r="R825" i="9" s="1"/>
  <c r="I825" i="9"/>
  <c r="S825" i="9" s="1"/>
  <c r="A826" i="9"/>
  <c r="K826" i="9" s="1"/>
  <c r="B826" i="9"/>
  <c r="L826" i="9" s="1"/>
  <c r="C826" i="9"/>
  <c r="M826" i="9" s="1"/>
  <c r="D826" i="9"/>
  <c r="N826" i="9" s="1"/>
  <c r="E826" i="9"/>
  <c r="O826" i="9" s="1"/>
  <c r="F826" i="9"/>
  <c r="P826" i="9" s="1"/>
  <c r="G826" i="9"/>
  <c r="Q826" i="9" s="1"/>
  <c r="H826" i="9"/>
  <c r="R826" i="9" s="1"/>
  <c r="I826" i="9"/>
  <c r="S826" i="9" s="1"/>
  <c r="A827" i="9"/>
  <c r="K827" i="9" s="1"/>
  <c r="B827" i="9"/>
  <c r="L827" i="9" s="1"/>
  <c r="C827" i="9"/>
  <c r="M827" i="9" s="1"/>
  <c r="D827" i="9"/>
  <c r="N827" i="9" s="1"/>
  <c r="E827" i="9"/>
  <c r="O827" i="9" s="1"/>
  <c r="F827" i="9"/>
  <c r="P827" i="9" s="1"/>
  <c r="G827" i="9"/>
  <c r="Q827" i="9" s="1"/>
  <c r="H827" i="9"/>
  <c r="R827" i="9" s="1"/>
  <c r="I827" i="9"/>
  <c r="S827" i="9" s="1"/>
  <c r="A828" i="9"/>
  <c r="K828" i="9" s="1"/>
  <c r="B828" i="9"/>
  <c r="L828" i="9" s="1"/>
  <c r="C828" i="9"/>
  <c r="M828" i="9" s="1"/>
  <c r="D828" i="9"/>
  <c r="N828" i="9" s="1"/>
  <c r="E828" i="9"/>
  <c r="O828" i="9" s="1"/>
  <c r="F828" i="9"/>
  <c r="P828" i="9" s="1"/>
  <c r="G828" i="9"/>
  <c r="Q828" i="9" s="1"/>
  <c r="H828" i="9"/>
  <c r="R828" i="9" s="1"/>
  <c r="I828" i="9"/>
  <c r="S828" i="9" s="1"/>
  <c r="A829" i="9"/>
  <c r="K829" i="9" s="1"/>
  <c r="B829" i="9"/>
  <c r="L829" i="9" s="1"/>
  <c r="C829" i="9"/>
  <c r="M829" i="9" s="1"/>
  <c r="D829" i="9"/>
  <c r="N829" i="9" s="1"/>
  <c r="E829" i="9"/>
  <c r="O829" i="9" s="1"/>
  <c r="F829" i="9"/>
  <c r="P829" i="9" s="1"/>
  <c r="G829" i="9"/>
  <c r="Q829" i="9" s="1"/>
  <c r="H829" i="9"/>
  <c r="R829" i="9" s="1"/>
  <c r="I829" i="9"/>
  <c r="S829" i="9" s="1"/>
  <c r="A830" i="9"/>
  <c r="K830" i="9" s="1"/>
  <c r="B830" i="9"/>
  <c r="L830" i="9" s="1"/>
  <c r="C830" i="9"/>
  <c r="M830" i="9" s="1"/>
  <c r="D830" i="9"/>
  <c r="N830" i="9" s="1"/>
  <c r="E830" i="9"/>
  <c r="O830" i="9" s="1"/>
  <c r="F830" i="9"/>
  <c r="P830" i="9" s="1"/>
  <c r="G830" i="9"/>
  <c r="Q830" i="9" s="1"/>
  <c r="H830" i="9"/>
  <c r="R830" i="9" s="1"/>
  <c r="I830" i="9"/>
  <c r="S830" i="9" s="1"/>
  <c r="A831" i="9"/>
  <c r="K831" i="9" s="1"/>
  <c r="B831" i="9"/>
  <c r="L831" i="9" s="1"/>
  <c r="C831" i="9"/>
  <c r="M831" i="9" s="1"/>
  <c r="D831" i="9"/>
  <c r="N831" i="9" s="1"/>
  <c r="E831" i="9"/>
  <c r="O831" i="9" s="1"/>
  <c r="F831" i="9"/>
  <c r="P831" i="9" s="1"/>
  <c r="G831" i="9"/>
  <c r="Q831" i="9" s="1"/>
  <c r="H831" i="9"/>
  <c r="R831" i="9" s="1"/>
  <c r="I831" i="9"/>
  <c r="S831" i="9" s="1"/>
  <c r="A832" i="9"/>
  <c r="K832" i="9" s="1"/>
  <c r="B832" i="9"/>
  <c r="L832" i="9" s="1"/>
  <c r="C832" i="9"/>
  <c r="M832" i="9" s="1"/>
  <c r="D832" i="9"/>
  <c r="N832" i="9" s="1"/>
  <c r="E832" i="9"/>
  <c r="O832" i="9" s="1"/>
  <c r="F832" i="9"/>
  <c r="P832" i="9" s="1"/>
  <c r="G832" i="9"/>
  <c r="Q832" i="9" s="1"/>
  <c r="H832" i="9"/>
  <c r="R832" i="9" s="1"/>
  <c r="I832" i="9"/>
  <c r="S832" i="9" s="1"/>
  <c r="A833" i="9"/>
  <c r="K833" i="9" s="1"/>
  <c r="B833" i="9"/>
  <c r="L833" i="9" s="1"/>
  <c r="C833" i="9"/>
  <c r="M833" i="9" s="1"/>
  <c r="D833" i="9"/>
  <c r="N833" i="9" s="1"/>
  <c r="E833" i="9"/>
  <c r="O833" i="9" s="1"/>
  <c r="F833" i="9"/>
  <c r="P833" i="9" s="1"/>
  <c r="G833" i="9"/>
  <c r="Q833" i="9" s="1"/>
  <c r="H833" i="9"/>
  <c r="R833" i="9" s="1"/>
  <c r="I833" i="9"/>
  <c r="S833" i="9" s="1"/>
  <c r="A834" i="9"/>
  <c r="K834" i="9" s="1"/>
  <c r="B834" i="9"/>
  <c r="L834" i="9" s="1"/>
  <c r="C834" i="9"/>
  <c r="M834" i="9" s="1"/>
  <c r="D834" i="9"/>
  <c r="N834" i="9" s="1"/>
  <c r="E834" i="9"/>
  <c r="O834" i="9" s="1"/>
  <c r="F834" i="9"/>
  <c r="P834" i="9" s="1"/>
  <c r="G834" i="9"/>
  <c r="Q834" i="9" s="1"/>
  <c r="H834" i="9"/>
  <c r="R834" i="9" s="1"/>
  <c r="I834" i="9"/>
  <c r="S834" i="9" s="1"/>
  <c r="A835" i="9"/>
  <c r="K835" i="9" s="1"/>
  <c r="B835" i="9"/>
  <c r="L835" i="9" s="1"/>
  <c r="C835" i="9"/>
  <c r="M835" i="9" s="1"/>
  <c r="D835" i="9"/>
  <c r="N835" i="9" s="1"/>
  <c r="E835" i="9"/>
  <c r="O835" i="9" s="1"/>
  <c r="F835" i="9"/>
  <c r="P835" i="9" s="1"/>
  <c r="G835" i="9"/>
  <c r="Q835" i="9" s="1"/>
  <c r="H835" i="9"/>
  <c r="R835" i="9" s="1"/>
  <c r="I835" i="9"/>
  <c r="S835" i="9" s="1"/>
  <c r="A836" i="9"/>
  <c r="K836" i="9" s="1"/>
  <c r="B836" i="9"/>
  <c r="L836" i="9" s="1"/>
  <c r="C836" i="9"/>
  <c r="M836" i="9" s="1"/>
  <c r="D836" i="9"/>
  <c r="N836" i="9" s="1"/>
  <c r="E836" i="9"/>
  <c r="O836" i="9" s="1"/>
  <c r="F836" i="9"/>
  <c r="P836" i="9" s="1"/>
  <c r="G836" i="9"/>
  <c r="Q836" i="9" s="1"/>
  <c r="H836" i="9"/>
  <c r="R836" i="9" s="1"/>
  <c r="I836" i="9"/>
  <c r="S836" i="9" s="1"/>
  <c r="A837" i="9"/>
  <c r="K837" i="9" s="1"/>
  <c r="B837" i="9"/>
  <c r="L837" i="9" s="1"/>
  <c r="C837" i="9"/>
  <c r="M837" i="9" s="1"/>
  <c r="D837" i="9"/>
  <c r="N837" i="9" s="1"/>
  <c r="E837" i="9"/>
  <c r="O837" i="9" s="1"/>
  <c r="F837" i="9"/>
  <c r="P837" i="9" s="1"/>
  <c r="G837" i="9"/>
  <c r="Q837" i="9" s="1"/>
  <c r="H837" i="9"/>
  <c r="R837" i="9" s="1"/>
  <c r="I837" i="9"/>
  <c r="S837" i="9" s="1"/>
  <c r="A838" i="9"/>
  <c r="K838" i="9" s="1"/>
  <c r="B838" i="9"/>
  <c r="L838" i="9" s="1"/>
  <c r="C838" i="9"/>
  <c r="M838" i="9" s="1"/>
  <c r="D838" i="9"/>
  <c r="N838" i="9" s="1"/>
  <c r="E838" i="9"/>
  <c r="O838" i="9" s="1"/>
  <c r="F838" i="9"/>
  <c r="P838" i="9" s="1"/>
  <c r="G838" i="9"/>
  <c r="Q838" i="9" s="1"/>
  <c r="H838" i="9"/>
  <c r="R838" i="9" s="1"/>
  <c r="I838" i="9"/>
  <c r="S838" i="9" s="1"/>
  <c r="A839" i="9"/>
  <c r="K839" i="9" s="1"/>
  <c r="B839" i="9"/>
  <c r="L839" i="9" s="1"/>
  <c r="C839" i="9"/>
  <c r="M839" i="9" s="1"/>
  <c r="D839" i="9"/>
  <c r="N839" i="9" s="1"/>
  <c r="E839" i="9"/>
  <c r="O839" i="9" s="1"/>
  <c r="F839" i="9"/>
  <c r="P839" i="9" s="1"/>
  <c r="G839" i="9"/>
  <c r="Q839" i="9" s="1"/>
  <c r="H839" i="9"/>
  <c r="R839" i="9" s="1"/>
  <c r="I839" i="9"/>
  <c r="S839" i="9" s="1"/>
  <c r="A840" i="9"/>
  <c r="K840" i="9" s="1"/>
  <c r="B840" i="9"/>
  <c r="L840" i="9" s="1"/>
  <c r="C840" i="9"/>
  <c r="M840" i="9" s="1"/>
  <c r="D840" i="9"/>
  <c r="N840" i="9" s="1"/>
  <c r="E840" i="9"/>
  <c r="O840" i="9" s="1"/>
  <c r="F840" i="9"/>
  <c r="P840" i="9" s="1"/>
  <c r="G840" i="9"/>
  <c r="Q840" i="9" s="1"/>
  <c r="H840" i="9"/>
  <c r="R840" i="9" s="1"/>
  <c r="I840" i="9"/>
  <c r="S840" i="9" s="1"/>
  <c r="A841" i="9"/>
  <c r="K841" i="9" s="1"/>
  <c r="B841" i="9"/>
  <c r="L841" i="9" s="1"/>
  <c r="C841" i="9"/>
  <c r="M841" i="9" s="1"/>
  <c r="D841" i="9"/>
  <c r="N841" i="9" s="1"/>
  <c r="E841" i="9"/>
  <c r="O841" i="9" s="1"/>
  <c r="F841" i="9"/>
  <c r="P841" i="9" s="1"/>
  <c r="G841" i="9"/>
  <c r="Q841" i="9" s="1"/>
  <c r="H841" i="9"/>
  <c r="R841" i="9" s="1"/>
  <c r="I841" i="9"/>
  <c r="S841" i="9" s="1"/>
  <c r="A842" i="9"/>
  <c r="K842" i="9" s="1"/>
  <c r="B842" i="9"/>
  <c r="L842" i="9" s="1"/>
  <c r="C842" i="9"/>
  <c r="M842" i="9" s="1"/>
  <c r="D842" i="9"/>
  <c r="N842" i="9" s="1"/>
  <c r="E842" i="9"/>
  <c r="O842" i="9" s="1"/>
  <c r="F842" i="9"/>
  <c r="P842" i="9" s="1"/>
  <c r="G842" i="9"/>
  <c r="Q842" i="9" s="1"/>
  <c r="H842" i="9"/>
  <c r="R842" i="9" s="1"/>
  <c r="I842" i="9"/>
  <c r="S842" i="9" s="1"/>
  <c r="A843" i="9"/>
  <c r="K843" i="9" s="1"/>
  <c r="B843" i="9"/>
  <c r="L843" i="9" s="1"/>
  <c r="C843" i="9"/>
  <c r="M843" i="9" s="1"/>
  <c r="D843" i="9"/>
  <c r="N843" i="9" s="1"/>
  <c r="E843" i="9"/>
  <c r="O843" i="9" s="1"/>
  <c r="F843" i="9"/>
  <c r="P843" i="9" s="1"/>
  <c r="G843" i="9"/>
  <c r="Q843" i="9" s="1"/>
  <c r="H843" i="9"/>
  <c r="R843" i="9" s="1"/>
  <c r="I843" i="9"/>
  <c r="S843" i="9" s="1"/>
  <c r="A844" i="9"/>
  <c r="K844" i="9" s="1"/>
  <c r="B844" i="9"/>
  <c r="L844" i="9" s="1"/>
  <c r="C844" i="9"/>
  <c r="M844" i="9" s="1"/>
  <c r="D844" i="9"/>
  <c r="N844" i="9" s="1"/>
  <c r="E844" i="9"/>
  <c r="O844" i="9" s="1"/>
  <c r="F844" i="9"/>
  <c r="P844" i="9" s="1"/>
  <c r="G844" i="9"/>
  <c r="Q844" i="9" s="1"/>
  <c r="H844" i="9"/>
  <c r="R844" i="9" s="1"/>
  <c r="I844" i="9"/>
  <c r="S844" i="9" s="1"/>
  <c r="A845" i="9"/>
  <c r="K845" i="9" s="1"/>
  <c r="B845" i="9"/>
  <c r="L845" i="9" s="1"/>
  <c r="C845" i="9"/>
  <c r="M845" i="9" s="1"/>
  <c r="D845" i="9"/>
  <c r="N845" i="9" s="1"/>
  <c r="E845" i="9"/>
  <c r="O845" i="9" s="1"/>
  <c r="F845" i="9"/>
  <c r="P845" i="9" s="1"/>
  <c r="G845" i="9"/>
  <c r="Q845" i="9" s="1"/>
  <c r="H845" i="9"/>
  <c r="R845" i="9" s="1"/>
  <c r="I845" i="9"/>
  <c r="S845" i="9" s="1"/>
  <c r="A846" i="9"/>
  <c r="K846" i="9" s="1"/>
  <c r="B846" i="9"/>
  <c r="L846" i="9" s="1"/>
  <c r="C846" i="9"/>
  <c r="M846" i="9" s="1"/>
  <c r="D846" i="9"/>
  <c r="N846" i="9" s="1"/>
  <c r="E846" i="9"/>
  <c r="O846" i="9" s="1"/>
  <c r="F846" i="9"/>
  <c r="P846" i="9" s="1"/>
  <c r="G846" i="9"/>
  <c r="Q846" i="9" s="1"/>
  <c r="H846" i="9"/>
  <c r="R846" i="9" s="1"/>
  <c r="I846" i="9"/>
  <c r="S846" i="9" s="1"/>
  <c r="A847" i="9"/>
  <c r="K847" i="9" s="1"/>
  <c r="B847" i="9"/>
  <c r="L847" i="9" s="1"/>
  <c r="C847" i="9"/>
  <c r="M847" i="9" s="1"/>
  <c r="D847" i="9"/>
  <c r="N847" i="9" s="1"/>
  <c r="E847" i="9"/>
  <c r="O847" i="9" s="1"/>
  <c r="F847" i="9"/>
  <c r="P847" i="9" s="1"/>
  <c r="G847" i="9"/>
  <c r="Q847" i="9" s="1"/>
  <c r="H847" i="9"/>
  <c r="R847" i="9" s="1"/>
  <c r="I847" i="9"/>
  <c r="S847" i="9" s="1"/>
  <c r="A848" i="9"/>
  <c r="K848" i="9" s="1"/>
  <c r="B848" i="9"/>
  <c r="L848" i="9" s="1"/>
  <c r="C848" i="9"/>
  <c r="M848" i="9" s="1"/>
  <c r="D848" i="9"/>
  <c r="N848" i="9" s="1"/>
  <c r="E848" i="9"/>
  <c r="O848" i="9" s="1"/>
  <c r="F848" i="9"/>
  <c r="P848" i="9" s="1"/>
  <c r="G848" i="9"/>
  <c r="Q848" i="9" s="1"/>
  <c r="H848" i="9"/>
  <c r="R848" i="9" s="1"/>
  <c r="I848" i="9"/>
  <c r="S848" i="9" s="1"/>
  <c r="A849" i="9"/>
  <c r="K849" i="9" s="1"/>
  <c r="B849" i="9"/>
  <c r="L849" i="9" s="1"/>
  <c r="C849" i="9"/>
  <c r="M849" i="9" s="1"/>
  <c r="D849" i="9"/>
  <c r="N849" i="9" s="1"/>
  <c r="E849" i="9"/>
  <c r="O849" i="9" s="1"/>
  <c r="F849" i="9"/>
  <c r="P849" i="9" s="1"/>
  <c r="G849" i="9"/>
  <c r="Q849" i="9" s="1"/>
  <c r="H849" i="9"/>
  <c r="R849" i="9" s="1"/>
  <c r="I849" i="9"/>
  <c r="S849" i="9" s="1"/>
  <c r="A850" i="9"/>
  <c r="K850" i="9" s="1"/>
  <c r="B850" i="9"/>
  <c r="L850" i="9" s="1"/>
  <c r="C850" i="9"/>
  <c r="M850" i="9" s="1"/>
  <c r="D850" i="9"/>
  <c r="N850" i="9" s="1"/>
  <c r="E850" i="9"/>
  <c r="O850" i="9" s="1"/>
  <c r="F850" i="9"/>
  <c r="P850" i="9" s="1"/>
  <c r="G850" i="9"/>
  <c r="Q850" i="9" s="1"/>
  <c r="H850" i="9"/>
  <c r="R850" i="9" s="1"/>
  <c r="I850" i="9"/>
  <c r="S850" i="9" s="1"/>
  <c r="A851" i="9"/>
  <c r="K851" i="9" s="1"/>
  <c r="B851" i="9"/>
  <c r="L851" i="9" s="1"/>
  <c r="C851" i="9"/>
  <c r="M851" i="9" s="1"/>
  <c r="D851" i="9"/>
  <c r="N851" i="9" s="1"/>
  <c r="E851" i="9"/>
  <c r="O851" i="9" s="1"/>
  <c r="F851" i="9"/>
  <c r="P851" i="9" s="1"/>
  <c r="G851" i="9"/>
  <c r="Q851" i="9" s="1"/>
  <c r="H851" i="9"/>
  <c r="R851" i="9" s="1"/>
  <c r="I851" i="9"/>
  <c r="S851" i="9" s="1"/>
  <c r="A852" i="9"/>
  <c r="K852" i="9" s="1"/>
  <c r="B852" i="9"/>
  <c r="L852" i="9" s="1"/>
  <c r="C852" i="9"/>
  <c r="M852" i="9" s="1"/>
  <c r="D852" i="9"/>
  <c r="N852" i="9" s="1"/>
  <c r="E852" i="9"/>
  <c r="O852" i="9" s="1"/>
  <c r="F852" i="9"/>
  <c r="P852" i="9" s="1"/>
  <c r="G852" i="9"/>
  <c r="Q852" i="9" s="1"/>
  <c r="H852" i="9"/>
  <c r="R852" i="9" s="1"/>
  <c r="I852" i="9"/>
  <c r="S852" i="9" s="1"/>
  <c r="A853" i="9"/>
  <c r="K853" i="9" s="1"/>
  <c r="B853" i="9"/>
  <c r="L853" i="9" s="1"/>
  <c r="C853" i="9"/>
  <c r="M853" i="9" s="1"/>
  <c r="D853" i="9"/>
  <c r="N853" i="9" s="1"/>
  <c r="E853" i="9"/>
  <c r="O853" i="9" s="1"/>
  <c r="F853" i="9"/>
  <c r="P853" i="9" s="1"/>
  <c r="G853" i="9"/>
  <c r="Q853" i="9" s="1"/>
  <c r="H853" i="9"/>
  <c r="R853" i="9" s="1"/>
  <c r="I853" i="9"/>
  <c r="S853" i="9" s="1"/>
  <c r="A854" i="9"/>
  <c r="K854" i="9" s="1"/>
  <c r="B854" i="9"/>
  <c r="L854" i="9" s="1"/>
  <c r="C854" i="9"/>
  <c r="M854" i="9" s="1"/>
  <c r="D854" i="9"/>
  <c r="N854" i="9" s="1"/>
  <c r="E854" i="9"/>
  <c r="O854" i="9" s="1"/>
  <c r="F854" i="9"/>
  <c r="P854" i="9" s="1"/>
  <c r="G854" i="9"/>
  <c r="Q854" i="9" s="1"/>
  <c r="H854" i="9"/>
  <c r="R854" i="9" s="1"/>
  <c r="I854" i="9"/>
  <c r="S854" i="9" s="1"/>
  <c r="A8" i="9"/>
  <c r="K8" i="9" s="1"/>
  <c r="B8" i="9"/>
  <c r="L8" i="9" s="1"/>
  <c r="C8" i="9"/>
  <c r="M8" i="9" s="1"/>
  <c r="D8" i="9"/>
  <c r="N8" i="9" s="1"/>
  <c r="E8" i="9"/>
  <c r="O8" i="9" s="1"/>
  <c r="F8" i="9"/>
  <c r="P8" i="9" s="1"/>
  <c r="G8" i="9"/>
  <c r="Q8" i="9" s="1"/>
  <c r="H8" i="9"/>
  <c r="R8" i="9" s="1"/>
  <c r="I8" i="9"/>
  <c r="S8" i="9" s="1"/>
  <c r="A9" i="9"/>
  <c r="K9" i="9" s="1"/>
  <c r="B9" i="9"/>
  <c r="L9" i="9" s="1"/>
  <c r="C9" i="9"/>
  <c r="M9" i="9" s="1"/>
  <c r="D9" i="9"/>
  <c r="N9" i="9" s="1"/>
  <c r="E9" i="9"/>
  <c r="O9" i="9" s="1"/>
  <c r="F9" i="9"/>
  <c r="P9" i="9" s="1"/>
  <c r="G9" i="9"/>
  <c r="Q9" i="9" s="1"/>
  <c r="H9" i="9"/>
  <c r="R9" i="9" s="1"/>
  <c r="I9" i="9"/>
  <c r="S9" i="9" s="1"/>
  <c r="A10" i="9"/>
  <c r="K10" i="9" s="1"/>
  <c r="B10" i="9"/>
  <c r="L10" i="9" s="1"/>
  <c r="C10" i="9"/>
  <c r="M10" i="9" s="1"/>
  <c r="D10" i="9"/>
  <c r="N10" i="9" s="1"/>
  <c r="E10" i="9"/>
  <c r="O10" i="9" s="1"/>
  <c r="F10" i="9"/>
  <c r="P10" i="9" s="1"/>
  <c r="G10" i="9"/>
  <c r="Q10" i="9" s="1"/>
  <c r="H10" i="9"/>
  <c r="R10" i="9" s="1"/>
  <c r="I10" i="9"/>
  <c r="S10" i="9" s="1"/>
  <c r="A11" i="9"/>
  <c r="K11" i="9" s="1"/>
  <c r="B11" i="9"/>
  <c r="L11" i="9" s="1"/>
  <c r="C11" i="9"/>
  <c r="M11" i="9" s="1"/>
  <c r="D11" i="9"/>
  <c r="N11" i="9" s="1"/>
  <c r="E11" i="9"/>
  <c r="O11" i="9" s="1"/>
  <c r="F11" i="9"/>
  <c r="P11" i="9" s="1"/>
  <c r="G11" i="9"/>
  <c r="Q11" i="9" s="1"/>
  <c r="H11" i="9"/>
  <c r="R11" i="9" s="1"/>
  <c r="I11" i="9"/>
  <c r="S11" i="9" s="1"/>
  <c r="A12" i="9"/>
  <c r="K12" i="9" s="1"/>
  <c r="B12" i="9"/>
  <c r="L12" i="9" s="1"/>
  <c r="C12" i="9"/>
  <c r="M12" i="9" s="1"/>
  <c r="D12" i="9"/>
  <c r="N12" i="9" s="1"/>
  <c r="E12" i="9"/>
  <c r="O12" i="9" s="1"/>
  <c r="F12" i="9"/>
  <c r="P12" i="9" s="1"/>
  <c r="G12" i="9"/>
  <c r="Q12" i="9" s="1"/>
  <c r="H12" i="9"/>
  <c r="R12" i="9" s="1"/>
  <c r="I12" i="9"/>
  <c r="S12" i="9" s="1"/>
  <c r="A13" i="9"/>
  <c r="K13" i="9" s="1"/>
  <c r="B13" i="9"/>
  <c r="L13" i="9" s="1"/>
  <c r="C13" i="9"/>
  <c r="M13" i="9" s="1"/>
  <c r="D13" i="9"/>
  <c r="N13" i="9" s="1"/>
  <c r="E13" i="9"/>
  <c r="O13" i="9" s="1"/>
  <c r="F13" i="9"/>
  <c r="P13" i="9" s="1"/>
  <c r="G13" i="9"/>
  <c r="Q13" i="9" s="1"/>
  <c r="H13" i="9"/>
  <c r="R13" i="9" s="1"/>
  <c r="I13" i="9"/>
  <c r="S13" i="9" s="1"/>
  <c r="A14" i="9"/>
  <c r="K14" i="9" s="1"/>
  <c r="B14" i="9"/>
  <c r="L14" i="9" s="1"/>
  <c r="C14" i="9"/>
  <c r="M14" i="9" s="1"/>
  <c r="D14" i="9"/>
  <c r="N14" i="9" s="1"/>
  <c r="E14" i="9"/>
  <c r="O14" i="9" s="1"/>
  <c r="F14" i="9"/>
  <c r="P14" i="9" s="1"/>
  <c r="G14" i="9"/>
  <c r="Q14" i="9" s="1"/>
  <c r="H14" i="9"/>
  <c r="R14" i="9" s="1"/>
  <c r="I14" i="9"/>
  <c r="S14" i="9" s="1"/>
  <c r="A15" i="9"/>
  <c r="K15" i="9" s="1"/>
  <c r="B15" i="9"/>
  <c r="L15" i="9" s="1"/>
  <c r="C15" i="9"/>
  <c r="M15" i="9" s="1"/>
  <c r="D15" i="9"/>
  <c r="N15" i="9" s="1"/>
  <c r="E15" i="9"/>
  <c r="O15" i="9" s="1"/>
  <c r="F15" i="9"/>
  <c r="P15" i="9" s="1"/>
  <c r="G15" i="9"/>
  <c r="Q15" i="9" s="1"/>
  <c r="H15" i="9"/>
  <c r="R15" i="9" s="1"/>
  <c r="I15" i="9"/>
  <c r="S15" i="9" s="1"/>
  <c r="A16" i="9"/>
  <c r="K16" i="9" s="1"/>
  <c r="B16" i="9"/>
  <c r="L16" i="9" s="1"/>
  <c r="C16" i="9"/>
  <c r="M16" i="9" s="1"/>
  <c r="D16" i="9"/>
  <c r="N16" i="9" s="1"/>
  <c r="E16" i="9"/>
  <c r="O16" i="9" s="1"/>
  <c r="F16" i="9"/>
  <c r="P16" i="9" s="1"/>
  <c r="G16" i="9"/>
  <c r="Q16" i="9" s="1"/>
  <c r="H16" i="9"/>
  <c r="R16" i="9" s="1"/>
  <c r="I16" i="9"/>
  <c r="S16" i="9" s="1"/>
  <c r="A17" i="9"/>
  <c r="K17" i="9" s="1"/>
  <c r="B17" i="9"/>
  <c r="L17" i="9" s="1"/>
  <c r="C17" i="9"/>
  <c r="M17" i="9" s="1"/>
  <c r="D17" i="9"/>
  <c r="N17" i="9" s="1"/>
  <c r="E17" i="9"/>
  <c r="O17" i="9" s="1"/>
  <c r="F17" i="9"/>
  <c r="P17" i="9" s="1"/>
  <c r="G17" i="9"/>
  <c r="Q17" i="9" s="1"/>
  <c r="H17" i="9"/>
  <c r="R17" i="9" s="1"/>
  <c r="I17" i="9"/>
  <c r="S17" i="9" s="1"/>
  <c r="A18" i="9"/>
  <c r="K18" i="9" s="1"/>
  <c r="B18" i="9"/>
  <c r="L18" i="9" s="1"/>
  <c r="C18" i="9"/>
  <c r="M18" i="9" s="1"/>
  <c r="D18" i="9"/>
  <c r="N18" i="9" s="1"/>
  <c r="E18" i="9"/>
  <c r="O18" i="9" s="1"/>
  <c r="F18" i="9"/>
  <c r="P18" i="9" s="1"/>
  <c r="G18" i="9"/>
  <c r="Q18" i="9" s="1"/>
  <c r="H18" i="9"/>
  <c r="R18" i="9" s="1"/>
  <c r="I18" i="9"/>
  <c r="S18" i="9" s="1"/>
  <c r="A19" i="9"/>
  <c r="K19" i="9" s="1"/>
  <c r="B19" i="9"/>
  <c r="L19" i="9" s="1"/>
  <c r="C19" i="9"/>
  <c r="M19" i="9" s="1"/>
  <c r="D19" i="9"/>
  <c r="N19" i="9" s="1"/>
  <c r="E19" i="9"/>
  <c r="O19" i="9" s="1"/>
  <c r="F19" i="9"/>
  <c r="P19" i="9" s="1"/>
  <c r="G19" i="9"/>
  <c r="Q19" i="9" s="1"/>
  <c r="H19" i="9"/>
  <c r="R19" i="9" s="1"/>
  <c r="I19" i="9"/>
  <c r="S19" i="9" s="1"/>
  <c r="A20" i="9"/>
  <c r="K20" i="9" s="1"/>
  <c r="B20" i="9"/>
  <c r="L20" i="9" s="1"/>
  <c r="C20" i="9"/>
  <c r="M20" i="9" s="1"/>
  <c r="D20" i="9"/>
  <c r="N20" i="9" s="1"/>
  <c r="E20" i="9"/>
  <c r="O20" i="9" s="1"/>
  <c r="F20" i="9"/>
  <c r="P20" i="9" s="1"/>
  <c r="G20" i="9"/>
  <c r="Q20" i="9" s="1"/>
  <c r="H20" i="9"/>
  <c r="R20" i="9" s="1"/>
  <c r="I20" i="9"/>
  <c r="S20" i="9" s="1"/>
  <c r="A21" i="9"/>
  <c r="K21" i="9" s="1"/>
  <c r="B21" i="9"/>
  <c r="L21" i="9" s="1"/>
  <c r="C21" i="9"/>
  <c r="M21" i="9" s="1"/>
  <c r="D21" i="9"/>
  <c r="N21" i="9" s="1"/>
  <c r="E21" i="9"/>
  <c r="O21" i="9" s="1"/>
  <c r="F21" i="9"/>
  <c r="P21" i="9" s="1"/>
  <c r="G21" i="9"/>
  <c r="Q21" i="9" s="1"/>
  <c r="H21" i="9"/>
  <c r="R21" i="9" s="1"/>
  <c r="I21" i="9"/>
  <c r="S21" i="9" s="1"/>
  <c r="A22" i="9"/>
  <c r="K22" i="9" s="1"/>
  <c r="B22" i="9"/>
  <c r="L22" i="9" s="1"/>
  <c r="C22" i="9"/>
  <c r="M22" i="9" s="1"/>
  <c r="D22" i="9"/>
  <c r="N22" i="9" s="1"/>
  <c r="E22" i="9"/>
  <c r="O22" i="9" s="1"/>
  <c r="F22" i="9"/>
  <c r="P22" i="9" s="1"/>
  <c r="G22" i="9"/>
  <c r="Q22" i="9" s="1"/>
  <c r="H22" i="9"/>
  <c r="R22" i="9" s="1"/>
  <c r="I22" i="9"/>
  <c r="S22" i="9" s="1"/>
  <c r="A23" i="9"/>
  <c r="K23" i="9" s="1"/>
  <c r="B23" i="9"/>
  <c r="L23" i="9" s="1"/>
  <c r="C23" i="9"/>
  <c r="M23" i="9" s="1"/>
  <c r="D23" i="9"/>
  <c r="N23" i="9" s="1"/>
  <c r="E23" i="9"/>
  <c r="O23" i="9" s="1"/>
  <c r="F23" i="9"/>
  <c r="P23" i="9" s="1"/>
  <c r="G23" i="9"/>
  <c r="Q23" i="9" s="1"/>
  <c r="H23" i="9"/>
  <c r="R23" i="9" s="1"/>
  <c r="I23" i="9"/>
  <c r="S23" i="9" s="1"/>
  <c r="A24" i="9"/>
  <c r="K24" i="9" s="1"/>
  <c r="B24" i="9"/>
  <c r="L24" i="9" s="1"/>
  <c r="C24" i="9"/>
  <c r="M24" i="9" s="1"/>
  <c r="D24" i="9"/>
  <c r="N24" i="9" s="1"/>
  <c r="E24" i="9"/>
  <c r="O24" i="9" s="1"/>
  <c r="F24" i="9"/>
  <c r="P24" i="9" s="1"/>
  <c r="G24" i="9"/>
  <c r="Q24" i="9" s="1"/>
  <c r="H24" i="9"/>
  <c r="R24" i="9" s="1"/>
  <c r="I24" i="9"/>
  <c r="S24" i="9" s="1"/>
  <c r="A25" i="9"/>
  <c r="K25" i="9" s="1"/>
  <c r="B25" i="9"/>
  <c r="L25" i="9" s="1"/>
  <c r="C25" i="9"/>
  <c r="M25" i="9" s="1"/>
  <c r="D25" i="9"/>
  <c r="N25" i="9" s="1"/>
  <c r="E25" i="9"/>
  <c r="O25" i="9" s="1"/>
  <c r="F25" i="9"/>
  <c r="P25" i="9" s="1"/>
  <c r="G25" i="9"/>
  <c r="Q25" i="9" s="1"/>
  <c r="H25" i="9"/>
  <c r="R25" i="9" s="1"/>
  <c r="I25" i="9"/>
  <c r="S25" i="9" s="1"/>
  <c r="A26" i="9"/>
  <c r="K26" i="9" s="1"/>
  <c r="B26" i="9"/>
  <c r="L26" i="9" s="1"/>
  <c r="C26" i="9"/>
  <c r="M26" i="9" s="1"/>
  <c r="D26" i="9"/>
  <c r="N26" i="9" s="1"/>
  <c r="E26" i="9"/>
  <c r="O26" i="9" s="1"/>
  <c r="F26" i="9"/>
  <c r="P26" i="9" s="1"/>
  <c r="G26" i="9"/>
  <c r="Q26" i="9" s="1"/>
  <c r="H26" i="9"/>
  <c r="R26" i="9" s="1"/>
  <c r="I26" i="9"/>
  <c r="S26" i="9" s="1"/>
  <c r="A27" i="9"/>
  <c r="K27" i="9" s="1"/>
  <c r="B27" i="9"/>
  <c r="L27" i="9" s="1"/>
  <c r="C27" i="9"/>
  <c r="M27" i="9" s="1"/>
  <c r="D27" i="9"/>
  <c r="N27" i="9" s="1"/>
  <c r="E27" i="9"/>
  <c r="O27" i="9" s="1"/>
  <c r="F27" i="9"/>
  <c r="P27" i="9" s="1"/>
  <c r="G27" i="9"/>
  <c r="Q27" i="9" s="1"/>
  <c r="H27" i="9"/>
  <c r="R27" i="9" s="1"/>
  <c r="I27" i="9"/>
  <c r="S27" i="9" s="1"/>
  <c r="A28" i="9"/>
  <c r="K28" i="9" s="1"/>
  <c r="B28" i="9"/>
  <c r="L28" i="9" s="1"/>
  <c r="C28" i="9"/>
  <c r="M28" i="9" s="1"/>
  <c r="D28" i="9"/>
  <c r="N28" i="9" s="1"/>
  <c r="E28" i="9"/>
  <c r="O28" i="9" s="1"/>
  <c r="F28" i="9"/>
  <c r="P28" i="9" s="1"/>
  <c r="G28" i="9"/>
  <c r="Q28" i="9" s="1"/>
  <c r="H28" i="9"/>
  <c r="R28" i="9" s="1"/>
  <c r="I28" i="9"/>
  <c r="S28" i="9" s="1"/>
  <c r="A29" i="9"/>
  <c r="K29" i="9" s="1"/>
  <c r="B29" i="9"/>
  <c r="L29" i="9" s="1"/>
  <c r="C29" i="9"/>
  <c r="M29" i="9" s="1"/>
  <c r="D29" i="9"/>
  <c r="N29" i="9" s="1"/>
  <c r="E29" i="9"/>
  <c r="O29" i="9" s="1"/>
  <c r="F29" i="9"/>
  <c r="P29" i="9" s="1"/>
  <c r="G29" i="9"/>
  <c r="Q29" i="9" s="1"/>
  <c r="H29" i="9"/>
  <c r="R29" i="9" s="1"/>
  <c r="I29" i="9"/>
  <c r="S29" i="9" s="1"/>
  <c r="A30" i="9"/>
  <c r="K30" i="9" s="1"/>
  <c r="B30" i="9"/>
  <c r="L30" i="9" s="1"/>
  <c r="C30" i="9"/>
  <c r="M30" i="9" s="1"/>
  <c r="D30" i="9"/>
  <c r="N30" i="9" s="1"/>
  <c r="E30" i="9"/>
  <c r="O30" i="9" s="1"/>
  <c r="F30" i="9"/>
  <c r="P30" i="9" s="1"/>
  <c r="G30" i="9"/>
  <c r="Q30" i="9" s="1"/>
  <c r="H30" i="9"/>
  <c r="R30" i="9" s="1"/>
  <c r="I30" i="9"/>
  <c r="S30" i="9" s="1"/>
  <c r="A31" i="9"/>
  <c r="K31" i="9" s="1"/>
  <c r="B31" i="9"/>
  <c r="L31" i="9" s="1"/>
  <c r="C31" i="9"/>
  <c r="M31" i="9" s="1"/>
  <c r="D31" i="9"/>
  <c r="N31" i="9" s="1"/>
  <c r="E31" i="9"/>
  <c r="O31" i="9" s="1"/>
  <c r="F31" i="9"/>
  <c r="P31" i="9" s="1"/>
  <c r="G31" i="9"/>
  <c r="Q31" i="9" s="1"/>
  <c r="H31" i="9"/>
  <c r="R31" i="9" s="1"/>
  <c r="I31" i="9"/>
  <c r="S31" i="9" s="1"/>
  <c r="A32" i="9"/>
  <c r="K32" i="9" s="1"/>
  <c r="B32" i="9"/>
  <c r="L32" i="9" s="1"/>
  <c r="C32" i="9"/>
  <c r="M32" i="9" s="1"/>
  <c r="D32" i="9"/>
  <c r="N32" i="9" s="1"/>
  <c r="E32" i="9"/>
  <c r="O32" i="9" s="1"/>
  <c r="F32" i="9"/>
  <c r="P32" i="9" s="1"/>
  <c r="G32" i="9"/>
  <c r="Q32" i="9" s="1"/>
  <c r="H32" i="9"/>
  <c r="R32" i="9" s="1"/>
  <c r="I32" i="9"/>
  <c r="S32" i="9" s="1"/>
  <c r="A33" i="9"/>
  <c r="K33" i="9" s="1"/>
  <c r="B33" i="9"/>
  <c r="L33" i="9" s="1"/>
  <c r="C33" i="9"/>
  <c r="M33" i="9" s="1"/>
  <c r="D33" i="9"/>
  <c r="N33" i="9" s="1"/>
  <c r="E33" i="9"/>
  <c r="O33" i="9" s="1"/>
  <c r="F33" i="9"/>
  <c r="P33" i="9" s="1"/>
  <c r="G33" i="9"/>
  <c r="Q33" i="9" s="1"/>
  <c r="H33" i="9"/>
  <c r="R33" i="9" s="1"/>
  <c r="I33" i="9"/>
  <c r="S33" i="9" s="1"/>
  <c r="A34" i="9"/>
  <c r="K34" i="9" s="1"/>
  <c r="B34" i="9"/>
  <c r="L34" i="9" s="1"/>
  <c r="C34" i="9"/>
  <c r="M34" i="9" s="1"/>
  <c r="D34" i="9"/>
  <c r="N34" i="9" s="1"/>
  <c r="E34" i="9"/>
  <c r="O34" i="9" s="1"/>
  <c r="F34" i="9"/>
  <c r="P34" i="9" s="1"/>
  <c r="G34" i="9"/>
  <c r="Q34" i="9" s="1"/>
  <c r="H34" i="9"/>
  <c r="R34" i="9" s="1"/>
  <c r="I34" i="9"/>
  <c r="S34" i="9" s="1"/>
  <c r="A35" i="9"/>
  <c r="K35" i="9" s="1"/>
  <c r="B35" i="9"/>
  <c r="L35" i="9" s="1"/>
  <c r="C35" i="9"/>
  <c r="M35" i="9" s="1"/>
  <c r="D35" i="9"/>
  <c r="N35" i="9" s="1"/>
  <c r="E35" i="9"/>
  <c r="O35" i="9" s="1"/>
  <c r="F35" i="9"/>
  <c r="P35" i="9" s="1"/>
  <c r="G35" i="9"/>
  <c r="Q35" i="9" s="1"/>
  <c r="H35" i="9"/>
  <c r="R35" i="9" s="1"/>
  <c r="I35" i="9"/>
  <c r="S35" i="9" s="1"/>
  <c r="A36" i="9"/>
  <c r="K36" i="9" s="1"/>
  <c r="B36" i="9"/>
  <c r="L36" i="9" s="1"/>
  <c r="C36" i="9"/>
  <c r="M36" i="9" s="1"/>
  <c r="D36" i="9"/>
  <c r="N36" i="9" s="1"/>
  <c r="E36" i="9"/>
  <c r="O36" i="9" s="1"/>
  <c r="F36" i="9"/>
  <c r="P36" i="9" s="1"/>
  <c r="G36" i="9"/>
  <c r="Q36" i="9" s="1"/>
  <c r="H36" i="9"/>
  <c r="R36" i="9" s="1"/>
  <c r="I36" i="9"/>
  <c r="S36" i="9" s="1"/>
  <c r="A37" i="9"/>
  <c r="K37" i="9" s="1"/>
  <c r="B37" i="9"/>
  <c r="L37" i="9" s="1"/>
  <c r="C37" i="9"/>
  <c r="M37" i="9" s="1"/>
  <c r="D37" i="9"/>
  <c r="N37" i="9" s="1"/>
  <c r="E37" i="9"/>
  <c r="O37" i="9" s="1"/>
  <c r="F37" i="9"/>
  <c r="P37" i="9" s="1"/>
  <c r="G37" i="9"/>
  <c r="Q37" i="9" s="1"/>
  <c r="H37" i="9"/>
  <c r="R37" i="9" s="1"/>
  <c r="I37" i="9"/>
  <c r="S37" i="9" s="1"/>
  <c r="A38" i="9"/>
  <c r="K38" i="9" s="1"/>
  <c r="B38" i="9"/>
  <c r="L38" i="9" s="1"/>
  <c r="C38" i="9"/>
  <c r="M38" i="9" s="1"/>
  <c r="D38" i="9"/>
  <c r="N38" i="9" s="1"/>
  <c r="E38" i="9"/>
  <c r="O38" i="9" s="1"/>
  <c r="F38" i="9"/>
  <c r="P38" i="9" s="1"/>
  <c r="G38" i="9"/>
  <c r="Q38" i="9" s="1"/>
  <c r="H38" i="9"/>
  <c r="R38" i="9" s="1"/>
  <c r="I38" i="9"/>
  <c r="S38" i="9" s="1"/>
  <c r="A39" i="9"/>
  <c r="K39" i="9" s="1"/>
  <c r="B39" i="9"/>
  <c r="L39" i="9" s="1"/>
  <c r="C39" i="9"/>
  <c r="M39" i="9" s="1"/>
  <c r="D39" i="9"/>
  <c r="N39" i="9" s="1"/>
  <c r="E39" i="9"/>
  <c r="O39" i="9" s="1"/>
  <c r="F39" i="9"/>
  <c r="P39" i="9" s="1"/>
  <c r="G39" i="9"/>
  <c r="Q39" i="9" s="1"/>
  <c r="H39" i="9"/>
  <c r="R39" i="9" s="1"/>
  <c r="I39" i="9"/>
  <c r="S39" i="9" s="1"/>
  <c r="A40" i="9"/>
  <c r="K40" i="9" s="1"/>
  <c r="B40" i="9"/>
  <c r="L40" i="9" s="1"/>
  <c r="C40" i="9"/>
  <c r="M40" i="9" s="1"/>
  <c r="D40" i="9"/>
  <c r="N40" i="9" s="1"/>
  <c r="E40" i="9"/>
  <c r="O40" i="9" s="1"/>
  <c r="F40" i="9"/>
  <c r="P40" i="9" s="1"/>
  <c r="G40" i="9"/>
  <c r="Q40" i="9" s="1"/>
  <c r="H40" i="9"/>
  <c r="R40" i="9" s="1"/>
  <c r="I40" i="9"/>
  <c r="S40" i="9" s="1"/>
  <c r="A41" i="9"/>
  <c r="K41" i="9" s="1"/>
  <c r="B41" i="9"/>
  <c r="L41" i="9" s="1"/>
  <c r="C41" i="9"/>
  <c r="M41" i="9" s="1"/>
  <c r="D41" i="9"/>
  <c r="N41" i="9" s="1"/>
  <c r="E41" i="9"/>
  <c r="O41" i="9" s="1"/>
  <c r="F41" i="9"/>
  <c r="P41" i="9" s="1"/>
  <c r="G41" i="9"/>
  <c r="Q41" i="9" s="1"/>
  <c r="H41" i="9"/>
  <c r="R41" i="9" s="1"/>
  <c r="I41" i="9"/>
  <c r="S41" i="9" s="1"/>
  <c r="A42" i="9"/>
  <c r="K42" i="9" s="1"/>
  <c r="B42" i="9"/>
  <c r="L42" i="9" s="1"/>
  <c r="C42" i="9"/>
  <c r="M42" i="9" s="1"/>
  <c r="D42" i="9"/>
  <c r="N42" i="9" s="1"/>
  <c r="E42" i="9"/>
  <c r="O42" i="9" s="1"/>
  <c r="F42" i="9"/>
  <c r="P42" i="9" s="1"/>
  <c r="G42" i="9"/>
  <c r="Q42" i="9" s="1"/>
  <c r="H42" i="9"/>
  <c r="R42" i="9" s="1"/>
  <c r="I42" i="9"/>
  <c r="S42" i="9" s="1"/>
  <c r="A43" i="9"/>
  <c r="K43" i="9" s="1"/>
  <c r="B43" i="9"/>
  <c r="L43" i="9" s="1"/>
  <c r="C43" i="9"/>
  <c r="M43" i="9" s="1"/>
  <c r="D43" i="9"/>
  <c r="N43" i="9" s="1"/>
  <c r="E43" i="9"/>
  <c r="O43" i="9" s="1"/>
  <c r="F43" i="9"/>
  <c r="P43" i="9" s="1"/>
  <c r="G43" i="9"/>
  <c r="Q43" i="9" s="1"/>
  <c r="H43" i="9"/>
  <c r="R43" i="9" s="1"/>
  <c r="I43" i="9"/>
  <c r="S43" i="9" s="1"/>
  <c r="A44" i="9"/>
  <c r="K44" i="9" s="1"/>
  <c r="B44" i="9"/>
  <c r="L44" i="9" s="1"/>
  <c r="C44" i="9"/>
  <c r="M44" i="9" s="1"/>
  <c r="D44" i="9"/>
  <c r="N44" i="9" s="1"/>
  <c r="E44" i="9"/>
  <c r="O44" i="9" s="1"/>
  <c r="F44" i="9"/>
  <c r="P44" i="9" s="1"/>
  <c r="G44" i="9"/>
  <c r="Q44" i="9" s="1"/>
  <c r="H44" i="9"/>
  <c r="R44" i="9" s="1"/>
  <c r="I44" i="9"/>
  <c r="S44" i="9" s="1"/>
  <c r="A45" i="9"/>
  <c r="K45" i="9" s="1"/>
  <c r="B45" i="9"/>
  <c r="L45" i="9" s="1"/>
  <c r="C45" i="9"/>
  <c r="M45" i="9" s="1"/>
  <c r="D45" i="9"/>
  <c r="N45" i="9" s="1"/>
  <c r="E45" i="9"/>
  <c r="O45" i="9" s="1"/>
  <c r="F45" i="9"/>
  <c r="P45" i="9" s="1"/>
  <c r="G45" i="9"/>
  <c r="Q45" i="9" s="1"/>
  <c r="H45" i="9"/>
  <c r="R45" i="9" s="1"/>
  <c r="I45" i="9"/>
  <c r="S45" i="9" s="1"/>
  <c r="A46" i="9"/>
  <c r="K46" i="9" s="1"/>
  <c r="B46" i="9"/>
  <c r="L46" i="9" s="1"/>
  <c r="C46" i="9"/>
  <c r="M46" i="9" s="1"/>
  <c r="D46" i="9"/>
  <c r="N46" i="9" s="1"/>
  <c r="E46" i="9"/>
  <c r="O46" i="9" s="1"/>
  <c r="F46" i="9"/>
  <c r="P46" i="9" s="1"/>
  <c r="G46" i="9"/>
  <c r="Q46" i="9" s="1"/>
  <c r="H46" i="9"/>
  <c r="R46" i="9" s="1"/>
  <c r="I46" i="9"/>
  <c r="S46" i="9" s="1"/>
  <c r="A47" i="9"/>
  <c r="K47" i="9" s="1"/>
  <c r="B47" i="9"/>
  <c r="L47" i="9" s="1"/>
  <c r="C47" i="9"/>
  <c r="M47" i="9" s="1"/>
  <c r="D47" i="9"/>
  <c r="N47" i="9" s="1"/>
  <c r="E47" i="9"/>
  <c r="O47" i="9" s="1"/>
  <c r="F47" i="9"/>
  <c r="P47" i="9" s="1"/>
  <c r="G47" i="9"/>
  <c r="Q47" i="9" s="1"/>
  <c r="H47" i="9"/>
  <c r="R47" i="9" s="1"/>
  <c r="I47" i="9"/>
  <c r="S47" i="9" s="1"/>
  <c r="A48" i="9"/>
  <c r="K48" i="9" s="1"/>
  <c r="B48" i="9"/>
  <c r="L48" i="9" s="1"/>
  <c r="C48" i="9"/>
  <c r="M48" i="9" s="1"/>
  <c r="D48" i="9"/>
  <c r="N48" i="9" s="1"/>
  <c r="E48" i="9"/>
  <c r="O48" i="9" s="1"/>
  <c r="F48" i="9"/>
  <c r="P48" i="9" s="1"/>
  <c r="G48" i="9"/>
  <c r="Q48" i="9" s="1"/>
  <c r="H48" i="9"/>
  <c r="R48" i="9" s="1"/>
  <c r="I48" i="9"/>
  <c r="S48" i="9" s="1"/>
  <c r="A49" i="9"/>
  <c r="K49" i="9" s="1"/>
  <c r="B49" i="9"/>
  <c r="L49" i="9" s="1"/>
  <c r="C49" i="9"/>
  <c r="M49" i="9" s="1"/>
  <c r="D49" i="9"/>
  <c r="N49" i="9" s="1"/>
  <c r="E49" i="9"/>
  <c r="O49" i="9" s="1"/>
  <c r="F49" i="9"/>
  <c r="P49" i="9" s="1"/>
  <c r="G49" i="9"/>
  <c r="Q49" i="9" s="1"/>
  <c r="H49" i="9"/>
  <c r="R49" i="9" s="1"/>
  <c r="I49" i="9"/>
  <c r="S49" i="9" s="1"/>
  <c r="A50" i="9"/>
  <c r="K50" i="9" s="1"/>
  <c r="B50" i="9"/>
  <c r="L50" i="9" s="1"/>
  <c r="C50" i="9"/>
  <c r="M50" i="9" s="1"/>
  <c r="D50" i="9"/>
  <c r="N50" i="9" s="1"/>
  <c r="E50" i="9"/>
  <c r="O50" i="9" s="1"/>
  <c r="F50" i="9"/>
  <c r="P50" i="9" s="1"/>
  <c r="G50" i="9"/>
  <c r="Q50" i="9" s="1"/>
  <c r="H50" i="9"/>
  <c r="R50" i="9" s="1"/>
  <c r="I50" i="9"/>
  <c r="S50" i="9" s="1"/>
  <c r="A51" i="9"/>
  <c r="K51" i="9" s="1"/>
  <c r="B51" i="9"/>
  <c r="L51" i="9" s="1"/>
  <c r="C51" i="9"/>
  <c r="M51" i="9" s="1"/>
  <c r="D51" i="9"/>
  <c r="N51" i="9" s="1"/>
  <c r="E51" i="9"/>
  <c r="O51" i="9" s="1"/>
  <c r="F51" i="9"/>
  <c r="P51" i="9" s="1"/>
  <c r="G51" i="9"/>
  <c r="Q51" i="9" s="1"/>
  <c r="H51" i="9"/>
  <c r="R51" i="9" s="1"/>
  <c r="I51" i="9"/>
  <c r="S51" i="9" s="1"/>
  <c r="A52" i="9"/>
  <c r="K52" i="9" s="1"/>
  <c r="B52" i="9"/>
  <c r="L52" i="9" s="1"/>
  <c r="C52" i="9"/>
  <c r="M52" i="9" s="1"/>
  <c r="D52" i="9"/>
  <c r="N52" i="9" s="1"/>
  <c r="E52" i="9"/>
  <c r="O52" i="9" s="1"/>
  <c r="F52" i="9"/>
  <c r="P52" i="9" s="1"/>
  <c r="G52" i="9"/>
  <c r="Q52" i="9" s="1"/>
  <c r="H52" i="9"/>
  <c r="R52" i="9" s="1"/>
  <c r="I52" i="9"/>
  <c r="S52" i="9" s="1"/>
  <c r="A53" i="9"/>
  <c r="K53" i="9" s="1"/>
  <c r="B53" i="9"/>
  <c r="L53" i="9" s="1"/>
  <c r="C53" i="9"/>
  <c r="M53" i="9" s="1"/>
  <c r="D53" i="9"/>
  <c r="N53" i="9" s="1"/>
  <c r="E53" i="9"/>
  <c r="O53" i="9" s="1"/>
  <c r="F53" i="9"/>
  <c r="P53" i="9" s="1"/>
  <c r="G53" i="9"/>
  <c r="Q53" i="9" s="1"/>
  <c r="H53" i="9"/>
  <c r="R53" i="9" s="1"/>
  <c r="I53" i="9"/>
  <c r="S53" i="9" s="1"/>
  <c r="A54" i="9"/>
  <c r="K54" i="9" s="1"/>
  <c r="B54" i="9"/>
  <c r="L54" i="9" s="1"/>
  <c r="C54" i="9"/>
  <c r="M54" i="9" s="1"/>
  <c r="D54" i="9"/>
  <c r="N54" i="9" s="1"/>
  <c r="E54" i="9"/>
  <c r="O54" i="9" s="1"/>
  <c r="F54" i="9"/>
  <c r="P54" i="9" s="1"/>
  <c r="G54" i="9"/>
  <c r="Q54" i="9" s="1"/>
  <c r="H54" i="9"/>
  <c r="R54" i="9" s="1"/>
  <c r="I54" i="9"/>
  <c r="S54" i="9" s="1"/>
  <c r="A55" i="9"/>
  <c r="K55" i="9" s="1"/>
  <c r="B55" i="9"/>
  <c r="L55" i="9" s="1"/>
  <c r="C55" i="9"/>
  <c r="M55" i="9" s="1"/>
  <c r="D55" i="9"/>
  <c r="N55" i="9" s="1"/>
  <c r="E55" i="9"/>
  <c r="O55" i="9" s="1"/>
  <c r="F55" i="9"/>
  <c r="P55" i="9" s="1"/>
  <c r="G55" i="9"/>
  <c r="Q55" i="9" s="1"/>
  <c r="H55" i="9"/>
  <c r="R55" i="9" s="1"/>
  <c r="I55" i="9"/>
  <c r="S55" i="9" s="1"/>
  <c r="A56" i="9"/>
  <c r="K56" i="9" s="1"/>
  <c r="B56" i="9"/>
  <c r="L56" i="9" s="1"/>
  <c r="C56" i="9"/>
  <c r="M56" i="9" s="1"/>
  <c r="D56" i="9"/>
  <c r="N56" i="9" s="1"/>
  <c r="E56" i="9"/>
  <c r="O56" i="9" s="1"/>
  <c r="F56" i="9"/>
  <c r="P56" i="9" s="1"/>
  <c r="G56" i="9"/>
  <c r="Q56" i="9" s="1"/>
  <c r="H56" i="9"/>
  <c r="R56" i="9" s="1"/>
  <c r="I56" i="9"/>
  <c r="S56" i="9" s="1"/>
  <c r="A57" i="9"/>
  <c r="K57" i="9" s="1"/>
  <c r="B57" i="9"/>
  <c r="L57" i="9" s="1"/>
  <c r="C57" i="9"/>
  <c r="M57" i="9" s="1"/>
  <c r="D57" i="9"/>
  <c r="N57" i="9" s="1"/>
  <c r="E57" i="9"/>
  <c r="O57" i="9" s="1"/>
  <c r="F57" i="9"/>
  <c r="P57" i="9" s="1"/>
  <c r="G57" i="9"/>
  <c r="Q57" i="9" s="1"/>
  <c r="H57" i="9"/>
  <c r="R57" i="9" s="1"/>
  <c r="I57" i="9"/>
  <c r="S57" i="9" s="1"/>
  <c r="A58" i="9"/>
  <c r="K58" i="9" s="1"/>
  <c r="B58" i="9"/>
  <c r="L58" i="9" s="1"/>
  <c r="C58" i="9"/>
  <c r="M58" i="9" s="1"/>
  <c r="D58" i="9"/>
  <c r="N58" i="9" s="1"/>
  <c r="E58" i="9"/>
  <c r="O58" i="9" s="1"/>
  <c r="F58" i="9"/>
  <c r="P58" i="9" s="1"/>
  <c r="G58" i="9"/>
  <c r="Q58" i="9" s="1"/>
  <c r="H58" i="9"/>
  <c r="R58" i="9" s="1"/>
  <c r="I58" i="9"/>
  <c r="S58" i="9" s="1"/>
  <c r="A59" i="9"/>
  <c r="K59" i="9" s="1"/>
  <c r="B59" i="9"/>
  <c r="L59" i="9" s="1"/>
  <c r="C59" i="9"/>
  <c r="M59" i="9" s="1"/>
  <c r="D59" i="9"/>
  <c r="N59" i="9" s="1"/>
  <c r="E59" i="9"/>
  <c r="O59" i="9" s="1"/>
  <c r="F59" i="9"/>
  <c r="P59" i="9" s="1"/>
  <c r="G59" i="9"/>
  <c r="Q59" i="9" s="1"/>
  <c r="H59" i="9"/>
  <c r="R59" i="9" s="1"/>
  <c r="I59" i="9"/>
  <c r="S59" i="9" s="1"/>
  <c r="A60" i="9"/>
  <c r="K60" i="9" s="1"/>
  <c r="B60" i="9"/>
  <c r="L60" i="9" s="1"/>
  <c r="C60" i="9"/>
  <c r="M60" i="9" s="1"/>
  <c r="D60" i="9"/>
  <c r="N60" i="9" s="1"/>
  <c r="E60" i="9"/>
  <c r="O60" i="9" s="1"/>
  <c r="F60" i="9"/>
  <c r="P60" i="9" s="1"/>
  <c r="G60" i="9"/>
  <c r="Q60" i="9" s="1"/>
  <c r="H60" i="9"/>
  <c r="R60" i="9" s="1"/>
  <c r="I60" i="9"/>
  <c r="S60" i="9" s="1"/>
  <c r="A61" i="9"/>
  <c r="K61" i="9" s="1"/>
  <c r="B61" i="9"/>
  <c r="L61" i="9" s="1"/>
  <c r="C61" i="9"/>
  <c r="M61" i="9" s="1"/>
  <c r="D61" i="9"/>
  <c r="N61" i="9" s="1"/>
  <c r="E61" i="9"/>
  <c r="O61" i="9" s="1"/>
  <c r="F61" i="9"/>
  <c r="P61" i="9" s="1"/>
  <c r="G61" i="9"/>
  <c r="Q61" i="9" s="1"/>
  <c r="H61" i="9"/>
  <c r="R61" i="9" s="1"/>
  <c r="I61" i="9"/>
  <c r="S61" i="9" s="1"/>
  <c r="A62" i="9"/>
  <c r="K62" i="9" s="1"/>
  <c r="B62" i="9"/>
  <c r="L62" i="9" s="1"/>
  <c r="C62" i="9"/>
  <c r="M62" i="9" s="1"/>
  <c r="D62" i="9"/>
  <c r="N62" i="9" s="1"/>
  <c r="E62" i="9"/>
  <c r="O62" i="9" s="1"/>
  <c r="F62" i="9"/>
  <c r="P62" i="9" s="1"/>
  <c r="G62" i="9"/>
  <c r="Q62" i="9" s="1"/>
  <c r="H62" i="9"/>
  <c r="R62" i="9" s="1"/>
  <c r="I62" i="9"/>
  <c r="S62" i="9" s="1"/>
  <c r="A63" i="9"/>
  <c r="K63" i="9" s="1"/>
  <c r="B63" i="9"/>
  <c r="L63" i="9" s="1"/>
  <c r="C63" i="9"/>
  <c r="M63" i="9" s="1"/>
  <c r="D63" i="9"/>
  <c r="N63" i="9" s="1"/>
  <c r="E63" i="9"/>
  <c r="O63" i="9" s="1"/>
  <c r="F63" i="9"/>
  <c r="P63" i="9" s="1"/>
  <c r="G63" i="9"/>
  <c r="Q63" i="9" s="1"/>
  <c r="H63" i="9"/>
  <c r="R63" i="9" s="1"/>
  <c r="I63" i="9"/>
  <c r="S63" i="9" s="1"/>
  <c r="A64" i="9"/>
  <c r="K64" i="9" s="1"/>
  <c r="B64" i="9"/>
  <c r="L64" i="9" s="1"/>
  <c r="C64" i="9"/>
  <c r="M64" i="9" s="1"/>
  <c r="D64" i="9"/>
  <c r="N64" i="9" s="1"/>
  <c r="E64" i="9"/>
  <c r="O64" i="9" s="1"/>
  <c r="F64" i="9"/>
  <c r="P64" i="9" s="1"/>
  <c r="G64" i="9"/>
  <c r="Q64" i="9" s="1"/>
  <c r="H64" i="9"/>
  <c r="R64" i="9" s="1"/>
  <c r="I64" i="9"/>
  <c r="S64" i="9" s="1"/>
  <c r="A65" i="9"/>
  <c r="K65" i="9" s="1"/>
  <c r="B65" i="9"/>
  <c r="L65" i="9" s="1"/>
  <c r="C65" i="9"/>
  <c r="M65" i="9" s="1"/>
  <c r="D65" i="9"/>
  <c r="N65" i="9" s="1"/>
  <c r="E65" i="9"/>
  <c r="O65" i="9" s="1"/>
  <c r="F65" i="9"/>
  <c r="P65" i="9" s="1"/>
  <c r="G65" i="9"/>
  <c r="Q65" i="9" s="1"/>
  <c r="H65" i="9"/>
  <c r="R65" i="9" s="1"/>
  <c r="I65" i="9"/>
  <c r="S65" i="9" s="1"/>
  <c r="A66" i="9"/>
  <c r="K66" i="9" s="1"/>
  <c r="B66" i="9"/>
  <c r="L66" i="9" s="1"/>
  <c r="C66" i="9"/>
  <c r="M66" i="9" s="1"/>
  <c r="D66" i="9"/>
  <c r="N66" i="9" s="1"/>
  <c r="E66" i="9"/>
  <c r="O66" i="9" s="1"/>
  <c r="F66" i="9"/>
  <c r="P66" i="9" s="1"/>
  <c r="G66" i="9"/>
  <c r="Q66" i="9" s="1"/>
  <c r="H66" i="9"/>
  <c r="R66" i="9" s="1"/>
  <c r="I66" i="9"/>
  <c r="S66" i="9" s="1"/>
  <c r="A67" i="9"/>
  <c r="K67" i="9" s="1"/>
  <c r="B67" i="9"/>
  <c r="L67" i="9" s="1"/>
  <c r="C67" i="9"/>
  <c r="M67" i="9" s="1"/>
  <c r="D67" i="9"/>
  <c r="N67" i="9" s="1"/>
  <c r="E67" i="9"/>
  <c r="O67" i="9" s="1"/>
  <c r="F67" i="9"/>
  <c r="P67" i="9" s="1"/>
  <c r="G67" i="9"/>
  <c r="Q67" i="9" s="1"/>
  <c r="H67" i="9"/>
  <c r="R67" i="9" s="1"/>
  <c r="I67" i="9"/>
  <c r="S67" i="9" s="1"/>
  <c r="A68" i="9"/>
  <c r="K68" i="9" s="1"/>
  <c r="B68" i="9"/>
  <c r="L68" i="9" s="1"/>
  <c r="C68" i="9"/>
  <c r="M68" i="9" s="1"/>
  <c r="D68" i="9"/>
  <c r="N68" i="9" s="1"/>
  <c r="E68" i="9"/>
  <c r="O68" i="9" s="1"/>
  <c r="F68" i="9"/>
  <c r="P68" i="9" s="1"/>
  <c r="G68" i="9"/>
  <c r="Q68" i="9" s="1"/>
  <c r="H68" i="9"/>
  <c r="R68" i="9" s="1"/>
  <c r="I68" i="9"/>
  <c r="S68" i="9" s="1"/>
  <c r="A69" i="9"/>
  <c r="K69" i="9" s="1"/>
  <c r="B69" i="9"/>
  <c r="L69" i="9" s="1"/>
  <c r="C69" i="9"/>
  <c r="M69" i="9" s="1"/>
  <c r="D69" i="9"/>
  <c r="N69" i="9" s="1"/>
  <c r="E69" i="9"/>
  <c r="O69" i="9" s="1"/>
  <c r="F69" i="9"/>
  <c r="P69" i="9" s="1"/>
  <c r="G69" i="9"/>
  <c r="Q69" i="9" s="1"/>
  <c r="H69" i="9"/>
  <c r="R69" i="9" s="1"/>
  <c r="I69" i="9"/>
  <c r="S69" i="9" s="1"/>
  <c r="A70" i="9"/>
  <c r="K70" i="9" s="1"/>
  <c r="B70" i="9"/>
  <c r="L70" i="9" s="1"/>
  <c r="C70" i="9"/>
  <c r="M70" i="9" s="1"/>
  <c r="D70" i="9"/>
  <c r="N70" i="9" s="1"/>
  <c r="E70" i="9"/>
  <c r="O70" i="9" s="1"/>
  <c r="F70" i="9"/>
  <c r="P70" i="9" s="1"/>
  <c r="G70" i="9"/>
  <c r="Q70" i="9" s="1"/>
  <c r="H70" i="9"/>
  <c r="R70" i="9" s="1"/>
  <c r="I70" i="9"/>
  <c r="S70" i="9" s="1"/>
  <c r="A71" i="9"/>
  <c r="K71" i="9" s="1"/>
  <c r="B71" i="9"/>
  <c r="L71" i="9" s="1"/>
  <c r="C71" i="9"/>
  <c r="M71" i="9" s="1"/>
  <c r="D71" i="9"/>
  <c r="N71" i="9" s="1"/>
  <c r="E71" i="9"/>
  <c r="O71" i="9" s="1"/>
  <c r="F71" i="9"/>
  <c r="P71" i="9" s="1"/>
  <c r="G71" i="9"/>
  <c r="Q71" i="9" s="1"/>
  <c r="H71" i="9"/>
  <c r="R71" i="9" s="1"/>
  <c r="I71" i="9"/>
  <c r="S71" i="9" s="1"/>
  <c r="A72" i="9"/>
  <c r="K72" i="9" s="1"/>
  <c r="B72" i="9"/>
  <c r="L72" i="9" s="1"/>
  <c r="C72" i="9"/>
  <c r="M72" i="9" s="1"/>
  <c r="D72" i="9"/>
  <c r="N72" i="9" s="1"/>
  <c r="E72" i="9"/>
  <c r="O72" i="9" s="1"/>
  <c r="F72" i="9"/>
  <c r="P72" i="9" s="1"/>
  <c r="G72" i="9"/>
  <c r="Q72" i="9" s="1"/>
  <c r="H72" i="9"/>
  <c r="R72" i="9" s="1"/>
  <c r="I72" i="9"/>
  <c r="S72" i="9" s="1"/>
  <c r="A73" i="9"/>
  <c r="K73" i="9" s="1"/>
  <c r="B73" i="9"/>
  <c r="L73" i="9" s="1"/>
  <c r="C73" i="9"/>
  <c r="M73" i="9" s="1"/>
  <c r="D73" i="9"/>
  <c r="N73" i="9" s="1"/>
  <c r="E73" i="9"/>
  <c r="O73" i="9" s="1"/>
  <c r="F73" i="9"/>
  <c r="P73" i="9" s="1"/>
  <c r="G73" i="9"/>
  <c r="Q73" i="9" s="1"/>
  <c r="H73" i="9"/>
  <c r="R73" i="9" s="1"/>
  <c r="I73" i="9"/>
  <c r="S73" i="9" s="1"/>
  <c r="A74" i="9"/>
  <c r="K74" i="9" s="1"/>
  <c r="B74" i="9"/>
  <c r="L74" i="9" s="1"/>
  <c r="C74" i="9"/>
  <c r="M74" i="9" s="1"/>
  <c r="D74" i="9"/>
  <c r="N74" i="9" s="1"/>
  <c r="E74" i="9"/>
  <c r="O74" i="9" s="1"/>
  <c r="F74" i="9"/>
  <c r="P74" i="9" s="1"/>
  <c r="G74" i="9"/>
  <c r="Q74" i="9" s="1"/>
  <c r="H74" i="9"/>
  <c r="R74" i="9" s="1"/>
  <c r="I74" i="9"/>
  <c r="S74" i="9" s="1"/>
  <c r="A75" i="9"/>
  <c r="K75" i="9" s="1"/>
  <c r="B75" i="9"/>
  <c r="L75" i="9" s="1"/>
  <c r="C75" i="9"/>
  <c r="M75" i="9" s="1"/>
  <c r="D75" i="9"/>
  <c r="N75" i="9" s="1"/>
  <c r="E75" i="9"/>
  <c r="O75" i="9" s="1"/>
  <c r="F75" i="9"/>
  <c r="P75" i="9" s="1"/>
  <c r="G75" i="9"/>
  <c r="Q75" i="9" s="1"/>
  <c r="H75" i="9"/>
  <c r="R75" i="9" s="1"/>
  <c r="I75" i="9"/>
  <c r="S75" i="9" s="1"/>
  <c r="A76" i="9"/>
  <c r="K76" i="9" s="1"/>
  <c r="B76" i="9"/>
  <c r="L76" i="9" s="1"/>
  <c r="C76" i="9"/>
  <c r="M76" i="9" s="1"/>
  <c r="D76" i="9"/>
  <c r="N76" i="9" s="1"/>
  <c r="E76" i="9"/>
  <c r="O76" i="9" s="1"/>
  <c r="F76" i="9"/>
  <c r="P76" i="9" s="1"/>
  <c r="G76" i="9"/>
  <c r="Q76" i="9" s="1"/>
  <c r="H76" i="9"/>
  <c r="R76" i="9" s="1"/>
  <c r="I76" i="9"/>
  <c r="S76" i="9" s="1"/>
  <c r="A77" i="9"/>
  <c r="K77" i="9" s="1"/>
  <c r="B77" i="9"/>
  <c r="L77" i="9" s="1"/>
  <c r="C77" i="9"/>
  <c r="M77" i="9" s="1"/>
  <c r="D77" i="9"/>
  <c r="N77" i="9" s="1"/>
  <c r="E77" i="9"/>
  <c r="O77" i="9" s="1"/>
  <c r="F77" i="9"/>
  <c r="P77" i="9" s="1"/>
  <c r="G77" i="9"/>
  <c r="Q77" i="9" s="1"/>
  <c r="H77" i="9"/>
  <c r="R77" i="9" s="1"/>
  <c r="I77" i="9"/>
  <c r="S77" i="9" s="1"/>
  <c r="A78" i="9"/>
  <c r="K78" i="9" s="1"/>
  <c r="B78" i="9"/>
  <c r="L78" i="9" s="1"/>
  <c r="C78" i="9"/>
  <c r="M78" i="9" s="1"/>
  <c r="D78" i="9"/>
  <c r="N78" i="9" s="1"/>
  <c r="E78" i="9"/>
  <c r="O78" i="9" s="1"/>
  <c r="F78" i="9"/>
  <c r="P78" i="9" s="1"/>
  <c r="G78" i="9"/>
  <c r="Q78" i="9" s="1"/>
  <c r="H78" i="9"/>
  <c r="R78" i="9" s="1"/>
  <c r="I78" i="9"/>
  <c r="S78" i="9" s="1"/>
  <c r="A79" i="9"/>
  <c r="K79" i="9" s="1"/>
  <c r="B79" i="9"/>
  <c r="L79" i="9" s="1"/>
  <c r="C79" i="9"/>
  <c r="M79" i="9" s="1"/>
  <c r="D79" i="9"/>
  <c r="N79" i="9" s="1"/>
  <c r="E79" i="9"/>
  <c r="O79" i="9" s="1"/>
  <c r="F79" i="9"/>
  <c r="P79" i="9" s="1"/>
  <c r="G79" i="9"/>
  <c r="Q79" i="9" s="1"/>
  <c r="H79" i="9"/>
  <c r="R79" i="9" s="1"/>
  <c r="I79" i="9"/>
  <c r="S79" i="9" s="1"/>
  <c r="A80" i="9"/>
  <c r="K80" i="9" s="1"/>
  <c r="B80" i="9"/>
  <c r="L80" i="9" s="1"/>
  <c r="C80" i="9"/>
  <c r="M80" i="9" s="1"/>
  <c r="D80" i="9"/>
  <c r="N80" i="9" s="1"/>
  <c r="E80" i="9"/>
  <c r="O80" i="9" s="1"/>
  <c r="F80" i="9"/>
  <c r="P80" i="9" s="1"/>
  <c r="G80" i="9"/>
  <c r="Q80" i="9" s="1"/>
  <c r="H80" i="9"/>
  <c r="R80" i="9" s="1"/>
  <c r="I80" i="9"/>
  <c r="S80" i="9" s="1"/>
  <c r="A81" i="9"/>
  <c r="K81" i="9" s="1"/>
  <c r="B81" i="9"/>
  <c r="L81" i="9" s="1"/>
  <c r="C81" i="9"/>
  <c r="M81" i="9" s="1"/>
  <c r="D81" i="9"/>
  <c r="N81" i="9" s="1"/>
  <c r="E81" i="9"/>
  <c r="O81" i="9" s="1"/>
  <c r="F81" i="9"/>
  <c r="P81" i="9" s="1"/>
  <c r="G81" i="9"/>
  <c r="Q81" i="9" s="1"/>
  <c r="H81" i="9"/>
  <c r="R81" i="9" s="1"/>
  <c r="I81" i="9"/>
  <c r="S81" i="9" s="1"/>
  <c r="A82" i="9"/>
  <c r="K82" i="9" s="1"/>
  <c r="B82" i="9"/>
  <c r="L82" i="9" s="1"/>
  <c r="C82" i="9"/>
  <c r="M82" i="9" s="1"/>
  <c r="D82" i="9"/>
  <c r="N82" i="9" s="1"/>
  <c r="E82" i="9"/>
  <c r="O82" i="9" s="1"/>
  <c r="F82" i="9"/>
  <c r="P82" i="9" s="1"/>
  <c r="G82" i="9"/>
  <c r="Q82" i="9" s="1"/>
  <c r="H82" i="9"/>
  <c r="R82" i="9" s="1"/>
  <c r="I82" i="9"/>
  <c r="S82" i="9" s="1"/>
  <c r="A83" i="9"/>
  <c r="K83" i="9" s="1"/>
  <c r="B83" i="9"/>
  <c r="L83" i="9" s="1"/>
  <c r="C83" i="9"/>
  <c r="M83" i="9" s="1"/>
  <c r="D83" i="9"/>
  <c r="N83" i="9" s="1"/>
  <c r="E83" i="9"/>
  <c r="O83" i="9" s="1"/>
  <c r="F83" i="9"/>
  <c r="P83" i="9" s="1"/>
  <c r="G83" i="9"/>
  <c r="Q83" i="9" s="1"/>
  <c r="H83" i="9"/>
  <c r="R83" i="9" s="1"/>
  <c r="I83" i="9"/>
  <c r="S83" i="9" s="1"/>
  <c r="A84" i="9"/>
  <c r="K84" i="9" s="1"/>
  <c r="B84" i="9"/>
  <c r="L84" i="9" s="1"/>
  <c r="C84" i="9"/>
  <c r="M84" i="9" s="1"/>
  <c r="D84" i="9"/>
  <c r="N84" i="9" s="1"/>
  <c r="E84" i="9"/>
  <c r="O84" i="9" s="1"/>
  <c r="F84" i="9"/>
  <c r="P84" i="9" s="1"/>
  <c r="G84" i="9"/>
  <c r="Q84" i="9" s="1"/>
  <c r="H84" i="9"/>
  <c r="R84" i="9" s="1"/>
  <c r="I84" i="9"/>
  <c r="S84" i="9" s="1"/>
  <c r="A85" i="9"/>
  <c r="K85" i="9" s="1"/>
  <c r="B85" i="9"/>
  <c r="L85" i="9" s="1"/>
  <c r="C85" i="9"/>
  <c r="M85" i="9" s="1"/>
  <c r="D85" i="9"/>
  <c r="N85" i="9" s="1"/>
  <c r="E85" i="9"/>
  <c r="O85" i="9" s="1"/>
  <c r="F85" i="9"/>
  <c r="P85" i="9" s="1"/>
  <c r="G85" i="9"/>
  <c r="Q85" i="9" s="1"/>
  <c r="H85" i="9"/>
  <c r="R85" i="9" s="1"/>
  <c r="I85" i="9"/>
  <c r="S85" i="9" s="1"/>
  <c r="A86" i="9"/>
  <c r="K86" i="9" s="1"/>
  <c r="B86" i="9"/>
  <c r="L86" i="9" s="1"/>
  <c r="C86" i="9"/>
  <c r="M86" i="9" s="1"/>
  <c r="D86" i="9"/>
  <c r="N86" i="9" s="1"/>
  <c r="E86" i="9"/>
  <c r="O86" i="9" s="1"/>
  <c r="F86" i="9"/>
  <c r="P86" i="9" s="1"/>
  <c r="G86" i="9"/>
  <c r="Q86" i="9" s="1"/>
  <c r="H86" i="9"/>
  <c r="R86" i="9" s="1"/>
  <c r="I86" i="9"/>
  <c r="S86" i="9" s="1"/>
  <c r="A87" i="9"/>
  <c r="K87" i="9" s="1"/>
  <c r="B87" i="9"/>
  <c r="L87" i="9" s="1"/>
  <c r="C87" i="9"/>
  <c r="M87" i="9" s="1"/>
  <c r="D87" i="9"/>
  <c r="N87" i="9" s="1"/>
  <c r="E87" i="9"/>
  <c r="O87" i="9" s="1"/>
  <c r="F87" i="9"/>
  <c r="P87" i="9" s="1"/>
  <c r="G87" i="9"/>
  <c r="Q87" i="9" s="1"/>
  <c r="H87" i="9"/>
  <c r="R87" i="9" s="1"/>
  <c r="I87" i="9"/>
  <c r="S87" i="9" s="1"/>
  <c r="A88" i="9"/>
  <c r="K88" i="9" s="1"/>
  <c r="B88" i="9"/>
  <c r="L88" i="9" s="1"/>
  <c r="C88" i="9"/>
  <c r="M88" i="9" s="1"/>
  <c r="D88" i="9"/>
  <c r="N88" i="9" s="1"/>
  <c r="E88" i="9"/>
  <c r="O88" i="9" s="1"/>
  <c r="F88" i="9"/>
  <c r="P88" i="9" s="1"/>
  <c r="G88" i="9"/>
  <c r="Q88" i="9" s="1"/>
  <c r="H88" i="9"/>
  <c r="R88" i="9" s="1"/>
  <c r="I88" i="9"/>
  <c r="S88" i="9" s="1"/>
  <c r="A89" i="9"/>
  <c r="K89" i="9" s="1"/>
  <c r="B89" i="9"/>
  <c r="L89" i="9" s="1"/>
  <c r="C89" i="9"/>
  <c r="M89" i="9" s="1"/>
  <c r="D89" i="9"/>
  <c r="N89" i="9" s="1"/>
  <c r="E89" i="9"/>
  <c r="O89" i="9" s="1"/>
  <c r="F89" i="9"/>
  <c r="P89" i="9" s="1"/>
  <c r="G89" i="9"/>
  <c r="Q89" i="9" s="1"/>
  <c r="H89" i="9"/>
  <c r="R89" i="9" s="1"/>
  <c r="I89" i="9"/>
  <c r="S89" i="9" s="1"/>
  <c r="A90" i="9"/>
  <c r="K90" i="9" s="1"/>
  <c r="B90" i="9"/>
  <c r="L90" i="9" s="1"/>
  <c r="C90" i="9"/>
  <c r="M90" i="9" s="1"/>
  <c r="D90" i="9"/>
  <c r="N90" i="9" s="1"/>
  <c r="E90" i="9"/>
  <c r="O90" i="9" s="1"/>
  <c r="F90" i="9"/>
  <c r="P90" i="9" s="1"/>
  <c r="G90" i="9"/>
  <c r="Q90" i="9" s="1"/>
  <c r="H90" i="9"/>
  <c r="R90" i="9" s="1"/>
  <c r="I90" i="9"/>
  <c r="S90" i="9" s="1"/>
  <c r="A91" i="9"/>
  <c r="K91" i="9" s="1"/>
  <c r="B91" i="9"/>
  <c r="L91" i="9" s="1"/>
  <c r="C91" i="9"/>
  <c r="M91" i="9" s="1"/>
  <c r="D91" i="9"/>
  <c r="N91" i="9" s="1"/>
  <c r="E91" i="9"/>
  <c r="O91" i="9" s="1"/>
  <c r="F91" i="9"/>
  <c r="P91" i="9" s="1"/>
  <c r="G91" i="9"/>
  <c r="Q91" i="9" s="1"/>
  <c r="H91" i="9"/>
  <c r="R91" i="9" s="1"/>
  <c r="I91" i="9"/>
  <c r="S91" i="9" s="1"/>
  <c r="A92" i="9"/>
  <c r="K92" i="9" s="1"/>
  <c r="B92" i="9"/>
  <c r="L92" i="9" s="1"/>
  <c r="C92" i="9"/>
  <c r="M92" i="9" s="1"/>
  <c r="D92" i="9"/>
  <c r="N92" i="9" s="1"/>
  <c r="E92" i="9"/>
  <c r="O92" i="9" s="1"/>
  <c r="F92" i="9"/>
  <c r="P92" i="9" s="1"/>
  <c r="G92" i="9"/>
  <c r="Q92" i="9" s="1"/>
  <c r="H92" i="9"/>
  <c r="R92" i="9" s="1"/>
  <c r="I92" i="9"/>
  <c r="S92" i="9" s="1"/>
  <c r="A93" i="9"/>
  <c r="K93" i="9" s="1"/>
  <c r="B93" i="9"/>
  <c r="L93" i="9" s="1"/>
  <c r="C93" i="9"/>
  <c r="M93" i="9" s="1"/>
  <c r="D93" i="9"/>
  <c r="N93" i="9" s="1"/>
  <c r="E93" i="9"/>
  <c r="O93" i="9" s="1"/>
  <c r="F93" i="9"/>
  <c r="P93" i="9" s="1"/>
  <c r="G93" i="9"/>
  <c r="Q93" i="9" s="1"/>
  <c r="H93" i="9"/>
  <c r="R93" i="9" s="1"/>
  <c r="I93" i="9"/>
  <c r="S93" i="9" s="1"/>
  <c r="A94" i="9"/>
  <c r="K94" i="9" s="1"/>
  <c r="B94" i="9"/>
  <c r="L94" i="9" s="1"/>
  <c r="C94" i="9"/>
  <c r="M94" i="9" s="1"/>
  <c r="D94" i="9"/>
  <c r="N94" i="9" s="1"/>
  <c r="E94" i="9"/>
  <c r="O94" i="9" s="1"/>
  <c r="F94" i="9"/>
  <c r="P94" i="9" s="1"/>
  <c r="G94" i="9"/>
  <c r="Q94" i="9" s="1"/>
  <c r="H94" i="9"/>
  <c r="R94" i="9" s="1"/>
  <c r="I94" i="9"/>
  <c r="S94" i="9" s="1"/>
  <c r="A95" i="9"/>
  <c r="K95" i="9" s="1"/>
  <c r="B95" i="9"/>
  <c r="L95" i="9" s="1"/>
  <c r="C95" i="9"/>
  <c r="M95" i="9" s="1"/>
  <c r="D95" i="9"/>
  <c r="N95" i="9" s="1"/>
  <c r="E95" i="9"/>
  <c r="O95" i="9" s="1"/>
  <c r="F95" i="9"/>
  <c r="P95" i="9" s="1"/>
  <c r="G95" i="9"/>
  <c r="Q95" i="9" s="1"/>
  <c r="H95" i="9"/>
  <c r="R95" i="9" s="1"/>
  <c r="I95" i="9"/>
  <c r="S95" i="9" s="1"/>
  <c r="A96" i="9"/>
  <c r="K96" i="9" s="1"/>
  <c r="B96" i="9"/>
  <c r="L96" i="9" s="1"/>
  <c r="C96" i="9"/>
  <c r="M96" i="9" s="1"/>
  <c r="D96" i="9"/>
  <c r="N96" i="9" s="1"/>
  <c r="E96" i="9"/>
  <c r="O96" i="9" s="1"/>
  <c r="F96" i="9"/>
  <c r="P96" i="9" s="1"/>
  <c r="G96" i="9"/>
  <c r="Q96" i="9" s="1"/>
  <c r="H96" i="9"/>
  <c r="R96" i="9" s="1"/>
  <c r="I96" i="9"/>
  <c r="S96" i="9" s="1"/>
  <c r="A97" i="9"/>
  <c r="K97" i="9" s="1"/>
  <c r="B97" i="9"/>
  <c r="L97" i="9" s="1"/>
  <c r="C97" i="9"/>
  <c r="M97" i="9" s="1"/>
  <c r="D97" i="9"/>
  <c r="N97" i="9" s="1"/>
  <c r="E97" i="9"/>
  <c r="O97" i="9" s="1"/>
  <c r="F97" i="9"/>
  <c r="P97" i="9" s="1"/>
  <c r="G97" i="9"/>
  <c r="Q97" i="9" s="1"/>
  <c r="H97" i="9"/>
  <c r="R97" i="9" s="1"/>
  <c r="I97" i="9"/>
  <c r="S97" i="9" s="1"/>
  <c r="A98" i="9"/>
  <c r="K98" i="9" s="1"/>
  <c r="B98" i="9"/>
  <c r="L98" i="9" s="1"/>
  <c r="C98" i="9"/>
  <c r="M98" i="9" s="1"/>
  <c r="D98" i="9"/>
  <c r="N98" i="9" s="1"/>
  <c r="E98" i="9"/>
  <c r="O98" i="9" s="1"/>
  <c r="F98" i="9"/>
  <c r="P98" i="9" s="1"/>
  <c r="G98" i="9"/>
  <c r="Q98" i="9" s="1"/>
  <c r="H98" i="9"/>
  <c r="R98" i="9" s="1"/>
  <c r="I98" i="9"/>
  <c r="S98" i="9" s="1"/>
  <c r="A99" i="9"/>
  <c r="K99" i="9" s="1"/>
  <c r="B99" i="9"/>
  <c r="L99" i="9" s="1"/>
  <c r="C99" i="9"/>
  <c r="M99" i="9" s="1"/>
  <c r="D99" i="9"/>
  <c r="N99" i="9" s="1"/>
  <c r="E99" i="9"/>
  <c r="O99" i="9" s="1"/>
  <c r="F99" i="9"/>
  <c r="P99" i="9" s="1"/>
  <c r="G99" i="9"/>
  <c r="Q99" i="9" s="1"/>
  <c r="H99" i="9"/>
  <c r="R99" i="9" s="1"/>
  <c r="I99" i="9"/>
  <c r="S99" i="9" s="1"/>
  <c r="A100" i="9"/>
  <c r="K100" i="9" s="1"/>
  <c r="B100" i="9"/>
  <c r="L100" i="9" s="1"/>
  <c r="C100" i="9"/>
  <c r="M100" i="9" s="1"/>
  <c r="D100" i="9"/>
  <c r="N100" i="9" s="1"/>
  <c r="E100" i="9"/>
  <c r="O100" i="9" s="1"/>
  <c r="F100" i="9"/>
  <c r="P100" i="9" s="1"/>
  <c r="G100" i="9"/>
  <c r="Q100" i="9" s="1"/>
  <c r="H100" i="9"/>
  <c r="R100" i="9" s="1"/>
  <c r="I100" i="9"/>
  <c r="S100" i="9" s="1"/>
  <c r="A101" i="9"/>
  <c r="K101" i="9" s="1"/>
  <c r="B101" i="9"/>
  <c r="L101" i="9" s="1"/>
  <c r="C101" i="9"/>
  <c r="M101" i="9" s="1"/>
  <c r="D101" i="9"/>
  <c r="N101" i="9" s="1"/>
  <c r="E101" i="9"/>
  <c r="O101" i="9" s="1"/>
  <c r="F101" i="9"/>
  <c r="P101" i="9" s="1"/>
  <c r="G101" i="9"/>
  <c r="Q101" i="9" s="1"/>
  <c r="H101" i="9"/>
  <c r="R101" i="9" s="1"/>
  <c r="I101" i="9"/>
  <c r="S101" i="9" s="1"/>
  <c r="A102" i="9"/>
  <c r="K102" i="9" s="1"/>
  <c r="B102" i="9"/>
  <c r="L102" i="9" s="1"/>
  <c r="C102" i="9"/>
  <c r="M102" i="9" s="1"/>
  <c r="D102" i="9"/>
  <c r="N102" i="9" s="1"/>
  <c r="E102" i="9"/>
  <c r="O102" i="9" s="1"/>
  <c r="F102" i="9"/>
  <c r="P102" i="9" s="1"/>
  <c r="G102" i="9"/>
  <c r="Q102" i="9" s="1"/>
  <c r="H102" i="9"/>
  <c r="R102" i="9" s="1"/>
  <c r="I102" i="9"/>
  <c r="S102" i="9" s="1"/>
  <c r="A103" i="9"/>
  <c r="K103" i="9" s="1"/>
  <c r="B103" i="9"/>
  <c r="L103" i="9" s="1"/>
  <c r="C103" i="9"/>
  <c r="M103" i="9" s="1"/>
  <c r="D103" i="9"/>
  <c r="N103" i="9" s="1"/>
  <c r="E103" i="9"/>
  <c r="O103" i="9" s="1"/>
  <c r="F103" i="9"/>
  <c r="P103" i="9" s="1"/>
  <c r="G103" i="9"/>
  <c r="Q103" i="9" s="1"/>
  <c r="H103" i="9"/>
  <c r="R103" i="9" s="1"/>
  <c r="I103" i="9"/>
  <c r="S103" i="9" s="1"/>
  <c r="A104" i="9"/>
  <c r="K104" i="9" s="1"/>
  <c r="B104" i="9"/>
  <c r="L104" i="9" s="1"/>
  <c r="C104" i="9"/>
  <c r="M104" i="9" s="1"/>
  <c r="D104" i="9"/>
  <c r="N104" i="9" s="1"/>
  <c r="E104" i="9"/>
  <c r="O104" i="9" s="1"/>
  <c r="F104" i="9"/>
  <c r="P104" i="9" s="1"/>
  <c r="G104" i="9"/>
  <c r="Q104" i="9" s="1"/>
  <c r="H104" i="9"/>
  <c r="R104" i="9" s="1"/>
  <c r="I104" i="9"/>
  <c r="S104" i="9" s="1"/>
  <c r="A105" i="9"/>
  <c r="K105" i="9" s="1"/>
  <c r="B105" i="9"/>
  <c r="L105" i="9" s="1"/>
  <c r="C105" i="9"/>
  <c r="M105" i="9" s="1"/>
  <c r="D105" i="9"/>
  <c r="N105" i="9" s="1"/>
  <c r="E105" i="9"/>
  <c r="O105" i="9" s="1"/>
  <c r="F105" i="9"/>
  <c r="P105" i="9" s="1"/>
  <c r="G105" i="9"/>
  <c r="Q105" i="9" s="1"/>
  <c r="H105" i="9"/>
  <c r="R105" i="9" s="1"/>
  <c r="I105" i="9"/>
  <c r="S105" i="9" s="1"/>
  <c r="A106" i="9"/>
  <c r="K106" i="9" s="1"/>
  <c r="B106" i="9"/>
  <c r="L106" i="9" s="1"/>
  <c r="C106" i="9"/>
  <c r="M106" i="9" s="1"/>
  <c r="D106" i="9"/>
  <c r="N106" i="9" s="1"/>
  <c r="E106" i="9"/>
  <c r="O106" i="9" s="1"/>
  <c r="F106" i="9"/>
  <c r="P106" i="9" s="1"/>
  <c r="G106" i="9"/>
  <c r="Q106" i="9" s="1"/>
  <c r="H106" i="9"/>
  <c r="R106" i="9" s="1"/>
  <c r="I106" i="9"/>
  <c r="S106" i="9" s="1"/>
  <c r="A107" i="9"/>
  <c r="K107" i="9" s="1"/>
  <c r="B107" i="9"/>
  <c r="L107" i="9" s="1"/>
  <c r="C107" i="9"/>
  <c r="M107" i="9" s="1"/>
  <c r="D107" i="9"/>
  <c r="N107" i="9" s="1"/>
  <c r="E107" i="9"/>
  <c r="O107" i="9" s="1"/>
  <c r="F107" i="9"/>
  <c r="P107" i="9" s="1"/>
  <c r="G107" i="9"/>
  <c r="Q107" i="9" s="1"/>
  <c r="H107" i="9"/>
  <c r="R107" i="9" s="1"/>
  <c r="I107" i="9"/>
  <c r="S107" i="9" s="1"/>
  <c r="A108" i="9"/>
  <c r="K108" i="9" s="1"/>
  <c r="B108" i="9"/>
  <c r="L108" i="9" s="1"/>
  <c r="C108" i="9"/>
  <c r="M108" i="9" s="1"/>
  <c r="D108" i="9"/>
  <c r="N108" i="9" s="1"/>
  <c r="E108" i="9"/>
  <c r="O108" i="9" s="1"/>
  <c r="F108" i="9"/>
  <c r="P108" i="9" s="1"/>
  <c r="G108" i="9"/>
  <c r="Q108" i="9" s="1"/>
  <c r="H108" i="9"/>
  <c r="R108" i="9" s="1"/>
  <c r="I108" i="9"/>
  <c r="S108" i="9" s="1"/>
  <c r="A109" i="9"/>
  <c r="K109" i="9" s="1"/>
  <c r="B109" i="9"/>
  <c r="L109" i="9" s="1"/>
  <c r="C109" i="9"/>
  <c r="M109" i="9" s="1"/>
  <c r="D109" i="9"/>
  <c r="N109" i="9" s="1"/>
  <c r="E109" i="9"/>
  <c r="O109" i="9" s="1"/>
  <c r="F109" i="9"/>
  <c r="P109" i="9" s="1"/>
  <c r="G109" i="9"/>
  <c r="Q109" i="9" s="1"/>
  <c r="H109" i="9"/>
  <c r="R109" i="9" s="1"/>
  <c r="I109" i="9"/>
  <c r="S109" i="9" s="1"/>
  <c r="A110" i="9"/>
  <c r="K110" i="9" s="1"/>
  <c r="B110" i="9"/>
  <c r="L110" i="9" s="1"/>
  <c r="C110" i="9"/>
  <c r="M110" i="9" s="1"/>
  <c r="D110" i="9"/>
  <c r="N110" i="9" s="1"/>
  <c r="E110" i="9"/>
  <c r="O110" i="9" s="1"/>
  <c r="F110" i="9"/>
  <c r="P110" i="9" s="1"/>
  <c r="G110" i="9"/>
  <c r="Q110" i="9" s="1"/>
  <c r="H110" i="9"/>
  <c r="R110" i="9" s="1"/>
  <c r="I110" i="9"/>
  <c r="S110" i="9" s="1"/>
  <c r="A111" i="9"/>
  <c r="K111" i="9" s="1"/>
  <c r="B111" i="9"/>
  <c r="L111" i="9" s="1"/>
  <c r="C111" i="9"/>
  <c r="M111" i="9" s="1"/>
  <c r="D111" i="9"/>
  <c r="N111" i="9" s="1"/>
  <c r="E111" i="9"/>
  <c r="O111" i="9" s="1"/>
  <c r="F111" i="9"/>
  <c r="P111" i="9" s="1"/>
  <c r="G111" i="9"/>
  <c r="Q111" i="9" s="1"/>
  <c r="H111" i="9"/>
  <c r="R111" i="9" s="1"/>
  <c r="I111" i="9"/>
  <c r="S111" i="9" s="1"/>
  <c r="A112" i="9"/>
  <c r="K112" i="9" s="1"/>
  <c r="B112" i="9"/>
  <c r="L112" i="9" s="1"/>
  <c r="C112" i="9"/>
  <c r="M112" i="9" s="1"/>
  <c r="D112" i="9"/>
  <c r="N112" i="9" s="1"/>
  <c r="E112" i="9"/>
  <c r="O112" i="9" s="1"/>
  <c r="F112" i="9"/>
  <c r="P112" i="9" s="1"/>
  <c r="G112" i="9"/>
  <c r="Q112" i="9" s="1"/>
  <c r="H112" i="9"/>
  <c r="R112" i="9" s="1"/>
  <c r="I112" i="9"/>
  <c r="S112" i="9" s="1"/>
  <c r="A113" i="9"/>
  <c r="K113" i="9" s="1"/>
  <c r="B113" i="9"/>
  <c r="L113" i="9" s="1"/>
  <c r="C113" i="9"/>
  <c r="M113" i="9" s="1"/>
  <c r="D113" i="9"/>
  <c r="N113" i="9" s="1"/>
  <c r="E113" i="9"/>
  <c r="O113" i="9" s="1"/>
  <c r="F113" i="9"/>
  <c r="P113" i="9" s="1"/>
  <c r="G113" i="9"/>
  <c r="Q113" i="9" s="1"/>
  <c r="H113" i="9"/>
  <c r="R113" i="9" s="1"/>
  <c r="I113" i="9"/>
  <c r="S113" i="9" s="1"/>
  <c r="A114" i="9"/>
  <c r="K114" i="9" s="1"/>
  <c r="B114" i="9"/>
  <c r="L114" i="9" s="1"/>
  <c r="C114" i="9"/>
  <c r="M114" i="9" s="1"/>
  <c r="D114" i="9"/>
  <c r="N114" i="9" s="1"/>
  <c r="E114" i="9"/>
  <c r="O114" i="9" s="1"/>
  <c r="F114" i="9"/>
  <c r="P114" i="9" s="1"/>
  <c r="G114" i="9"/>
  <c r="Q114" i="9" s="1"/>
  <c r="H114" i="9"/>
  <c r="R114" i="9" s="1"/>
  <c r="I114" i="9"/>
  <c r="S114" i="9" s="1"/>
  <c r="A115" i="9"/>
  <c r="K115" i="9" s="1"/>
  <c r="B115" i="9"/>
  <c r="L115" i="9" s="1"/>
  <c r="C115" i="9"/>
  <c r="M115" i="9" s="1"/>
  <c r="D115" i="9"/>
  <c r="N115" i="9" s="1"/>
  <c r="E115" i="9"/>
  <c r="O115" i="9" s="1"/>
  <c r="F115" i="9"/>
  <c r="P115" i="9" s="1"/>
  <c r="G115" i="9"/>
  <c r="Q115" i="9" s="1"/>
  <c r="H115" i="9"/>
  <c r="R115" i="9" s="1"/>
  <c r="I115" i="9"/>
  <c r="S115" i="9" s="1"/>
  <c r="A116" i="9"/>
  <c r="K116" i="9" s="1"/>
  <c r="B116" i="9"/>
  <c r="L116" i="9" s="1"/>
  <c r="C116" i="9"/>
  <c r="M116" i="9" s="1"/>
  <c r="D116" i="9"/>
  <c r="N116" i="9" s="1"/>
  <c r="E116" i="9"/>
  <c r="O116" i="9" s="1"/>
  <c r="F116" i="9"/>
  <c r="P116" i="9" s="1"/>
  <c r="G116" i="9"/>
  <c r="Q116" i="9" s="1"/>
  <c r="H116" i="9"/>
  <c r="R116" i="9" s="1"/>
  <c r="I116" i="9"/>
  <c r="S116" i="9" s="1"/>
  <c r="A117" i="9"/>
  <c r="K117" i="9" s="1"/>
  <c r="B117" i="9"/>
  <c r="L117" i="9" s="1"/>
  <c r="C117" i="9"/>
  <c r="M117" i="9" s="1"/>
  <c r="D117" i="9"/>
  <c r="N117" i="9" s="1"/>
  <c r="E117" i="9"/>
  <c r="O117" i="9" s="1"/>
  <c r="F117" i="9"/>
  <c r="P117" i="9" s="1"/>
  <c r="G117" i="9"/>
  <c r="Q117" i="9" s="1"/>
  <c r="H117" i="9"/>
  <c r="R117" i="9" s="1"/>
  <c r="I117" i="9"/>
  <c r="S117" i="9" s="1"/>
  <c r="A118" i="9"/>
  <c r="K118" i="9" s="1"/>
  <c r="B118" i="9"/>
  <c r="L118" i="9" s="1"/>
  <c r="C118" i="9"/>
  <c r="M118" i="9" s="1"/>
  <c r="D118" i="9"/>
  <c r="N118" i="9" s="1"/>
  <c r="E118" i="9"/>
  <c r="O118" i="9" s="1"/>
  <c r="F118" i="9"/>
  <c r="P118" i="9" s="1"/>
  <c r="G118" i="9"/>
  <c r="Q118" i="9" s="1"/>
  <c r="H118" i="9"/>
  <c r="R118" i="9" s="1"/>
  <c r="I118" i="9"/>
  <c r="S118" i="9" s="1"/>
  <c r="A119" i="9"/>
  <c r="K119" i="9" s="1"/>
  <c r="B119" i="9"/>
  <c r="L119" i="9" s="1"/>
  <c r="C119" i="9"/>
  <c r="M119" i="9" s="1"/>
  <c r="D119" i="9"/>
  <c r="N119" i="9" s="1"/>
  <c r="E119" i="9"/>
  <c r="O119" i="9" s="1"/>
  <c r="F119" i="9"/>
  <c r="P119" i="9" s="1"/>
  <c r="G119" i="9"/>
  <c r="Q119" i="9" s="1"/>
  <c r="H119" i="9"/>
  <c r="R119" i="9" s="1"/>
  <c r="I119" i="9"/>
  <c r="S119" i="9" s="1"/>
  <c r="A120" i="9"/>
  <c r="K120" i="9" s="1"/>
  <c r="B120" i="9"/>
  <c r="L120" i="9" s="1"/>
  <c r="C120" i="9"/>
  <c r="M120" i="9" s="1"/>
  <c r="D120" i="9"/>
  <c r="N120" i="9" s="1"/>
  <c r="E120" i="9"/>
  <c r="O120" i="9" s="1"/>
  <c r="F120" i="9"/>
  <c r="P120" i="9" s="1"/>
  <c r="G120" i="9"/>
  <c r="Q120" i="9" s="1"/>
  <c r="H120" i="9"/>
  <c r="R120" i="9" s="1"/>
  <c r="I120" i="9"/>
  <c r="S120" i="9" s="1"/>
  <c r="A121" i="9"/>
  <c r="K121" i="9" s="1"/>
  <c r="B121" i="9"/>
  <c r="L121" i="9" s="1"/>
  <c r="C121" i="9"/>
  <c r="M121" i="9" s="1"/>
  <c r="D121" i="9"/>
  <c r="N121" i="9" s="1"/>
  <c r="E121" i="9"/>
  <c r="O121" i="9" s="1"/>
  <c r="F121" i="9"/>
  <c r="P121" i="9" s="1"/>
  <c r="G121" i="9"/>
  <c r="Q121" i="9" s="1"/>
  <c r="H121" i="9"/>
  <c r="R121" i="9" s="1"/>
  <c r="I121" i="9"/>
  <c r="S121" i="9" s="1"/>
  <c r="A122" i="9"/>
  <c r="K122" i="9" s="1"/>
  <c r="B122" i="9"/>
  <c r="L122" i="9" s="1"/>
  <c r="C122" i="9"/>
  <c r="M122" i="9" s="1"/>
  <c r="D122" i="9"/>
  <c r="N122" i="9" s="1"/>
  <c r="E122" i="9"/>
  <c r="O122" i="9" s="1"/>
  <c r="F122" i="9"/>
  <c r="P122" i="9" s="1"/>
  <c r="G122" i="9"/>
  <c r="Q122" i="9" s="1"/>
  <c r="H122" i="9"/>
  <c r="R122" i="9" s="1"/>
  <c r="I122" i="9"/>
  <c r="S122" i="9" s="1"/>
  <c r="A123" i="9"/>
  <c r="K123" i="9" s="1"/>
  <c r="B123" i="9"/>
  <c r="L123" i="9" s="1"/>
  <c r="C123" i="9"/>
  <c r="M123" i="9" s="1"/>
  <c r="D123" i="9"/>
  <c r="N123" i="9" s="1"/>
  <c r="E123" i="9"/>
  <c r="O123" i="9" s="1"/>
  <c r="F123" i="9"/>
  <c r="P123" i="9" s="1"/>
  <c r="G123" i="9"/>
  <c r="Q123" i="9" s="1"/>
  <c r="H123" i="9"/>
  <c r="R123" i="9" s="1"/>
  <c r="I123" i="9"/>
  <c r="S123" i="9" s="1"/>
  <c r="A124" i="9"/>
  <c r="K124" i="9" s="1"/>
  <c r="B124" i="9"/>
  <c r="L124" i="9" s="1"/>
  <c r="C124" i="9"/>
  <c r="M124" i="9" s="1"/>
  <c r="D124" i="9"/>
  <c r="N124" i="9" s="1"/>
  <c r="E124" i="9"/>
  <c r="O124" i="9" s="1"/>
  <c r="F124" i="9"/>
  <c r="P124" i="9" s="1"/>
  <c r="G124" i="9"/>
  <c r="Q124" i="9" s="1"/>
  <c r="H124" i="9"/>
  <c r="R124" i="9" s="1"/>
  <c r="I124" i="9"/>
  <c r="S124" i="9" s="1"/>
  <c r="A125" i="9"/>
  <c r="K125" i="9" s="1"/>
  <c r="B125" i="9"/>
  <c r="L125" i="9" s="1"/>
  <c r="C125" i="9"/>
  <c r="M125" i="9" s="1"/>
  <c r="D125" i="9"/>
  <c r="N125" i="9" s="1"/>
  <c r="E125" i="9"/>
  <c r="O125" i="9" s="1"/>
  <c r="F125" i="9"/>
  <c r="P125" i="9" s="1"/>
  <c r="G125" i="9"/>
  <c r="Q125" i="9" s="1"/>
  <c r="H125" i="9"/>
  <c r="R125" i="9" s="1"/>
  <c r="I125" i="9"/>
  <c r="S125" i="9" s="1"/>
  <c r="A126" i="9"/>
  <c r="K126" i="9" s="1"/>
  <c r="B126" i="9"/>
  <c r="L126" i="9" s="1"/>
  <c r="C126" i="9"/>
  <c r="M126" i="9" s="1"/>
  <c r="D126" i="9"/>
  <c r="N126" i="9" s="1"/>
  <c r="E126" i="9"/>
  <c r="O126" i="9" s="1"/>
  <c r="F126" i="9"/>
  <c r="P126" i="9" s="1"/>
  <c r="G126" i="9"/>
  <c r="Q126" i="9" s="1"/>
  <c r="H126" i="9"/>
  <c r="R126" i="9" s="1"/>
  <c r="I126" i="9"/>
  <c r="S126" i="9" s="1"/>
  <c r="A127" i="9"/>
  <c r="K127" i="9" s="1"/>
  <c r="B127" i="9"/>
  <c r="L127" i="9" s="1"/>
  <c r="C127" i="9"/>
  <c r="M127" i="9" s="1"/>
  <c r="D127" i="9"/>
  <c r="N127" i="9" s="1"/>
  <c r="E127" i="9"/>
  <c r="O127" i="9" s="1"/>
  <c r="F127" i="9"/>
  <c r="P127" i="9" s="1"/>
  <c r="G127" i="9"/>
  <c r="Q127" i="9" s="1"/>
  <c r="H127" i="9"/>
  <c r="R127" i="9" s="1"/>
  <c r="I127" i="9"/>
  <c r="S127" i="9" s="1"/>
  <c r="A128" i="9"/>
  <c r="K128" i="9" s="1"/>
  <c r="B128" i="9"/>
  <c r="L128" i="9" s="1"/>
  <c r="C128" i="9"/>
  <c r="M128" i="9" s="1"/>
  <c r="D128" i="9"/>
  <c r="N128" i="9" s="1"/>
  <c r="E128" i="9"/>
  <c r="O128" i="9" s="1"/>
  <c r="F128" i="9"/>
  <c r="P128" i="9" s="1"/>
  <c r="G128" i="9"/>
  <c r="Q128" i="9" s="1"/>
  <c r="H128" i="9"/>
  <c r="R128" i="9" s="1"/>
  <c r="I128" i="9"/>
  <c r="S128" i="9" s="1"/>
  <c r="A129" i="9"/>
  <c r="K129" i="9" s="1"/>
  <c r="B129" i="9"/>
  <c r="L129" i="9" s="1"/>
  <c r="C129" i="9"/>
  <c r="M129" i="9" s="1"/>
  <c r="D129" i="9"/>
  <c r="N129" i="9" s="1"/>
  <c r="E129" i="9"/>
  <c r="O129" i="9" s="1"/>
  <c r="F129" i="9"/>
  <c r="P129" i="9" s="1"/>
  <c r="G129" i="9"/>
  <c r="Q129" i="9" s="1"/>
  <c r="H129" i="9"/>
  <c r="R129" i="9" s="1"/>
  <c r="I129" i="9"/>
  <c r="S129" i="9" s="1"/>
  <c r="A130" i="9"/>
  <c r="K130" i="9" s="1"/>
  <c r="B130" i="9"/>
  <c r="L130" i="9" s="1"/>
  <c r="C130" i="9"/>
  <c r="M130" i="9" s="1"/>
  <c r="D130" i="9"/>
  <c r="N130" i="9" s="1"/>
  <c r="E130" i="9"/>
  <c r="O130" i="9" s="1"/>
  <c r="F130" i="9"/>
  <c r="P130" i="9" s="1"/>
  <c r="G130" i="9"/>
  <c r="Q130" i="9" s="1"/>
  <c r="H130" i="9"/>
  <c r="R130" i="9" s="1"/>
  <c r="I130" i="9"/>
  <c r="S130" i="9" s="1"/>
  <c r="A131" i="9"/>
  <c r="K131" i="9" s="1"/>
  <c r="B131" i="9"/>
  <c r="L131" i="9" s="1"/>
  <c r="C131" i="9"/>
  <c r="M131" i="9" s="1"/>
  <c r="D131" i="9"/>
  <c r="N131" i="9" s="1"/>
  <c r="E131" i="9"/>
  <c r="O131" i="9" s="1"/>
  <c r="F131" i="9"/>
  <c r="P131" i="9" s="1"/>
  <c r="G131" i="9"/>
  <c r="Q131" i="9" s="1"/>
  <c r="H131" i="9"/>
  <c r="R131" i="9" s="1"/>
  <c r="I131" i="9"/>
  <c r="S131" i="9" s="1"/>
  <c r="A132" i="9"/>
  <c r="K132" i="9" s="1"/>
  <c r="B132" i="9"/>
  <c r="L132" i="9" s="1"/>
  <c r="C132" i="9"/>
  <c r="M132" i="9" s="1"/>
  <c r="D132" i="9"/>
  <c r="N132" i="9" s="1"/>
  <c r="E132" i="9"/>
  <c r="O132" i="9" s="1"/>
  <c r="F132" i="9"/>
  <c r="P132" i="9" s="1"/>
  <c r="G132" i="9"/>
  <c r="Q132" i="9" s="1"/>
  <c r="H132" i="9"/>
  <c r="R132" i="9" s="1"/>
  <c r="I132" i="9"/>
  <c r="S132" i="9" s="1"/>
  <c r="A133" i="9"/>
  <c r="K133" i="9" s="1"/>
  <c r="B133" i="9"/>
  <c r="L133" i="9" s="1"/>
  <c r="C133" i="9"/>
  <c r="M133" i="9" s="1"/>
  <c r="D133" i="9"/>
  <c r="N133" i="9" s="1"/>
  <c r="E133" i="9"/>
  <c r="O133" i="9" s="1"/>
  <c r="F133" i="9"/>
  <c r="P133" i="9" s="1"/>
  <c r="G133" i="9"/>
  <c r="Q133" i="9" s="1"/>
  <c r="H133" i="9"/>
  <c r="R133" i="9" s="1"/>
  <c r="I133" i="9"/>
  <c r="S133" i="9" s="1"/>
  <c r="A134" i="9"/>
  <c r="K134" i="9" s="1"/>
  <c r="B134" i="9"/>
  <c r="L134" i="9" s="1"/>
  <c r="C134" i="9"/>
  <c r="M134" i="9" s="1"/>
  <c r="D134" i="9"/>
  <c r="N134" i="9" s="1"/>
  <c r="E134" i="9"/>
  <c r="O134" i="9" s="1"/>
  <c r="F134" i="9"/>
  <c r="P134" i="9" s="1"/>
  <c r="G134" i="9"/>
  <c r="Q134" i="9" s="1"/>
  <c r="H134" i="9"/>
  <c r="R134" i="9" s="1"/>
  <c r="I134" i="9"/>
  <c r="S134" i="9" s="1"/>
  <c r="A135" i="9"/>
  <c r="K135" i="9" s="1"/>
  <c r="B135" i="9"/>
  <c r="L135" i="9" s="1"/>
  <c r="C135" i="9"/>
  <c r="M135" i="9" s="1"/>
  <c r="D135" i="9"/>
  <c r="N135" i="9" s="1"/>
  <c r="E135" i="9"/>
  <c r="O135" i="9" s="1"/>
  <c r="F135" i="9"/>
  <c r="P135" i="9" s="1"/>
  <c r="G135" i="9"/>
  <c r="Q135" i="9" s="1"/>
  <c r="H135" i="9"/>
  <c r="R135" i="9" s="1"/>
  <c r="I135" i="9"/>
  <c r="S135" i="9" s="1"/>
  <c r="A136" i="9"/>
  <c r="K136" i="9" s="1"/>
  <c r="B136" i="9"/>
  <c r="L136" i="9" s="1"/>
  <c r="C136" i="9"/>
  <c r="M136" i="9" s="1"/>
  <c r="D136" i="9"/>
  <c r="N136" i="9" s="1"/>
  <c r="E136" i="9"/>
  <c r="O136" i="9" s="1"/>
  <c r="F136" i="9"/>
  <c r="P136" i="9" s="1"/>
  <c r="G136" i="9"/>
  <c r="Q136" i="9" s="1"/>
  <c r="H136" i="9"/>
  <c r="R136" i="9" s="1"/>
  <c r="I136" i="9"/>
  <c r="S136" i="9" s="1"/>
  <c r="A137" i="9"/>
  <c r="K137" i="9" s="1"/>
  <c r="B137" i="9"/>
  <c r="L137" i="9" s="1"/>
  <c r="C137" i="9"/>
  <c r="M137" i="9" s="1"/>
  <c r="D137" i="9"/>
  <c r="N137" i="9" s="1"/>
  <c r="E137" i="9"/>
  <c r="O137" i="9" s="1"/>
  <c r="F137" i="9"/>
  <c r="P137" i="9" s="1"/>
  <c r="G137" i="9"/>
  <c r="Q137" i="9" s="1"/>
  <c r="H137" i="9"/>
  <c r="R137" i="9" s="1"/>
  <c r="I137" i="9"/>
  <c r="S137" i="9" s="1"/>
  <c r="A138" i="9"/>
  <c r="K138" i="9" s="1"/>
  <c r="B138" i="9"/>
  <c r="L138" i="9" s="1"/>
  <c r="C138" i="9"/>
  <c r="M138" i="9" s="1"/>
  <c r="D138" i="9"/>
  <c r="N138" i="9" s="1"/>
  <c r="E138" i="9"/>
  <c r="O138" i="9" s="1"/>
  <c r="F138" i="9"/>
  <c r="P138" i="9" s="1"/>
  <c r="G138" i="9"/>
  <c r="Q138" i="9" s="1"/>
  <c r="H138" i="9"/>
  <c r="R138" i="9" s="1"/>
  <c r="I138" i="9"/>
  <c r="S138" i="9" s="1"/>
  <c r="A139" i="9"/>
  <c r="K139" i="9" s="1"/>
  <c r="B139" i="9"/>
  <c r="L139" i="9" s="1"/>
  <c r="C139" i="9"/>
  <c r="M139" i="9" s="1"/>
  <c r="D139" i="9"/>
  <c r="N139" i="9" s="1"/>
  <c r="E139" i="9"/>
  <c r="O139" i="9" s="1"/>
  <c r="F139" i="9"/>
  <c r="P139" i="9" s="1"/>
  <c r="G139" i="9"/>
  <c r="Q139" i="9" s="1"/>
  <c r="H139" i="9"/>
  <c r="R139" i="9" s="1"/>
  <c r="I139" i="9"/>
  <c r="S139" i="9" s="1"/>
  <c r="A140" i="9"/>
  <c r="K140" i="9" s="1"/>
  <c r="B140" i="9"/>
  <c r="L140" i="9" s="1"/>
  <c r="C140" i="9"/>
  <c r="M140" i="9" s="1"/>
  <c r="D140" i="9"/>
  <c r="N140" i="9" s="1"/>
  <c r="E140" i="9"/>
  <c r="O140" i="9" s="1"/>
  <c r="F140" i="9"/>
  <c r="P140" i="9" s="1"/>
  <c r="G140" i="9"/>
  <c r="Q140" i="9" s="1"/>
  <c r="H140" i="9"/>
  <c r="R140" i="9" s="1"/>
  <c r="I140" i="9"/>
  <c r="S140" i="9" s="1"/>
  <c r="A141" i="9"/>
  <c r="K141" i="9" s="1"/>
  <c r="B141" i="9"/>
  <c r="L141" i="9" s="1"/>
  <c r="C141" i="9"/>
  <c r="M141" i="9" s="1"/>
  <c r="D141" i="9"/>
  <c r="N141" i="9" s="1"/>
  <c r="E141" i="9"/>
  <c r="O141" i="9" s="1"/>
  <c r="F141" i="9"/>
  <c r="P141" i="9" s="1"/>
  <c r="G141" i="9"/>
  <c r="Q141" i="9" s="1"/>
  <c r="H141" i="9"/>
  <c r="R141" i="9" s="1"/>
  <c r="I141" i="9"/>
  <c r="S141" i="9" s="1"/>
  <c r="A142" i="9"/>
  <c r="K142" i="9" s="1"/>
  <c r="B142" i="9"/>
  <c r="L142" i="9" s="1"/>
  <c r="C142" i="9"/>
  <c r="M142" i="9" s="1"/>
  <c r="D142" i="9"/>
  <c r="N142" i="9" s="1"/>
  <c r="E142" i="9"/>
  <c r="O142" i="9" s="1"/>
  <c r="F142" i="9"/>
  <c r="P142" i="9" s="1"/>
  <c r="G142" i="9"/>
  <c r="Q142" i="9" s="1"/>
  <c r="H142" i="9"/>
  <c r="R142" i="9" s="1"/>
  <c r="I142" i="9"/>
  <c r="S142" i="9" s="1"/>
  <c r="A143" i="9"/>
  <c r="K143" i="9" s="1"/>
  <c r="B143" i="9"/>
  <c r="L143" i="9" s="1"/>
  <c r="C143" i="9"/>
  <c r="M143" i="9" s="1"/>
  <c r="D143" i="9"/>
  <c r="N143" i="9" s="1"/>
  <c r="E143" i="9"/>
  <c r="O143" i="9" s="1"/>
  <c r="F143" i="9"/>
  <c r="P143" i="9" s="1"/>
  <c r="G143" i="9"/>
  <c r="Q143" i="9" s="1"/>
  <c r="H143" i="9"/>
  <c r="R143" i="9" s="1"/>
  <c r="I143" i="9"/>
  <c r="S143" i="9" s="1"/>
  <c r="A144" i="9"/>
  <c r="K144" i="9" s="1"/>
  <c r="B144" i="9"/>
  <c r="L144" i="9" s="1"/>
  <c r="C144" i="9"/>
  <c r="M144" i="9" s="1"/>
  <c r="D144" i="9"/>
  <c r="N144" i="9" s="1"/>
  <c r="E144" i="9"/>
  <c r="O144" i="9" s="1"/>
  <c r="F144" i="9"/>
  <c r="P144" i="9" s="1"/>
  <c r="G144" i="9"/>
  <c r="Q144" i="9" s="1"/>
  <c r="H144" i="9"/>
  <c r="R144" i="9" s="1"/>
  <c r="I144" i="9"/>
  <c r="S144" i="9" s="1"/>
  <c r="A145" i="9"/>
  <c r="K145" i="9" s="1"/>
  <c r="B145" i="9"/>
  <c r="L145" i="9" s="1"/>
  <c r="C145" i="9"/>
  <c r="M145" i="9" s="1"/>
  <c r="D145" i="9"/>
  <c r="N145" i="9" s="1"/>
  <c r="E145" i="9"/>
  <c r="O145" i="9" s="1"/>
  <c r="F145" i="9"/>
  <c r="P145" i="9" s="1"/>
  <c r="G145" i="9"/>
  <c r="Q145" i="9" s="1"/>
  <c r="H145" i="9"/>
  <c r="R145" i="9" s="1"/>
  <c r="I145" i="9"/>
  <c r="S145" i="9" s="1"/>
  <c r="A146" i="9"/>
  <c r="K146" i="9" s="1"/>
  <c r="B146" i="9"/>
  <c r="L146" i="9" s="1"/>
  <c r="C146" i="9"/>
  <c r="M146" i="9" s="1"/>
  <c r="D146" i="9"/>
  <c r="N146" i="9" s="1"/>
  <c r="E146" i="9"/>
  <c r="O146" i="9" s="1"/>
  <c r="F146" i="9"/>
  <c r="P146" i="9" s="1"/>
  <c r="G146" i="9"/>
  <c r="Q146" i="9" s="1"/>
  <c r="H146" i="9"/>
  <c r="R146" i="9" s="1"/>
  <c r="I146" i="9"/>
  <c r="S146" i="9" s="1"/>
  <c r="A147" i="9"/>
  <c r="K147" i="9" s="1"/>
  <c r="B147" i="9"/>
  <c r="L147" i="9" s="1"/>
  <c r="C147" i="9"/>
  <c r="M147" i="9" s="1"/>
  <c r="D147" i="9"/>
  <c r="N147" i="9" s="1"/>
  <c r="E147" i="9"/>
  <c r="O147" i="9" s="1"/>
  <c r="F147" i="9"/>
  <c r="P147" i="9" s="1"/>
  <c r="G147" i="9"/>
  <c r="Q147" i="9" s="1"/>
  <c r="H147" i="9"/>
  <c r="R147" i="9" s="1"/>
  <c r="I147" i="9"/>
  <c r="S147" i="9" s="1"/>
  <c r="A148" i="9"/>
  <c r="K148" i="9" s="1"/>
  <c r="B148" i="9"/>
  <c r="L148" i="9" s="1"/>
  <c r="C148" i="9"/>
  <c r="M148" i="9" s="1"/>
  <c r="D148" i="9"/>
  <c r="N148" i="9" s="1"/>
  <c r="E148" i="9"/>
  <c r="O148" i="9" s="1"/>
  <c r="F148" i="9"/>
  <c r="P148" i="9" s="1"/>
  <c r="G148" i="9"/>
  <c r="Q148" i="9" s="1"/>
  <c r="H148" i="9"/>
  <c r="R148" i="9" s="1"/>
  <c r="I148" i="9"/>
  <c r="S148" i="9" s="1"/>
  <c r="A149" i="9"/>
  <c r="K149" i="9" s="1"/>
  <c r="B149" i="9"/>
  <c r="L149" i="9" s="1"/>
  <c r="C149" i="9"/>
  <c r="M149" i="9" s="1"/>
  <c r="D149" i="9"/>
  <c r="N149" i="9" s="1"/>
  <c r="E149" i="9"/>
  <c r="O149" i="9" s="1"/>
  <c r="F149" i="9"/>
  <c r="P149" i="9" s="1"/>
  <c r="G149" i="9"/>
  <c r="Q149" i="9" s="1"/>
  <c r="H149" i="9"/>
  <c r="R149" i="9" s="1"/>
  <c r="I149" i="9"/>
  <c r="S149" i="9" s="1"/>
  <c r="A150" i="9"/>
  <c r="K150" i="9" s="1"/>
  <c r="B150" i="9"/>
  <c r="L150" i="9" s="1"/>
  <c r="C150" i="9"/>
  <c r="M150" i="9" s="1"/>
  <c r="D150" i="9"/>
  <c r="N150" i="9" s="1"/>
  <c r="E150" i="9"/>
  <c r="O150" i="9" s="1"/>
  <c r="F150" i="9"/>
  <c r="P150" i="9" s="1"/>
  <c r="G150" i="9"/>
  <c r="Q150" i="9" s="1"/>
  <c r="H150" i="9"/>
  <c r="R150" i="9" s="1"/>
  <c r="I150" i="9"/>
  <c r="S150" i="9" s="1"/>
  <c r="A151" i="9"/>
  <c r="K151" i="9" s="1"/>
  <c r="B151" i="9"/>
  <c r="L151" i="9" s="1"/>
  <c r="C151" i="9"/>
  <c r="M151" i="9" s="1"/>
  <c r="D151" i="9"/>
  <c r="N151" i="9" s="1"/>
  <c r="E151" i="9"/>
  <c r="O151" i="9" s="1"/>
  <c r="F151" i="9"/>
  <c r="P151" i="9" s="1"/>
  <c r="G151" i="9"/>
  <c r="Q151" i="9" s="1"/>
  <c r="H151" i="9"/>
  <c r="R151" i="9" s="1"/>
  <c r="I151" i="9"/>
  <c r="S151" i="9" s="1"/>
  <c r="A152" i="9"/>
  <c r="K152" i="9" s="1"/>
  <c r="B152" i="9"/>
  <c r="L152" i="9" s="1"/>
  <c r="C152" i="9"/>
  <c r="M152" i="9" s="1"/>
  <c r="D152" i="9"/>
  <c r="N152" i="9" s="1"/>
  <c r="E152" i="9"/>
  <c r="O152" i="9" s="1"/>
  <c r="F152" i="9"/>
  <c r="P152" i="9" s="1"/>
  <c r="G152" i="9"/>
  <c r="Q152" i="9" s="1"/>
  <c r="H152" i="9"/>
  <c r="R152" i="9" s="1"/>
  <c r="I152" i="9"/>
  <c r="S152" i="9" s="1"/>
  <c r="A153" i="9"/>
  <c r="K153" i="9" s="1"/>
  <c r="B153" i="9"/>
  <c r="L153" i="9" s="1"/>
  <c r="C153" i="9"/>
  <c r="M153" i="9" s="1"/>
  <c r="D153" i="9"/>
  <c r="N153" i="9" s="1"/>
  <c r="E153" i="9"/>
  <c r="O153" i="9" s="1"/>
  <c r="F153" i="9"/>
  <c r="P153" i="9" s="1"/>
  <c r="G153" i="9"/>
  <c r="Q153" i="9" s="1"/>
  <c r="H153" i="9"/>
  <c r="R153" i="9" s="1"/>
  <c r="I153" i="9"/>
  <c r="S153" i="9" s="1"/>
  <c r="A154" i="9"/>
  <c r="K154" i="9" s="1"/>
  <c r="B154" i="9"/>
  <c r="L154" i="9" s="1"/>
  <c r="C154" i="9"/>
  <c r="M154" i="9" s="1"/>
  <c r="D154" i="9"/>
  <c r="N154" i="9" s="1"/>
  <c r="E154" i="9"/>
  <c r="O154" i="9" s="1"/>
  <c r="F154" i="9"/>
  <c r="P154" i="9" s="1"/>
  <c r="G154" i="9"/>
  <c r="Q154" i="9" s="1"/>
  <c r="H154" i="9"/>
  <c r="R154" i="9" s="1"/>
  <c r="I154" i="9"/>
  <c r="S154" i="9" s="1"/>
  <c r="A155" i="9"/>
  <c r="K155" i="9" s="1"/>
  <c r="B155" i="9"/>
  <c r="L155" i="9" s="1"/>
  <c r="C155" i="9"/>
  <c r="M155" i="9" s="1"/>
  <c r="D155" i="9"/>
  <c r="N155" i="9" s="1"/>
  <c r="E155" i="9"/>
  <c r="O155" i="9" s="1"/>
  <c r="F155" i="9"/>
  <c r="P155" i="9" s="1"/>
  <c r="G155" i="9"/>
  <c r="Q155" i="9" s="1"/>
  <c r="H155" i="9"/>
  <c r="R155" i="9" s="1"/>
  <c r="I155" i="9"/>
  <c r="S155" i="9" s="1"/>
  <c r="A156" i="9"/>
  <c r="K156" i="9" s="1"/>
  <c r="B156" i="9"/>
  <c r="L156" i="9" s="1"/>
  <c r="C156" i="9"/>
  <c r="M156" i="9" s="1"/>
  <c r="D156" i="9"/>
  <c r="N156" i="9" s="1"/>
  <c r="E156" i="9"/>
  <c r="O156" i="9" s="1"/>
  <c r="F156" i="9"/>
  <c r="P156" i="9" s="1"/>
  <c r="G156" i="9"/>
  <c r="Q156" i="9" s="1"/>
  <c r="H156" i="9"/>
  <c r="R156" i="9" s="1"/>
  <c r="I156" i="9"/>
  <c r="S156" i="9" s="1"/>
  <c r="A157" i="9"/>
  <c r="K157" i="9" s="1"/>
  <c r="B157" i="9"/>
  <c r="L157" i="9" s="1"/>
  <c r="C157" i="9"/>
  <c r="M157" i="9" s="1"/>
  <c r="D157" i="9"/>
  <c r="N157" i="9" s="1"/>
  <c r="E157" i="9"/>
  <c r="O157" i="9" s="1"/>
  <c r="F157" i="9"/>
  <c r="P157" i="9" s="1"/>
  <c r="G157" i="9"/>
  <c r="Q157" i="9" s="1"/>
  <c r="H157" i="9"/>
  <c r="R157" i="9" s="1"/>
  <c r="I157" i="9"/>
  <c r="S157" i="9" s="1"/>
  <c r="A158" i="9"/>
  <c r="K158" i="9" s="1"/>
  <c r="B158" i="9"/>
  <c r="L158" i="9" s="1"/>
  <c r="C158" i="9"/>
  <c r="M158" i="9" s="1"/>
  <c r="D158" i="9"/>
  <c r="N158" i="9" s="1"/>
  <c r="E158" i="9"/>
  <c r="O158" i="9" s="1"/>
  <c r="F158" i="9"/>
  <c r="P158" i="9" s="1"/>
  <c r="G158" i="9"/>
  <c r="Q158" i="9" s="1"/>
  <c r="H158" i="9"/>
  <c r="R158" i="9" s="1"/>
  <c r="I158" i="9"/>
  <c r="S158" i="9" s="1"/>
  <c r="A159" i="9"/>
  <c r="K159" i="9" s="1"/>
  <c r="B159" i="9"/>
  <c r="L159" i="9" s="1"/>
  <c r="C159" i="9"/>
  <c r="M159" i="9" s="1"/>
  <c r="D159" i="9"/>
  <c r="N159" i="9" s="1"/>
  <c r="E159" i="9"/>
  <c r="O159" i="9" s="1"/>
  <c r="F159" i="9"/>
  <c r="P159" i="9" s="1"/>
  <c r="G159" i="9"/>
  <c r="Q159" i="9" s="1"/>
  <c r="H159" i="9"/>
  <c r="R159" i="9" s="1"/>
  <c r="I159" i="9"/>
  <c r="S159" i="9" s="1"/>
  <c r="A160" i="9"/>
  <c r="K160" i="9" s="1"/>
  <c r="B160" i="9"/>
  <c r="L160" i="9" s="1"/>
  <c r="C160" i="9"/>
  <c r="M160" i="9" s="1"/>
  <c r="D160" i="9"/>
  <c r="N160" i="9" s="1"/>
  <c r="E160" i="9"/>
  <c r="O160" i="9" s="1"/>
  <c r="F160" i="9"/>
  <c r="P160" i="9" s="1"/>
  <c r="G160" i="9"/>
  <c r="Q160" i="9" s="1"/>
  <c r="H160" i="9"/>
  <c r="R160" i="9" s="1"/>
  <c r="I160" i="9"/>
  <c r="S160" i="9" s="1"/>
  <c r="A161" i="9"/>
  <c r="K161" i="9" s="1"/>
  <c r="B161" i="9"/>
  <c r="L161" i="9" s="1"/>
  <c r="C161" i="9"/>
  <c r="M161" i="9" s="1"/>
  <c r="D161" i="9"/>
  <c r="N161" i="9" s="1"/>
  <c r="E161" i="9"/>
  <c r="O161" i="9" s="1"/>
  <c r="F161" i="9"/>
  <c r="P161" i="9" s="1"/>
  <c r="G161" i="9"/>
  <c r="Q161" i="9" s="1"/>
  <c r="H161" i="9"/>
  <c r="R161" i="9" s="1"/>
  <c r="I161" i="9"/>
  <c r="S161" i="9" s="1"/>
  <c r="A162" i="9"/>
  <c r="K162" i="9" s="1"/>
  <c r="B162" i="9"/>
  <c r="L162" i="9" s="1"/>
  <c r="C162" i="9"/>
  <c r="M162" i="9" s="1"/>
  <c r="D162" i="9"/>
  <c r="N162" i="9" s="1"/>
  <c r="E162" i="9"/>
  <c r="O162" i="9" s="1"/>
  <c r="F162" i="9"/>
  <c r="P162" i="9" s="1"/>
  <c r="G162" i="9"/>
  <c r="Q162" i="9" s="1"/>
  <c r="H162" i="9"/>
  <c r="R162" i="9" s="1"/>
  <c r="I162" i="9"/>
  <c r="S162" i="9" s="1"/>
  <c r="A163" i="9"/>
  <c r="K163" i="9" s="1"/>
  <c r="B163" i="9"/>
  <c r="L163" i="9" s="1"/>
  <c r="C163" i="9"/>
  <c r="M163" i="9" s="1"/>
  <c r="D163" i="9"/>
  <c r="N163" i="9" s="1"/>
  <c r="E163" i="9"/>
  <c r="O163" i="9" s="1"/>
  <c r="F163" i="9"/>
  <c r="P163" i="9" s="1"/>
  <c r="G163" i="9"/>
  <c r="Q163" i="9" s="1"/>
  <c r="H163" i="9"/>
  <c r="R163" i="9" s="1"/>
  <c r="I163" i="9"/>
  <c r="S163" i="9" s="1"/>
  <c r="A164" i="9"/>
  <c r="K164" i="9" s="1"/>
  <c r="B164" i="9"/>
  <c r="L164" i="9" s="1"/>
  <c r="C164" i="9"/>
  <c r="M164" i="9" s="1"/>
  <c r="D164" i="9"/>
  <c r="N164" i="9" s="1"/>
  <c r="E164" i="9"/>
  <c r="O164" i="9" s="1"/>
  <c r="F164" i="9"/>
  <c r="P164" i="9" s="1"/>
  <c r="G164" i="9"/>
  <c r="Q164" i="9" s="1"/>
  <c r="H164" i="9"/>
  <c r="R164" i="9" s="1"/>
  <c r="I164" i="9"/>
  <c r="S164" i="9" s="1"/>
  <c r="A165" i="9"/>
  <c r="K165" i="9" s="1"/>
  <c r="B165" i="9"/>
  <c r="L165" i="9" s="1"/>
  <c r="C165" i="9"/>
  <c r="M165" i="9" s="1"/>
  <c r="D165" i="9"/>
  <c r="N165" i="9" s="1"/>
  <c r="E165" i="9"/>
  <c r="O165" i="9" s="1"/>
  <c r="F165" i="9"/>
  <c r="P165" i="9" s="1"/>
  <c r="G165" i="9"/>
  <c r="Q165" i="9" s="1"/>
  <c r="H165" i="9"/>
  <c r="R165" i="9" s="1"/>
  <c r="I165" i="9"/>
  <c r="S165" i="9" s="1"/>
  <c r="A166" i="9"/>
  <c r="K166" i="9" s="1"/>
  <c r="B166" i="9"/>
  <c r="L166" i="9" s="1"/>
  <c r="C166" i="9"/>
  <c r="M166" i="9" s="1"/>
  <c r="D166" i="9"/>
  <c r="N166" i="9" s="1"/>
  <c r="E166" i="9"/>
  <c r="O166" i="9" s="1"/>
  <c r="F166" i="9"/>
  <c r="P166" i="9" s="1"/>
  <c r="G166" i="9"/>
  <c r="Q166" i="9" s="1"/>
  <c r="H166" i="9"/>
  <c r="R166" i="9" s="1"/>
  <c r="I166" i="9"/>
  <c r="S166" i="9" s="1"/>
  <c r="A167" i="9"/>
  <c r="K167" i="9" s="1"/>
  <c r="B167" i="9"/>
  <c r="L167" i="9" s="1"/>
  <c r="C167" i="9"/>
  <c r="M167" i="9" s="1"/>
  <c r="D167" i="9"/>
  <c r="N167" i="9" s="1"/>
  <c r="E167" i="9"/>
  <c r="O167" i="9" s="1"/>
  <c r="F167" i="9"/>
  <c r="P167" i="9" s="1"/>
  <c r="G167" i="9"/>
  <c r="Q167" i="9" s="1"/>
  <c r="H167" i="9"/>
  <c r="R167" i="9" s="1"/>
  <c r="I167" i="9"/>
  <c r="S167" i="9" s="1"/>
  <c r="A168" i="9"/>
  <c r="K168" i="9" s="1"/>
  <c r="B168" i="9"/>
  <c r="L168" i="9" s="1"/>
  <c r="C168" i="9"/>
  <c r="M168" i="9" s="1"/>
  <c r="D168" i="9"/>
  <c r="N168" i="9" s="1"/>
  <c r="E168" i="9"/>
  <c r="O168" i="9" s="1"/>
  <c r="F168" i="9"/>
  <c r="P168" i="9" s="1"/>
  <c r="G168" i="9"/>
  <c r="Q168" i="9" s="1"/>
  <c r="H168" i="9"/>
  <c r="R168" i="9" s="1"/>
  <c r="I168" i="9"/>
  <c r="S168" i="9" s="1"/>
  <c r="A169" i="9"/>
  <c r="K169" i="9" s="1"/>
  <c r="B169" i="9"/>
  <c r="L169" i="9" s="1"/>
  <c r="C169" i="9"/>
  <c r="M169" i="9" s="1"/>
  <c r="D169" i="9"/>
  <c r="N169" i="9" s="1"/>
  <c r="E169" i="9"/>
  <c r="O169" i="9" s="1"/>
  <c r="F169" i="9"/>
  <c r="P169" i="9" s="1"/>
  <c r="G169" i="9"/>
  <c r="Q169" i="9" s="1"/>
  <c r="H169" i="9"/>
  <c r="R169" i="9" s="1"/>
  <c r="I169" i="9"/>
  <c r="S169" i="9" s="1"/>
  <c r="A170" i="9"/>
  <c r="K170" i="9" s="1"/>
  <c r="B170" i="9"/>
  <c r="L170" i="9" s="1"/>
  <c r="C170" i="9"/>
  <c r="M170" i="9" s="1"/>
  <c r="D170" i="9"/>
  <c r="N170" i="9" s="1"/>
  <c r="E170" i="9"/>
  <c r="O170" i="9" s="1"/>
  <c r="F170" i="9"/>
  <c r="P170" i="9" s="1"/>
  <c r="G170" i="9"/>
  <c r="Q170" i="9" s="1"/>
  <c r="H170" i="9"/>
  <c r="R170" i="9" s="1"/>
  <c r="I170" i="9"/>
  <c r="S170" i="9" s="1"/>
  <c r="A171" i="9"/>
  <c r="K171" i="9" s="1"/>
  <c r="B171" i="9"/>
  <c r="L171" i="9" s="1"/>
  <c r="C171" i="9"/>
  <c r="M171" i="9" s="1"/>
  <c r="D171" i="9"/>
  <c r="N171" i="9" s="1"/>
  <c r="E171" i="9"/>
  <c r="O171" i="9" s="1"/>
  <c r="F171" i="9"/>
  <c r="P171" i="9" s="1"/>
  <c r="G171" i="9"/>
  <c r="Q171" i="9" s="1"/>
  <c r="H171" i="9"/>
  <c r="R171" i="9" s="1"/>
  <c r="I171" i="9"/>
  <c r="S171" i="9" s="1"/>
  <c r="A172" i="9"/>
  <c r="K172" i="9" s="1"/>
  <c r="B172" i="9"/>
  <c r="L172" i="9" s="1"/>
  <c r="C172" i="9"/>
  <c r="M172" i="9" s="1"/>
  <c r="D172" i="9"/>
  <c r="N172" i="9" s="1"/>
  <c r="E172" i="9"/>
  <c r="O172" i="9" s="1"/>
  <c r="F172" i="9"/>
  <c r="P172" i="9" s="1"/>
  <c r="G172" i="9"/>
  <c r="Q172" i="9" s="1"/>
  <c r="H172" i="9"/>
  <c r="R172" i="9" s="1"/>
  <c r="I172" i="9"/>
  <c r="S172" i="9" s="1"/>
  <c r="A173" i="9"/>
  <c r="K173" i="9" s="1"/>
  <c r="B173" i="9"/>
  <c r="L173" i="9" s="1"/>
  <c r="C173" i="9"/>
  <c r="M173" i="9" s="1"/>
  <c r="D173" i="9"/>
  <c r="N173" i="9" s="1"/>
  <c r="E173" i="9"/>
  <c r="O173" i="9" s="1"/>
  <c r="F173" i="9"/>
  <c r="P173" i="9" s="1"/>
  <c r="G173" i="9"/>
  <c r="Q173" i="9" s="1"/>
  <c r="H173" i="9"/>
  <c r="R173" i="9" s="1"/>
  <c r="I173" i="9"/>
  <c r="S173" i="9" s="1"/>
  <c r="A174" i="9"/>
  <c r="K174" i="9" s="1"/>
  <c r="B174" i="9"/>
  <c r="L174" i="9" s="1"/>
  <c r="C174" i="9"/>
  <c r="M174" i="9" s="1"/>
  <c r="D174" i="9"/>
  <c r="N174" i="9" s="1"/>
  <c r="E174" i="9"/>
  <c r="O174" i="9" s="1"/>
  <c r="F174" i="9"/>
  <c r="P174" i="9" s="1"/>
  <c r="G174" i="9"/>
  <c r="Q174" i="9" s="1"/>
  <c r="H174" i="9"/>
  <c r="R174" i="9" s="1"/>
  <c r="I174" i="9"/>
  <c r="S174" i="9" s="1"/>
  <c r="A175" i="9"/>
  <c r="K175" i="9" s="1"/>
  <c r="B175" i="9"/>
  <c r="L175" i="9" s="1"/>
  <c r="C175" i="9"/>
  <c r="M175" i="9" s="1"/>
  <c r="D175" i="9"/>
  <c r="N175" i="9" s="1"/>
  <c r="E175" i="9"/>
  <c r="O175" i="9" s="1"/>
  <c r="F175" i="9"/>
  <c r="P175" i="9" s="1"/>
  <c r="G175" i="9"/>
  <c r="Q175" i="9" s="1"/>
  <c r="H175" i="9"/>
  <c r="R175" i="9" s="1"/>
  <c r="I175" i="9"/>
  <c r="S175" i="9" s="1"/>
  <c r="A176" i="9"/>
  <c r="K176" i="9" s="1"/>
  <c r="B176" i="9"/>
  <c r="L176" i="9" s="1"/>
  <c r="C176" i="9"/>
  <c r="M176" i="9" s="1"/>
  <c r="D176" i="9"/>
  <c r="N176" i="9" s="1"/>
  <c r="E176" i="9"/>
  <c r="O176" i="9" s="1"/>
  <c r="F176" i="9"/>
  <c r="P176" i="9" s="1"/>
  <c r="G176" i="9"/>
  <c r="Q176" i="9" s="1"/>
  <c r="H176" i="9"/>
  <c r="R176" i="9" s="1"/>
  <c r="I176" i="9"/>
  <c r="S176" i="9" s="1"/>
  <c r="A177" i="9"/>
  <c r="K177" i="9" s="1"/>
  <c r="B177" i="9"/>
  <c r="L177" i="9" s="1"/>
  <c r="C177" i="9"/>
  <c r="M177" i="9" s="1"/>
  <c r="D177" i="9"/>
  <c r="N177" i="9" s="1"/>
  <c r="E177" i="9"/>
  <c r="O177" i="9" s="1"/>
  <c r="F177" i="9"/>
  <c r="P177" i="9" s="1"/>
  <c r="G177" i="9"/>
  <c r="Q177" i="9" s="1"/>
  <c r="H177" i="9"/>
  <c r="R177" i="9" s="1"/>
  <c r="I177" i="9"/>
  <c r="S177" i="9" s="1"/>
  <c r="A178" i="9"/>
  <c r="K178" i="9" s="1"/>
  <c r="B178" i="9"/>
  <c r="L178" i="9" s="1"/>
  <c r="C178" i="9"/>
  <c r="M178" i="9" s="1"/>
  <c r="D178" i="9"/>
  <c r="N178" i="9" s="1"/>
  <c r="E178" i="9"/>
  <c r="O178" i="9" s="1"/>
  <c r="F178" i="9"/>
  <c r="P178" i="9" s="1"/>
  <c r="G178" i="9"/>
  <c r="Q178" i="9" s="1"/>
  <c r="H178" i="9"/>
  <c r="R178" i="9" s="1"/>
  <c r="I178" i="9"/>
  <c r="S178" i="9" s="1"/>
  <c r="A179" i="9"/>
  <c r="K179" i="9" s="1"/>
  <c r="B179" i="9"/>
  <c r="L179" i="9" s="1"/>
  <c r="C179" i="9"/>
  <c r="M179" i="9" s="1"/>
  <c r="D179" i="9"/>
  <c r="N179" i="9" s="1"/>
  <c r="E179" i="9"/>
  <c r="O179" i="9" s="1"/>
  <c r="F179" i="9"/>
  <c r="P179" i="9" s="1"/>
  <c r="G179" i="9"/>
  <c r="Q179" i="9" s="1"/>
  <c r="H179" i="9"/>
  <c r="R179" i="9" s="1"/>
  <c r="I179" i="9"/>
  <c r="S179" i="9" s="1"/>
  <c r="A180" i="9"/>
  <c r="K180" i="9" s="1"/>
  <c r="B180" i="9"/>
  <c r="L180" i="9" s="1"/>
  <c r="C180" i="9"/>
  <c r="M180" i="9" s="1"/>
  <c r="D180" i="9"/>
  <c r="N180" i="9" s="1"/>
  <c r="E180" i="9"/>
  <c r="O180" i="9" s="1"/>
  <c r="F180" i="9"/>
  <c r="P180" i="9" s="1"/>
  <c r="G180" i="9"/>
  <c r="Q180" i="9" s="1"/>
  <c r="H180" i="9"/>
  <c r="R180" i="9" s="1"/>
  <c r="I180" i="9"/>
  <c r="S180" i="9" s="1"/>
  <c r="A181" i="9"/>
  <c r="K181" i="9" s="1"/>
  <c r="B181" i="9"/>
  <c r="L181" i="9" s="1"/>
  <c r="C181" i="9"/>
  <c r="M181" i="9" s="1"/>
  <c r="D181" i="9"/>
  <c r="N181" i="9" s="1"/>
  <c r="E181" i="9"/>
  <c r="O181" i="9" s="1"/>
  <c r="F181" i="9"/>
  <c r="P181" i="9" s="1"/>
  <c r="G181" i="9"/>
  <c r="Q181" i="9" s="1"/>
  <c r="H181" i="9"/>
  <c r="R181" i="9" s="1"/>
  <c r="I181" i="9"/>
  <c r="S181" i="9" s="1"/>
  <c r="A182" i="9"/>
  <c r="K182" i="9" s="1"/>
  <c r="B182" i="9"/>
  <c r="L182" i="9" s="1"/>
  <c r="C182" i="9"/>
  <c r="M182" i="9" s="1"/>
  <c r="D182" i="9"/>
  <c r="N182" i="9" s="1"/>
  <c r="E182" i="9"/>
  <c r="O182" i="9" s="1"/>
  <c r="F182" i="9"/>
  <c r="P182" i="9" s="1"/>
  <c r="G182" i="9"/>
  <c r="Q182" i="9" s="1"/>
  <c r="H182" i="9"/>
  <c r="R182" i="9" s="1"/>
  <c r="I182" i="9"/>
  <c r="S182" i="9" s="1"/>
  <c r="A183" i="9"/>
  <c r="K183" i="9" s="1"/>
  <c r="B183" i="9"/>
  <c r="L183" i="9" s="1"/>
  <c r="C183" i="9"/>
  <c r="M183" i="9" s="1"/>
  <c r="D183" i="9"/>
  <c r="N183" i="9" s="1"/>
  <c r="E183" i="9"/>
  <c r="O183" i="9" s="1"/>
  <c r="F183" i="9"/>
  <c r="P183" i="9" s="1"/>
  <c r="G183" i="9"/>
  <c r="Q183" i="9" s="1"/>
  <c r="H183" i="9"/>
  <c r="R183" i="9" s="1"/>
  <c r="I183" i="9"/>
  <c r="S183" i="9" s="1"/>
  <c r="A184" i="9"/>
  <c r="K184" i="9" s="1"/>
  <c r="B184" i="9"/>
  <c r="L184" i="9" s="1"/>
  <c r="C184" i="9"/>
  <c r="M184" i="9" s="1"/>
  <c r="D184" i="9"/>
  <c r="N184" i="9" s="1"/>
  <c r="E184" i="9"/>
  <c r="O184" i="9" s="1"/>
  <c r="F184" i="9"/>
  <c r="P184" i="9" s="1"/>
  <c r="G184" i="9"/>
  <c r="Q184" i="9" s="1"/>
  <c r="H184" i="9"/>
  <c r="R184" i="9" s="1"/>
  <c r="I184" i="9"/>
  <c r="S184" i="9" s="1"/>
  <c r="A185" i="9"/>
  <c r="K185" i="9" s="1"/>
  <c r="B185" i="9"/>
  <c r="L185" i="9" s="1"/>
  <c r="C185" i="9"/>
  <c r="M185" i="9" s="1"/>
  <c r="D185" i="9"/>
  <c r="N185" i="9" s="1"/>
  <c r="E185" i="9"/>
  <c r="O185" i="9" s="1"/>
  <c r="F185" i="9"/>
  <c r="P185" i="9" s="1"/>
  <c r="G185" i="9"/>
  <c r="Q185" i="9" s="1"/>
  <c r="H185" i="9"/>
  <c r="R185" i="9" s="1"/>
  <c r="I185" i="9"/>
  <c r="S185" i="9" s="1"/>
  <c r="A186" i="9"/>
  <c r="K186" i="9" s="1"/>
  <c r="B186" i="9"/>
  <c r="L186" i="9" s="1"/>
  <c r="C186" i="9"/>
  <c r="M186" i="9" s="1"/>
  <c r="D186" i="9"/>
  <c r="N186" i="9" s="1"/>
  <c r="E186" i="9"/>
  <c r="O186" i="9" s="1"/>
  <c r="F186" i="9"/>
  <c r="P186" i="9" s="1"/>
  <c r="G186" i="9"/>
  <c r="Q186" i="9" s="1"/>
  <c r="H186" i="9"/>
  <c r="R186" i="9" s="1"/>
  <c r="I186" i="9"/>
  <c r="S186" i="9" s="1"/>
  <c r="A187" i="9"/>
  <c r="K187" i="9" s="1"/>
  <c r="B187" i="9"/>
  <c r="L187" i="9" s="1"/>
  <c r="C187" i="9"/>
  <c r="M187" i="9" s="1"/>
  <c r="D187" i="9"/>
  <c r="N187" i="9" s="1"/>
  <c r="E187" i="9"/>
  <c r="O187" i="9" s="1"/>
  <c r="F187" i="9"/>
  <c r="P187" i="9" s="1"/>
  <c r="G187" i="9"/>
  <c r="Q187" i="9" s="1"/>
  <c r="H187" i="9"/>
  <c r="R187" i="9" s="1"/>
  <c r="I187" i="9"/>
  <c r="S187" i="9" s="1"/>
  <c r="A188" i="9"/>
  <c r="K188" i="9" s="1"/>
  <c r="B188" i="9"/>
  <c r="L188" i="9" s="1"/>
  <c r="C188" i="9"/>
  <c r="M188" i="9" s="1"/>
  <c r="D188" i="9"/>
  <c r="N188" i="9" s="1"/>
  <c r="E188" i="9"/>
  <c r="O188" i="9" s="1"/>
  <c r="F188" i="9"/>
  <c r="P188" i="9" s="1"/>
  <c r="G188" i="9"/>
  <c r="Q188" i="9" s="1"/>
  <c r="H188" i="9"/>
  <c r="R188" i="9" s="1"/>
  <c r="I188" i="9"/>
  <c r="S188" i="9" s="1"/>
  <c r="A189" i="9"/>
  <c r="K189" i="9" s="1"/>
  <c r="B189" i="9"/>
  <c r="L189" i="9" s="1"/>
  <c r="C189" i="9"/>
  <c r="M189" i="9" s="1"/>
  <c r="D189" i="9"/>
  <c r="N189" i="9" s="1"/>
  <c r="E189" i="9"/>
  <c r="O189" i="9" s="1"/>
  <c r="F189" i="9"/>
  <c r="P189" i="9" s="1"/>
  <c r="G189" i="9"/>
  <c r="Q189" i="9" s="1"/>
  <c r="H189" i="9"/>
  <c r="R189" i="9" s="1"/>
  <c r="I189" i="9"/>
  <c r="S189" i="9" s="1"/>
  <c r="A190" i="9"/>
  <c r="K190" i="9" s="1"/>
  <c r="B190" i="9"/>
  <c r="L190" i="9" s="1"/>
  <c r="C190" i="9"/>
  <c r="M190" i="9" s="1"/>
  <c r="D190" i="9"/>
  <c r="N190" i="9" s="1"/>
  <c r="E190" i="9"/>
  <c r="O190" i="9" s="1"/>
  <c r="F190" i="9"/>
  <c r="P190" i="9" s="1"/>
  <c r="G190" i="9"/>
  <c r="Q190" i="9" s="1"/>
  <c r="H190" i="9"/>
  <c r="R190" i="9" s="1"/>
  <c r="I190" i="9"/>
  <c r="S190" i="9" s="1"/>
  <c r="A191" i="9"/>
  <c r="K191" i="9" s="1"/>
  <c r="B191" i="9"/>
  <c r="L191" i="9" s="1"/>
  <c r="C191" i="9"/>
  <c r="M191" i="9" s="1"/>
  <c r="D191" i="9"/>
  <c r="N191" i="9" s="1"/>
  <c r="E191" i="9"/>
  <c r="O191" i="9" s="1"/>
  <c r="F191" i="9"/>
  <c r="P191" i="9" s="1"/>
  <c r="G191" i="9"/>
  <c r="Q191" i="9" s="1"/>
  <c r="H191" i="9"/>
  <c r="R191" i="9" s="1"/>
  <c r="I191" i="9"/>
  <c r="S191" i="9" s="1"/>
  <c r="A192" i="9"/>
  <c r="K192" i="9" s="1"/>
  <c r="B192" i="9"/>
  <c r="L192" i="9" s="1"/>
  <c r="C192" i="9"/>
  <c r="M192" i="9" s="1"/>
  <c r="D192" i="9"/>
  <c r="N192" i="9" s="1"/>
  <c r="E192" i="9"/>
  <c r="O192" i="9" s="1"/>
  <c r="F192" i="9"/>
  <c r="P192" i="9" s="1"/>
  <c r="G192" i="9"/>
  <c r="Q192" i="9" s="1"/>
  <c r="H192" i="9"/>
  <c r="R192" i="9" s="1"/>
  <c r="I192" i="9"/>
  <c r="S192" i="9" s="1"/>
  <c r="A193" i="9"/>
  <c r="K193" i="9" s="1"/>
  <c r="B193" i="9"/>
  <c r="L193" i="9" s="1"/>
  <c r="C193" i="9"/>
  <c r="M193" i="9" s="1"/>
  <c r="D193" i="9"/>
  <c r="N193" i="9" s="1"/>
  <c r="E193" i="9"/>
  <c r="O193" i="9" s="1"/>
  <c r="F193" i="9"/>
  <c r="P193" i="9" s="1"/>
  <c r="G193" i="9"/>
  <c r="Q193" i="9" s="1"/>
  <c r="H193" i="9"/>
  <c r="R193" i="9" s="1"/>
  <c r="I193" i="9"/>
  <c r="S193" i="9" s="1"/>
  <c r="A194" i="9"/>
  <c r="K194" i="9" s="1"/>
  <c r="B194" i="9"/>
  <c r="L194" i="9" s="1"/>
  <c r="C194" i="9"/>
  <c r="M194" i="9" s="1"/>
  <c r="D194" i="9"/>
  <c r="N194" i="9" s="1"/>
  <c r="E194" i="9"/>
  <c r="O194" i="9" s="1"/>
  <c r="F194" i="9"/>
  <c r="P194" i="9" s="1"/>
  <c r="G194" i="9"/>
  <c r="Q194" i="9" s="1"/>
  <c r="H194" i="9"/>
  <c r="R194" i="9" s="1"/>
  <c r="I194" i="9"/>
  <c r="S194" i="9" s="1"/>
  <c r="A195" i="9"/>
  <c r="K195" i="9" s="1"/>
  <c r="B195" i="9"/>
  <c r="L195" i="9" s="1"/>
  <c r="C195" i="9"/>
  <c r="M195" i="9" s="1"/>
  <c r="D195" i="9"/>
  <c r="N195" i="9" s="1"/>
  <c r="E195" i="9"/>
  <c r="O195" i="9" s="1"/>
  <c r="F195" i="9"/>
  <c r="P195" i="9" s="1"/>
  <c r="G195" i="9"/>
  <c r="Q195" i="9" s="1"/>
  <c r="H195" i="9"/>
  <c r="R195" i="9" s="1"/>
  <c r="I195" i="9"/>
  <c r="S195" i="9" s="1"/>
  <c r="A196" i="9"/>
  <c r="K196" i="9" s="1"/>
  <c r="B196" i="9"/>
  <c r="L196" i="9" s="1"/>
  <c r="C196" i="9"/>
  <c r="M196" i="9" s="1"/>
  <c r="D196" i="9"/>
  <c r="N196" i="9" s="1"/>
  <c r="E196" i="9"/>
  <c r="O196" i="9" s="1"/>
  <c r="F196" i="9"/>
  <c r="P196" i="9" s="1"/>
  <c r="G196" i="9"/>
  <c r="Q196" i="9" s="1"/>
  <c r="H196" i="9"/>
  <c r="R196" i="9" s="1"/>
  <c r="I196" i="9"/>
  <c r="S196" i="9" s="1"/>
  <c r="A197" i="9"/>
  <c r="K197" i="9" s="1"/>
  <c r="B197" i="9"/>
  <c r="L197" i="9" s="1"/>
  <c r="C197" i="9"/>
  <c r="M197" i="9" s="1"/>
  <c r="D197" i="9"/>
  <c r="N197" i="9" s="1"/>
  <c r="E197" i="9"/>
  <c r="O197" i="9" s="1"/>
  <c r="F197" i="9"/>
  <c r="P197" i="9" s="1"/>
  <c r="G197" i="9"/>
  <c r="Q197" i="9" s="1"/>
  <c r="H197" i="9"/>
  <c r="R197" i="9" s="1"/>
  <c r="I197" i="9"/>
  <c r="S197" i="9" s="1"/>
  <c r="A198" i="9"/>
  <c r="K198" i="9" s="1"/>
  <c r="B198" i="9"/>
  <c r="L198" i="9" s="1"/>
  <c r="C198" i="9"/>
  <c r="M198" i="9" s="1"/>
  <c r="D198" i="9"/>
  <c r="N198" i="9" s="1"/>
  <c r="E198" i="9"/>
  <c r="O198" i="9" s="1"/>
  <c r="F198" i="9"/>
  <c r="P198" i="9" s="1"/>
  <c r="G198" i="9"/>
  <c r="Q198" i="9" s="1"/>
  <c r="H198" i="9"/>
  <c r="R198" i="9" s="1"/>
  <c r="I198" i="9"/>
  <c r="S198" i="9" s="1"/>
  <c r="A199" i="9"/>
  <c r="K199" i="9" s="1"/>
  <c r="B199" i="9"/>
  <c r="L199" i="9" s="1"/>
  <c r="C199" i="9"/>
  <c r="M199" i="9" s="1"/>
  <c r="D199" i="9"/>
  <c r="N199" i="9" s="1"/>
  <c r="E199" i="9"/>
  <c r="O199" i="9" s="1"/>
  <c r="F199" i="9"/>
  <c r="P199" i="9" s="1"/>
  <c r="G199" i="9"/>
  <c r="Q199" i="9" s="1"/>
  <c r="H199" i="9"/>
  <c r="R199" i="9" s="1"/>
  <c r="I199" i="9"/>
  <c r="S199" i="9" s="1"/>
  <c r="A200" i="9"/>
  <c r="K200" i="9" s="1"/>
  <c r="B200" i="9"/>
  <c r="L200" i="9" s="1"/>
  <c r="C200" i="9"/>
  <c r="M200" i="9" s="1"/>
  <c r="D200" i="9"/>
  <c r="N200" i="9" s="1"/>
  <c r="E200" i="9"/>
  <c r="O200" i="9" s="1"/>
  <c r="F200" i="9"/>
  <c r="P200" i="9" s="1"/>
  <c r="G200" i="9"/>
  <c r="Q200" i="9" s="1"/>
  <c r="H200" i="9"/>
  <c r="R200" i="9" s="1"/>
  <c r="I200" i="9"/>
  <c r="S200" i="9" s="1"/>
  <c r="A201" i="9"/>
  <c r="K201" i="9" s="1"/>
  <c r="B201" i="9"/>
  <c r="L201" i="9" s="1"/>
  <c r="C201" i="9"/>
  <c r="M201" i="9" s="1"/>
  <c r="D201" i="9"/>
  <c r="N201" i="9" s="1"/>
  <c r="E201" i="9"/>
  <c r="O201" i="9" s="1"/>
  <c r="F201" i="9"/>
  <c r="P201" i="9" s="1"/>
  <c r="G201" i="9"/>
  <c r="Q201" i="9" s="1"/>
  <c r="H201" i="9"/>
  <c r="R201" i="9" s="1"/>
  <c r="I201" i="9"/>
  <c r="S201" i="9" s="1"/>
  <c r="A202" i="9"/>
  <c r="K202" i="9" s="1"/>
  <c r="B202" i="9"/>
  <c r="L202" i="9" s="1"/>
  <c r="C202" i="9"/>
  <c r="M202" i="9" s="1"/>
  <c r="D202" i="9"/>
  <c r="N202" i="9" s="1"/>
  <c r="E202" i="9"/>
  <c r="O202" i="9" s="1"/>
  <c r="F202" i="9"/>
  <c r="P202" i="9" s="1"/>
  <c r="G202" i="9"/>
  <c r="Q202" i="9" s="1"/>
  <c r="H202" i="9"/>
  <c r="R202" i="9" s="1"/>
  <c r="I202" i="9"/>
  <c r="S202" i="9" s="1"/>
  <c r="A203" i="9"/>
  <c r="K203" i="9" s="1"/>
  <c r="B203" i="9"/>
  <c r="L203" i="9" s="1"/>
  <c r="C203" i="9"/>
  <c r="M203" i="9" s="1"/>
  <c r="D203" i="9"/>
  <c r="N203" i="9" s="1"/>
  <c r="E203" i="9"/>
  <c r="O203" i="9" s="1"/>
  <c r="F203" i="9"/>
  <c r="P203" i="9" s="1"/>
  <c r="G203" i="9"/>
  <c r="Q203" i="9" s="1"/>
  <c r="H203" i="9"/>
  <c r="R203" i="9" s="1"/>
  <c r="I203" i="9"/>
  <c r="S203" i="9" s="1"/>
  <c r="A204" i="9"/>
  <c r="K204" i="9" s="1"/>
  <c r="B204" i="9"/>
  <c r="L204" i="9" s="1"/>
  <c r="C204" i="9"/>
  <c r="M204" i="9" s="1"/>
  <c r="D204" i="9"/>
  <c r="N204" i="9" s="1"/>
  <c r="E204" i="9"/>
  <c r="O204" i="9" s="1"/>
  <c r="F204" i="9"/>
  <c r="P204" i="9" s="1"/>
  <c r="G204" i="9"/>
  <c r="Q204" i="9" s="1"/>
  <c r="H204" i="9"/>
  <c r="R204" i="9" s="1"/>
  <c r="I204" i="9"/>
  <c r="S204" i="9" s="1"/>
  <c r="A205" i="9"/>
  <c r="K205" i="9" s="1"/>
  <c r="B205" i="9"/>
  <c r="L205" i="9" s="1"/>
  <c r="C205" i="9"/>
  <c r="M205" i="9" s="1"/>
  <c r="D205" i="9"/>
  <c r="N205" i="9" s="1"/>
  <c r="E205" i="9"/>
  <c r="O205" i="9" s="1"/>
  <c r="F205" i="9"/>
  <c r="P205" i="9" s="1"/>
  <c r="G205" i="9"/>
  <c r="Q205" i="9" s="1"/>
  <c r="H205" i="9"/>
  <c r="R205" i="9" s="1"/>
  <c r="I205" i="9"/>
  <c r="S205" i="9" s="1"/>
  <c r="A206" i="9"/>
  <c r="K206" i="9" s="1"/>
  <c r="B206" i="9"/>
  <c r="L206" i="9" s="1"/>
  <c r="C206" i="9"/>
  <c r="M206" i="9" s="1"/>
  <c r="D206" i="9"/>
  <c r="N206" i="9" s="1"/>
  <c r="E206" i="9"/>
  <c r="O206" i="9" s="1"/>
  <c r="F206" i="9"/>
  <c r="P206" i="9" s="1"/>
  <c r="G206" i="9"/>
  <c r="Q206" i="9" s="1"/>
  <c r="H206" i="9"/>
  <c r="R206" i="9" s="1"/>
  <c r="I206" i="9"/>
  <c r="S206" i="9" s="1"/>
  <c r="A207" i="9"/>
  <c r="K207" i="9" s="1"/>
  <c r="B207" i="9"/>
  <c r="L207" i="9" s="1"/>
  <c r="C207" i="9"/>
  <c r="M207" i="9" s="1"/>
  <c r="D207" i="9"/>
  <c r="N207" i="9" s="1"/>
  <c r="E207" i="9"/>
  <c r="O207" i="9" s="1"/>
  <c r="F207" i="9"/>
  <c r="P207" i="9" s="1"/>
  <c r="G207" i="9"/>
  <c r="Q207" i="9" s="1"/>
  <c r="H207" i="9"/>
  <c r="R207" i="9" s="1"/>
  <c r="I207" i="9"/>
  <c r="S207" i="9" s="1"/>
  <c r="A208" i="9"/>
  <c r="K208" i="9" s="1"/>
  <c r="B208" i="9"/>
  <c r="L208" i="9" s="1"/>
  <c r="C208" i="9"/>
  <c r="M208" i="9" s="1"/>
  <c r="D208" i="9"/>
  <c r="N208" i="9" s="1"/>
  <c r="E208" i="9"/>
  <c r="O208" i="9" s="1"/>
  <c r="F208" i="9"/>
  <c r="P208" i="9" s="1"/>
  <c r="G208" i="9"/>
  <c r="Q208" i="9" s="1"/>
  <c r="H208" i="9"/>
  <c r="R208" i="9" s="1"/>
  <c r="I208" i="9"/>
  <c r="S208" i="9" s="1"/>
  <c r="A209" i="9"/>
  <c r="K209" i="9" s="1"/>
  <c r="B209" i="9"/>
  <c r="L209" i="9" s="1"/>
  <c r="C209" i="9"/>
  <c r="M209" i="9" s="1"/>
  <c r="D209" i="9"/>
  <c r="N209" i="9" s="1"/>
  <c r="E209" i="9"/>
  <c r="O209" i="9" s="1"/>
  <c r="F209" i="9"/>
  <c r="P209" i="9" s="1"/>
  <c r="G209" i="9"/>
  <c r="Q209" i="9" s="1"/>
  <c r="H209" i="9"/>
  <c r="R209" i="9" s="1"/>
  <c r="I209" i="9"/>
  <c r="S209" i="9" s="1"/>
  <c r="A210" i="9"/>
  <c r="K210" i="9" s="1"/>
  <c r="B210" i="9"/>
  <c r="L210" i="9" s="1"/>
  <c r="C210" i="9"/>
  <c r="M210" i="9" s="1"/>
  <c r="D210" i="9"/>
  <c r="N210" i="9" s="1"/>
  <c r="E210" i="9"/>
  <c r="O210" i="9" s="1"/>
  <c r="F210" i="9"/>
  <c r="P210" i="9" s="1"/>
  <c r="G210" i="9"/>
  <c r="Q210" i="9" s="1"/>
  <c r="H210" i="9"/>
  <c r="R210" i="9" s="1"/>
  <c r="I210" i="9"/>
  <c r="S210" i="9" s="1"/>
  <c r="A211" i="9"/>
  <c r="K211" i="9" s="1"/>
  <c r="B211" i="9"/>
  <c r="L211" i="9" s="1"/>
  <c r="C211" i="9"/>
  <c r="M211" i="9" s="1"/>
  <c r="D211" i="9"/>
  <c r="N211" i="9" s="1"/>
  <c r="E211" i="9"/>
  <c r="O211" i="9" s="1"/>
  <c r="F211" i="9"/>
  <c r="P211" i="9" s="1"/>
  <c r="G211" i="9"/>
  <c r="Q211" i="9" s="1"/>
  <c r="H211" i="9"/>
  <c r="R211" i="9" s="1"/>
  <c r="I211" i="9"/>
  <c r="S211" i="9" s="1"/>
  <c r="A212" i="9"/>
  <c r="K212" i="9" s="1"/>
  <c r="B212" i="9"/>
  <c r="L212" i="9" s="1"/>
  <c r="C212" i="9"/>
  <c r="M212" i="9" s="1"/>
  <c r="D212" i="9"/>
  <c r="N212" i="9" s="1"/>
  <c r="E212" i="9"/>
  <c r="O212" i="9" s="1"/>
  <c r="F212" i="9"/>
  <c r="P212" i="9" s="1"/>
  <c r="G212" i="9"/>
  <c r="Q212" i="9" s="1"/>
  <c r="H212" i="9"/>
  <c r="R212" i="9" s="1"/>
  <c r="I212" i="9"/>
  <c r="S212" i="9" s="1"/>
  <c r="A213" i="9"/>
  <c r="K213" i="9" s="1"/>
  <c r="B213" i="9"/>
  <c r="L213" i="9" s="1"/>
  <c r="C213" i="9"/>
  <c r="M213" i="9" s="1"/>
  <c r="D213" i="9"/>
  <c r="N213" i="9" s="1"/>
  <c r="E213" i="9"/>
  <c r="O213" i="9" s="1"/>
  <c r="F213" i="9"/>
  <c r="P213" i="9" s="1"/>
  <c r="G213" i="9"/>
  <c r="Q213" i="9" s="1"/>
  <c r="H213" i="9"/>
  <c r="R213" i="9" s="1"/>
  <c r="I213" i="9"/>
  <c r="S213" i="9" s="1"/>
  <c r="A214" i="9"/>
  <c r="K214" i="9" s="1"/>
  <c r="B214" i="9"/>
  <c r="L214" i="9" s="1"/>
  <c r="C214" i="9"/>
  <c r="M214" i="9" s="1"/>
  <c r="D214" i="9"/>
  <c r="N214" i="9" s="1"/>
  <c r="E214" i="9"/>
  <c r="O214" i="9" s="1"/>
  <c r="F214" i="9"/>
  <c r="P214" i="9" s="1"/>
  <c r="G214" i="9"/>
  <c r="Q214" i="9" s="1"/>
  <c r="H214" i="9"/>
  <c r="R214" i="9" s="1"/>
  <c r="I214" i="9"/>
  <c r="S214" i="9" s="1"/>
  <c r="A215" i="9"/>
  <c r="K215" i="9" s="1"/>
  <c r="B215" i="9"/>
  <c r="L215" i="9" s="1"/>
  <c r="C215" i="9"/>
  <c r="M215" i="9" s="1"/>
  <c r="D215" i="9"/>
  <c r="N215" i="9" s="1"/>
  <c r="E215" i="9"/>
  <c r="O215" i="9" s="1"/>
  <c r="F215" i="9"/>
  <c r="P215" i="9" s="1"/>
  <c r="G215" i="9"/>
  <c r="Q215" i="9" s="1"/>
  <c r="H215" i="9"/>
  <c r="R215" i="9" s="1"/>
  <c r="I215" i="9"/>
  <c r="S215" i="9" s="1"/>
  <c r="A216" i="9"/>
  <c r="K216" i="9" s="1"/>
  <c r="B216" i="9"/>
  <c r="L216" i="9" s="1"/>
  <c r="C216" i="9"/>
  <c r="M216" i="9" s="1"/>
  <c r="D216" i="9"/>
  <c r="N216" i="9" s="1"/>
  <c r="E216" i="9"/>
  <c r="O216" i="9" s="1"/>
  <c r="F216" i="9"/>
  <c r="P216" i="9" s="1"/>
  <c r="G216" i="9"/>
  <c r="Q216" i="9" s="1"/>
  <c r="H216" i="9"/>
  <c r="R216" i="9" s="1"/>
  <c r="I216" i="9"/>
  <c r="S216" i="9" s="1"/>
  <c r="A217" i="9"/>
  <c r="K217" i="9" s="1"/>
  <c r="B217" i="9"/>
  <c r="L217" i="9" s="1"/>
  <c r="C217" i="9"/>
  <c r="M217" i="9" s="1"/>
  <c r="D217" i="9"/>
  <c r="N217" i="9" s="1"/>
  <c r="E217" i="9"/>
  <c r="O217" i="9" s="1"/>
  <c r="F217" i="9"/>
  <c r="P217" i="9" s="1"/>
  <c r="G217" i="9"/>
  <c r="Q217" i="9" s="1"/>
  <c r="H217" i="9"/>
  <c r="R217" i="9" s="1"/>
  <c r="I217" i="9"/>
  <c r="S217" i="9" s="1"/>
  <c r="A218" i="9"/>
  <c r="K218" i="9" s="1"/>
  <c r="B218" i="9"/>
  <c r="L218" i="9" s="1"/>
  <c r="C218" i="9"/>
  <c r="M218" i="9" s="1"/>
  <c r="D218" i="9"/>
  <c r="N218" i="9" s="1"/>
  <c r="E218" i="9"/>
  <c r="O218" i="9" s="1"/>
  <c r="F218" i="9"/>
  <c r="P218" i="9" s="1"/>
  <c r="G218" i="9"/>
  <c r="Q218" i="9" s="1"/>
  <c r="H218" i="9"/>
  <c r="R218" i="9" s="1"/>
  <c r="I218" i="9"/>
  <c r="S218" i="9" s="1"/>
  <c r="A219" i="9"/>
  <c r="K219" i="9" s="1"/>
  <c r="B219" i="9"/>
  <c r="L219" i="9" s="1"/>
  <c r="C219" i="9"/>
  <c r="M219" i="9" s="1"/>
  <c r="D219" i="9"/>
  <c r="N219" i="9" s="1"/>
  <c r="E219" i="9"/>
  <c r="O219" i="9" s="1"/>
  <c r="F219" i="9"/>
  <c r="P219" i="9" s="1"/>
  <c r="G219" i="9"/>
  <c r="Q219" i="9" s="1"/>
  <c r="H219" i="9"/>
  <c r="R219" i="9" s="1"/>
  <c r="I219" i="9"/>
  <c r="S219" i="9" s="1"/>
  <c r="A220" i="9"/>
  <c r="K220" i="9" s="1"/>
  <c r="B220" i="9"/>
  <c r="L220" i="9" s="1"/>
  <c r="C220" i="9"/>
  <c r="M220" i="9" s="1"/>
  <c r="D220" i="9"/>
  <c r="N220" i="9" s="1"/>
  <c r="E220" i="9"/>
  <c r="O220" i="9" s="1"/>
  <c r="F220" i="9"/>
  <c r="P220" i="9" s="1"/>
  <c r="G220" i="9"/>
  <c r="Q220" i="9" s="1"/>
  <c r="H220" i="9"/>
  <c r="R220" i="9" s="1"/>
  <c r="I220" i="9"/>
  <c r="S220" i="9" s="1"/>
  <c r="A221" i="9"/>
  <c r="K221" i="9" s="1"/>
  <c r="B221" i="9"/>
  <c r="L221" i="9" s="1"/>
  <c r="C221" i="9"/>
  <c r="M221" i="9" s="1"/>
  <c r="D221" i="9"/>
  <c r="N221" i="9" s="1"/>
  <c r="E221" i="9"/>
  <c r="O221" i="9" s="1"/>
  <c r="F221" i="9"/>
  <c r="P221" i="9" s="1"/>
  <c r="G221" i="9"/>
  <c r="Q221" i="9" s="1"/>
  <c r="H221" i="9"/>
  <c r="R221" i="9" s="1"/>
  <c r="I221" i="9"/>
  <c r="S221" i="9" s="1"/>
  <c r="A222" i="9"/>
  <c r="K222" i="9" s="1"/>
  <c r="B222" i="9"/>
  <c r="L222" i="9" s="1"/>
  <c r="C222" i="9"/>
  <c r="M222" i="9" s="1"/>
  <c r="D222" i="9"/>
  <c r="N222" i="9" s="1"/>
  <c r="E222" i="9"/>
  <c r="O222" i="9" s="1"/>
  <c r="F222" i="9"/>
  <c r="P222" i="9" s="1"/>
  <c r="G222" i="9"/>
  <c r="Q222" i="9" s="1"/>
  <c r="H222" i="9"/>
  <c r="R222" i="9" s="1"/>
  <c r="I222" i="9"/>
  <c r="S222" i="9" s="1"/>
  <c r="A5" i="9"/>
  <c r="K5" i="9" s="1"/>
  <c r="B5" i="9"/>
  <c r="L5" i="9" s="1"/>
  <c r="C5" i="9"/>
  <c r="M5" i="9" s="1"/>
  <c r="D5" i="9"/>
  <c r="N5" i="9" s="1"/>
  <c r="E5" i="9"/>
  <c r="O5" i="9" s="1"/>
  <c r="F5" i="9"/>
  <c r="P5" i="9" s="1"/>
  <c r="G5" i="9"/>
  <c r="Q5" i="9" s="1"/>
  <c r="H5" i="9"/>
  <c r="R5" i="9" s="1"/>
  <c r="I5" i="9"/>
  <c r="S5" i="9" s="1"/>
  <c r="A6" i="9"/>
  <c r="K6" i="9" s="1"/>
  <c r="B6" i="9"/>
  <c r="L6" i="9" s="1"/>
  <c r="C6" i="9"/>
  <c r="M6" i="9" s="1"/>
  <c r="D6" i="9"/>
  <c r="N6" i="9" s="1"/>
  <c r="E6" i="9"/>
  <c r="O6" i="9" s="1"/>
  <c r="F6" i="9"/>
  <c r="P6" i="9" s="1"/>
  <c r="G6" i="9"/>
  <c r="Q6" i="9" s="1"/>
  <c r="H6" i="9"/>
  <c r="R6" i="9" s="1"/>
  <c r="I6" i="9"/>
  <c r="S6" i="9" s="1"/>
  <c r="A7" i="9"/>
  <c r="K7" i="9" s="1"/>
  <c r="B7" i="9"/>
  <c r="L7" i="9" s="1"/>
  <c r="C7" i="9"/>
  <c r="M7" i="9" s="1"/>
  <c r="D7" i="9"/>
  <c r="N7" i="9" s="1"/>
  <c r="E7" i="9"/>
  <c r="O7" i="9" s="1"/>
  <c r="F7" i="9"/>
  <c r="P7" i="9" s="1"/>
  <c r="G7" i="9"/>
  <c r="Q7" i="9" s="1"/>
  <c r="H7" i="9"/>
  <c r="R7" i="9" s="1"/>
  <c r="I7" i="9"/>
  <c r="S7" i="9" s="1"/>
  <c r="B4" i="9"/>
  <c r="L4" i="9" s="1"/>
  <c r="C4" i="9"/>
  <c r="M4" i="9" s="1"/>
  <c r="D4" i="9"/>
  <c r="N4" i="9" s="1"/>
  <c r="E4" i="9"/>
  <c r="O4" i="9" s="1"/>
  <c r="F4" i="9"/>
  <c r="P4" i="9" s="1"/>
  <c r="G4" i="9"/>
  <c r="Q4" i="9" s="1"/>
  <c r="H4" i="9"/>
  <c r="R4" i="9" s="1"/>
  <c r="I4" i="9"/>
  <c r="S4" i="9" s="1"/>
  <c r="A4" i="9"/>
  <c r="K4" i="9" s="1"/>
  <c r="A51" i="2"/>
  <c r="B4" i="2"/>
  <c r="U345" i="9" l="1"/>
  <c r="U317" i="9"/>
  <c r="U287" i="9"/>
  <c r="U259" i="9"/>
  <c r="U234" i="9"/>
  <c r="U386" i="9"/>
  <c r="U319" i="9"/>
  <c r="U289" i="9"/>
  <c r="U7" i="9"/>
  <c r="U220" i="9"/>
  <c r="U211" i="9"/>
  <c r="U209" i="9"/>
  <c r="U202" i="9"/>
  <c r="U194" i="9"/>
  <c r="U181" i="9"/>
  <c r="U179" i="9"/>
  <c r="U172" i="9"/>
  <c r="U164" i="9"/>
  <c r="U158" i="9"/>
  <c r="U153" i="9"/>
  <c r="U151" i="9"/>
  <c r="U143" i="9"/>
  <c r="U138" i="9"/>
  <c r="U131" i="9"/>
  <c r="U125" i="9"/>
  <c r="U123" i="9"/>
  <c r="U118" i="9"/>
  <c r="U111" i="9"/>
  <c r="U104" i="9"/>
  <c r="U90" i="9"/>
  <c r="U402" i="9"/>
  <c r="U368" i="9"/>
  <c r="U346" i="9"/>
  <c r="U261" i="9"/>
  <c r="U236" i="9"/>
  <c r="U367" i="9"/>
  <c r="U84" i="9"/>
  <c r="U76" i="9"/>
  <c r="U69" i="9"/>
  <c r="U62" i="9"/>
  <c r="U46" i="9"/>
  <c r="U39" i="9"/>
  <c r="U31" i="9"/>
  <c r="U24" i="9"/>
  <c r="U16" i="9"/>
  <c r="U9" i="9"/>
  <c r="U837" i="9"/>
  <c r="U831" i="9"/>
  <c r="U824" i="9"/>
  <c r="U816" i="9"/>
  <c r="U811" i="9"/>
  <c r="U803" i="9"/>
  <c r="U798" i="9"/>
  <c r="U787" i="9"/>
  <c r="U779" i="9"/>
  <c r="U768" i="9"/>
  <c r="U762" i="9"/>
  <c r="U755" i="9"/>
  <c r="U752" i="9"/>
  <c r="U748" i="9"/>
  <c r="U741" i="9"/>
  <c r="U736" i="9"/>
  <c r="U730" i="9"/>
  <c r="U723" i="9"/>
  <c r="U717" i="9"/>
  <c r="U710" i="9"/>
  <c r="U703" i="9"/>
  <c r="U696" i="9"/>
  <c r="U689" i="9"/>
  <c r="U683" i="9"/>
  <c r="U676" i="9"/>
  <c r="U673" i="9"/>
  <c r="U669" i="9"/>
  <c r="U666" i="9"/>
  <c r="U662" i="9"/>
  <c r="U650" i="9"/>
  <c r="U647" i="9"/>
  <c r="U642" i="9"/>
  <c r="U640" i="9"/>
  <c r="U635" i="9"/>
  <c r="U628" i="9"/>
  <c r="U622" i="9"/>
  <c r="U619" i="9"/>
  <c r="U614" i="9"/>
  <c r="U611" i="9"/>
  <c r="U600" i="9"/>
  <c r="U593" i="9"/>
  <c r="U590" i="9"/>
  <c r="U584" i="9"/>
  <c r="U580" i="9"/>
  <c r="U573" i="9"/>
  <c r="U566" i="9"/>
  <c r="U563" i="9"/>
  <c r="U561" i="9"/>
  <c r="U558" i="9"/>
  <c r="U553" i="9"/>
  <c r="U540" i="9"/>
  <c r="U538" i="9"/>
  <c r="U533" i="9"/>
  <c r="U530" i="9"/>
  <c r="U526" i="9"/>
  <c r="U518" i="9"/>
  <c r="U511" i="9"/>
  <c r="U508" i="9"/>
  <c r="U504" i="9"/>
  <c r="U501" i="9"/>
  <c r="U497" i="9"/>
  <c r="U492" i="9"/>
  <c r="U486" i="9"/>
  <c r="U483" i="9"/>
  <c r="U478" i="9"/>
  <c r="U475" i="9"/>
  <c r="U470" i="9"/>
  <c r="U403" i="9"/>
  <c r="U396" i="9"/>
  <c r="U388" i="9"/>
  <c r="U382" i="9"/>
  <c r="U369" i="9"/>
  <c r="U361" i="9"/>
  <c r="U353" i="9"/>
  <c r="U347" i="9"/>
  <c r="U340" i="9"/>
  <c r="U327" i="9"/>
  <c r="U320" i="9"/>
  <c r="U312" i="9"/>
  <c r="U304" i="9"/>
  <c r="U297" i="9"/>
  <c r="U290" i="9"/>
  <c r="U283" i="9"/>
  <c r="U277" i="9"/>
  <c r="U270" i="9"/>
  <c r="U262" i="9"/>
  <c r="U255" i="9"/>
  <c r="U249" i="9"/>
  <c r="U244" i="9"/>
  <c r="U237" i="9"/>
  <c r="U229" i="9"/>
  <c r="U115" i="9"/>
  <c r="U95" i="9"/>
  <c r="U66" i="9"/>
  <c r="U59" i="9"/>
  <c r="U36" i="9"/>
  <c r="U828" i="9"/>
  <c r="U821" i="9"/>
  <c r="U796" i="9"/>
  <c r="U772" i="9"/>
  <c r="U746" i="9"/>
  <c r="U727" i="9"/>
  <c r="U721" i="9"/>
  <c r="U701" i="9"/>
  <c r="U694" i="9"/>
  <c r="U437" i="9"/>
  <c r="U415" i="9"/>
  <c r="U407" i="9"/>
  <c r="U204" i="9"/>
  <c r="U166" i="9"/>
  <c r="U395" i="9"/>
  <c r="U387" i="9"/>
  <c r="U381" i="9"/>
  <c r="U360" i="9"/>
  <c r="U339" i="9"/>
  <c r="U334" i="9"/>
  <c r="U326" i="9"/>
  <c r="U311" i="9"/>
  <c r="U303" i="9"/>
  <c r="U296" i="9"/>
  <c r="U276" i="9"/>
  <c r="U269" i="9"/>
  <c r="U254" i="9"/>
  <c r="U248" i="9"/>
  <c r="U243" i="9"/>
  <c r="U228" i="9"/>
  <c r="U196" i="9"/>
  <c r="U174" i="9"/>
  <c r="U140" i="9"/>
  <c r="U401" i="9"/>
  <c r="U400" i="9"/>
  <c r="U394" i="9"/>
  <c r="U393" i="9"/>
  <c r="U380" i="9"/>
  <c r="U375" i="9"/>
  <c r="U374" i="9"/>
  <c r="U366" i="9"/>
  <c r="U359" i="9"/>
  <c r="U358" i="9"/>
  <c r="U332" i="9"/>
  <c r="U309" i="9"/>
  <c r="U302" i="9"/>
  <c r="U294" i="9"/>
  <c r="U282" i="9"/>
  <c r="U267" i="9"/>
  <c r="U252" i="9"/>
  <c r="U246" i="9"/>
  <c r="U242" i="9"/>
  <c r="U222" i="9"/>
  <c r="U145" i="9"/>
  <c r="U215" i="9"/>
  <c r="U188" i="9"/>
  <c r="U455" i="9"/>
  <c r="U449" i="9"/>
  <c r="U207" i="9"/>
  <c r="U184" i="9"/>
  <c r="U156" i="9"/>
  <c r="U43" i="9"/>
  <c r="U21" i="9"/>
  <c r="U853" i="9"/>
  <c r="U842" i="9"/>
  <c r="U835" i="9"/>
  <c r="U808" i="9"/>
  <c r="U791" i="9"/>
  <c r="U784" i="9"/>
  <c r="U765" i="9"/>
  <c r="U759" i="9"/>
  <c r="U715" i="9"/>
  <c r="U708" i="9"/>
  <c r="U686" i="9"/>
  <c r="U681" i="9"/>
  <c r="U654" i="9"/>
  <c r="U633" i="9"/>
  <c r="U626" i="9"/>
  <c r="U605" i="9"/>
  <c r="U597" i="9"/>
  <c r="U577" i="9"/>
  <c r="U571" i="9"/>
  <c r="U545" i="9"/>
  <c r="U523" i="9"/>
  <c r="U516" i="9"/>
  <c r="U495" i="9"/>
  <c r="U469" i="9"/>
  <c r="U127" i="9"/>
  <c r="U120" i="9"/>
  <c r="U113" i="9"/>
  <c r="U106" i="9"/>
  <c r="U99" i="9"/>
  <c r="U92" i="9"/>
  <c r="U86" i="9"/>
  <c r="U78" i="9"/>
  <c r="U71" i="9"/>
  <c r="U64" i="9"/>
  <c r="U56" i="9"/>
  <c r="U48" i="9"/>
  <c r="U33" i="9"/>
  <c r="U26" i="9"/>
  <c r="U18" i="9"/>
  <c r="U11" i="9"/>
  <c r="U851" i="9"/>
  <c r="U845" i="9"/>
  <c r="U839" i="9"/>
  <c r="U826" i="9"/>
  <c r="U818" i="9"/>
  <c r="U813" i="9"/>
  <c r="U805" i="9"/>
  <c r="U800" i="9"/>
  <c r="U788" i="9"/>
  <c r="U781" i="9"/>
  <c r="U775" i="9"/>
  <c r="U770" i="9"/>
  <c r="U757" i="9"/>
  <c r="U750" i="9"/>
  <c r="U743" i="9"/>
  <c r="U732" i="9"/>
  <c r="U725" i="9"/>
  <c r="U712" i="9"/>
  <c r="U705" i="9"/>
  <c r="U698" i="9"/>
  <c r="U691" i="9"/>
  <c r="U684" i="9"/>
  <c r="U678" i="9"/>
  <c r="U670" i="9"/>
  <c r="U657" i="9"/>
  <c r="U652" i="9"/>
  <c r="U644" i="9"/>
  <c r="U637" i="9"/>
  <c r="U630" i="9"/>
  <c r="U624" i="9"/>
  <c r="U616" i="9"/>
  <c r="U609" i="9"/>
  <c r="U602" i="9"/>
  <c r="U595" i="9"/>
  <c r="U588" i="9"/>
  <c r="U582" i="9"/>
  <c r="U575" i="9"/>
  <c r="U568" i="9"/>
  <c r="U397" i="9"/>
  <c r="U390" i="9"/>
  <c r="U377" i="9"/>
  <c r="U371" i="9"/>
  <c r="U363" i="9"/>
  <c r="U355" i="9"/>
  <c r="U349" i="9"/>
  <c r="U342" i="9"/>
  <c r="U336" i="9"/>
  <c r="U329" i="9"/>
  <c r="U322" i="9"/>
  <c r="U314" i="9"/>
  <c r="U306" i="9"/>
  <c r="U299" i="9"/>
  <c r="U285" i="9"/>
  <c r="U279" i="9"/>
  <c r="U272" i="9"/>
  <c r="U264" i="9"/>
  <c r="U256" i="9"/>
  <c r="U239" i="9"/>
  <c r="U231" i="9"/>
  <c r="U224" i="9"/>
  <c r="U135" i="9"/>
  <c r="U101" i="9"/>
  <c r="U81" i="9"/>
  <c r="U178" i="9"/>
  <c r="U150" i="9"/>
  <c r="U124" i="9"/>
  <c r="U117" i="9"/>
  <c r="U110" i="9"/>
  <c r="U103" i="9"/>
  <c r="U97" i="9"/>
  <c r="U83" i="9"/>
  <c r="U75" i="9"/>
  <c r="U68" i="9"/>
  <c r="U61" i="9"/>
  <c r="U53" i="9"/>
  <c r="U45" i="9"/>
  <c r="U38" i="9"/>
  <c r="U30" i="9"/>
  <c r="U23" i="9"/>
  <c r="U15" i="9"/>
  <c r="U8" i="9"/>
  <c r="U849" i="9"/>
  <c r="U830" i="9"/>
  <c r="U823" i="9"/>
  <c r="U815" i="9"/>
  <c r="U810" i="9"/>
  <c r="U793" i="9"/>
  <c r="U786" i="9"/>
  <c r="U774" i="9"/>
  <c r="U767" i="9"/>
  <c r="U761" i="9"/>
  <c r="U754" i="9"/>
  <c r="U729" i="9"/>
  <c r="U722" i="9"/>
  <c r="U716" i="9"/>
  <c r="U709" i="9"/>
  <c r="U702" i="9"/>
  <c r="U695" i="9"/>
  <c r="U688" i="9"/>
  <c r="U682" i="9"/>
  <c r="U675" i="9"/>
  <c r="U668" i="9"/>
  <c r="U661" i="9"/>
  <c r="U655" i="9"/>
  <c r="U649" i="9"/>
  <c r="U621" i="9"/>
  <c r="U613" i="9"/>
  <c r="U607" i="9"/>
  <c r="U599" i="9"/>
  <c r="U592" i="9"/>
  <c r="U586" i="9"/>
  <c r="U579" i="9"/>
  <c r="U565" i="9"/>
  <c r="U560" i="9"/>
  <c r="U552" i="9"/>
  <c r="U547" i="9"/>
  <c r="U532" i="9"/>
  <c r="U525" i="9"/>
  <c r="U510" i="9"/>
  <c r="U503" i="9"/>
  <c r="U496" i="9"/>
  <c r="U491" i="9"/>
  <c r="U485" i="9"/>
  <c r="U477" i="9"/>
  <c r="U464" i="9"/>
  <c r="U457" i="9"/>
  <c r="U450" i="9"/>
  <c r="U443" i="9"/>
  <c r="U439" i="9"/>
  <c r="U431" i="9"/>
  <c r="U424" i="9"/>
  <c r="U417" i="9"/>
  <c r="U409" i="9"/>
  <c r="U218" i="9"/>
  <c r="U191" i="9"/>
  <c r="U74" i="9"/>
  <c r="U51" i="9"/>
  <c r="U186" i="9"/>
  <c r="U171" i="9"/>
  <c r="U163" i="9"/>
  <c r="U157" i="9"/>
  <c r="U5" i="9"/>
  <c r="U217" i="9"/>
  <c r="U168" i="9"/>
  <c r="U147" i="9"/>
  <c r="U114" i="9"/>
  <c r="U100" i="9"/>
  <c r="U94" i="9"/>
  <c r="U35" i="9"/>
  <c r="U841" i="9"/>
  <c r="U827" i="9"/>
  <c r="U820" i="9"/>
  <c r="U807" i="9"/>
  <c r="U795" i="9"/>
  <c r="U790" i="9"/>
  <c r="U783" i="9"/>
  <c r="U777" i="9"/>
  <c r="U764" i="9"/>
  <c r="U751" i="9"/>
  <c r="U745" i="9"/>
  <c r="U739" i="9"/>
  <c r="U734" i="9"/>
  <c r="U720" i="9"/>
  <c r="U714" i="9"/>
  <c r="U707" i="9"/>
  <c r="U700" i="9"/>
  <c r="U693" i="9"/>
  <c r="U685" i="9"/>
  <c r="U680" i="9"/>
  <c r="U672" i="9"/>
  <c r="U665" i="9"/>
  <c r="U659" i="9"/>
  <c r="U646" i="9"/>
  <c r="U639" i="9"/>
  <c r="U632" i="9"/>
  <c r="U625" i="9"/>
  <c r="U618" i="9"/>
  <c r="U604" i="9"/>
  <c r="U589" i="9"/>
  <c r="U576" i="9"/>
  <c r="U570" i="9"/>
  <c r="U562" i="9"/>
  <c r="U557" i="9"/>
  <c r="U550" i="9"/>
  <c r="U544" i="9"/>
  <c r="U537" i="9"/>
  <c r="U529" i="9"/>
  <c r="U522" i="9"/>
  <c r="U515" i="9"/>
  <c r="U500" i="9"/>
  <c r="U489" i="9"/>
  <c r="U482" i="9"/>
  <c r="U474" i="9"/>
  <c r="U468" i="9"/>
  <c r="U462" i="9"/>
  <c r="U454" i="9"/>
  <c r="U448" i="9"/>
  <c r="U441" i="9"/>
  <c r="U436" i="9"/>
  <c r="U429" i="9"/>
  <c r="U422" i="9"/>
  <c r="U414" i="9"/>
  <c r="U406" i="9"/>
  <c r="U399" i="9"/>
  <c r="U392" i="9"/>
  <c r="U385" i="9"/>
  <c r="U379" i="9"/>
  <c r="U373" i="9"/>
  <c r="U365" i="9"/>
  <c r="U357" i="9"/>
  <c r="U351" i="9"/>
  <c r="U344" i="9"/>
  <c r="U338" i="9"/>
  <c r="U331" i="9"/>
  <c r="U324" i="9"/>
  <c r="U316" i="9"/>
  <c r="U308" i="9"/>
  <c r="U301" i="9"/>
  <c r="U293" i="9"/>
  <c r="U281" i="9"/>
  <c r="U274" i="9"/>
  <c r="U266" i="9"/>
  <c r="U258" i="9"/>
  <c r="U241" i="9"/>
  <c r="U233" i="9"/>
  <c r="U226" i="9"/>
  <c r="U54" i="9"/>
  <c r="U213" i="9"/>
  <c r="U142" i="9"/>
  <c r="U108" i="9"/>
  <c r="U219" i="9"/>
  <c r="U201" i="9"/>
  <c r="U190" i="9"/>
  <c r="U183" i="9"/>
  <c r="U134" i="9"/>
  <c r="U88" i="9"/>
  <c r="U80" i="9"/>
  <c r="U73" i="9"/>
  <c r="U58" i="9"/>
  <c r="U42" i="9"/>
  <c r="U20" i="9"/>
  <c r="U13" i="9"/>
  <c r="U834" i="9"/>
  <c r="U221" i="9"/>
  <c r="U203" i="9"/>
  <c r="U195" i="9"/>
  <c r="U187" i="9"/>
  <c r="U152" i="9"/>
  <c r="U144" i="9"/>
  <c r="U126" i="9"/>
  <c r="U98" i="9"/>
  <c r="U77" i="9"/>
  <c r="U70" i="9"/>
  <c r="U63" i="9"/>
  <c r="U47" i="9"/>
  <c r="U25" i="9"/>
  <c r="U10" i="9"/>
  <c r="U844" i="9"/>
  <c r="U832" i="9"/>
  <c r="U825" i="9"/>
  <c r="U749" i="9"/>
  <c r="U724" i="9"/>
  <c r="U718" i="9"/>
  <c r="U711" i="9"/>
  <c r="U704" i="9"/>
  <c r="U677" i="9"/>
  <c r="U663" i="9"/>
  <c r="U656" i="9"/>
  <c r="U651" i="9"/>
  <c r="U643" i="9"/>
  <c r="U636" i="9"/>
  <c r="U629" i="9"/>
  <c r="U623" i="9"/>
  <c r="U615" i="9"/>
  <c r="U608" i="9"/>
  <c r="U601" i="9"/>
  <c r="U594" i="9"/>
  <c r="U587" i="9"/>
  <c r="U581" i="9"/>
  <c r="U574" i="9"/>
  <c r="U567" i="9"/>
  <c r="U554" i="9"/>
  <c r="U548" i="9"/>
  <c r="U541" i="9"/>
  <c r="U534" i="9"/>
  <c r="U527" i="9"/>
  <c r="U519" i="9"/>
  <c r="U512" i="9"/>
  <c r="U505" i="9"/>
  <c r="U498" i="9"/>
  <c r="U493" i="9"/>
  <c r="U487" i="9"/>
  <c r="U479" i="9"/>
  <c r="U471" i="9"/>
  <c r="U466" i="9"/>
  <c r="U459" i="9"/>
  <c r="U445" i="9"/>
  <c r="U433" i="9"/>
  <c r="U426" i="9"/>
  <c r="U419" i="9"/>
  <c r="U411" i="9"/>
  <c r="U389" i="9"/>
  <c r="U383" i="9"/>
  <c r="U376" i="9"/>
  <c r="U370" i="9"/>
  <c r="U362" i="9"/>
  <c r="U354" i="9"/>
  <c r="U352" i="9"/>
  <c r="U348" i="9"/>
  <c r="U341" i="9"/>
  <c r="U335" i="9"/>
  <c r="U333" i="9"/>
  <c r="U328" i="9"/>
  <c r="U325" i="9"/>
  <c r="U321" i="9"/>
  <c r="U318" i="9"/>
  <c r="U313" i="9"/>
  <c r="U310" i="9"/>
  <c r="U305" i="9"/>
  <c r="U298" i="9"/>
  <c r="U295" i="9"/>
  <c r="U291" i="9"/>
  <c r="U288" i="9"/>
  <c r="U284" i="9"/>
  <c r="U278" i="9"/>
  <c r="U275" i="9"/>
  <c r="U271" i="9"/>
  <c r="U268" i="9"/>
  <c r="U263" i="9"/>
  <c r="U260" i="9"/>
  <c r="U253" i="9"/>
  <c r="U250" i="9"/>
  <c r="U247" i="9"/>
  <c r="U245" i="9"/>
  <c r="U238" i="9"/>
  <c r="U235" i="9"/>
  <c r="U230" i="9"/>
  <c r="U227" i="9"/>
  <c r="U223" i="9"/>
  <c r="U843" i="9"/>
  <c r="U6" i="9"/>
  <c r="U199" i="9"/>
  <c r="U176" i="9"/>
  <c r="U162" i="9"/>
  <c r="U148" i="9"/>
  <c r="U130" i="9"/>
  <c r="U193" i="9"/>
  <c r="U198" i="9"/>
  <c r="U161" i="9"/>
  <c r="U155" i="9"/>
  <c r="U129" i="9"/>
  <c r="U122" i="9"/>
  <c r="U847" i="9"/>
  <c r="U210" i="9"/>
  <c r="U180" i="9"/>
  <c r="U173" i="9"/>
  <c r="U165" i="9"/>
  <c r="U159" i="9"/>
  <c r="U139" i="9"/>
  <c r="U132" i="9"/>
  <c r="U119" i="9"/>
  <c r="U112" i="9"/>
  <c r="U105" i="9"/>
  <c r="U91" i="9"/>
  <c r="U85" i="9"/>
  <c r="U55" i="9"/>
  <c r="U40" i="9"/>
  <c r="U32" i="9"/>
  <c r="U17" i="9"/>
  <c r="U850" i="9"/>
  <c r="U838" i="9"/>
  <c r="U817" i="9"/>
  <c r="U812" i="9"/>
  <c r="U804" i="9"/>
  <c r="U799" i="9"/>
  <c r="U780" i="9"/>
  <c r="U769" i="9"/>
  <c r="U763" i="9"/>
  <c r="U756" i="9"/>
  <c r="U742" i="9"/>
  <c r="U737" i="9"/>
  <c r="U731" i="9"/>
  <c r="U697" i="9"/>
  <c r="U690" i="9"/>
  <c r="U200" i="9"/>
  <c r="U192" i="9"/>
  <c r="U185" i="9"/>
  <c r="U177" i="9"/>
  <c r="U170" i="9"/>
  <c r="U149" i="9"/>
  <c r="U136" i="9"/>
  <c r="U116" i="9"/>
  <c r="U109" i="9"/>
  <c r="U102" i="9"/>
  <c r="U96" i="9"/>
  <c r="U89" i="9"/>
  <c r="U82" i="9"/>
  <c r="U67" i="9"/>
  <c r="U60" i="9"/>
  <c r="U52" i="9"/>
  <c r="U44" i="9"/>
  <c r="U37" i="9"/>
  <c r="U29" i="9"/>
  <c r="U22" i="9"/>
  <c r="U14" i="9"/>
  <c r="U854" i="9"/>
  <c r="U848" i="9"/>
  <c r="U836" i="9"/>
  <c r="U829" i="9"/>
  <c r="U822" i="9"/>
  <c r="U809" i="9"/>
  <c r="U802" i="9"/>
  <c r="U797" i="9"/>
  <c r="U792" i="9"/>
  <c r="U785" i="9"/>
  <c r="U778" i="9"/>
  <c r="U773" i="9"/>
  <c r="U766" i="9"/>
  <c r="U760" i="9"/>
  <c r="U753" i="9"/>
  <c r="U747" i="9"/>
  <c r="U740" i="9"/>
  <c r="U735" i="9"/>
  <c r="U728" i="9"/>
  <c r="U687" i="9"/>
  <c r="U674" i="9"/>
  <c r="U169" i="9"/>
  <c r="U214" i="9"/>
  <c r="U208" i="9"/>
  <c r="U137" i="9"/>
  <c r="U212" i="9"/>
  <c r="U206" i="9"/>
  <c r="U141" i="9"/>
  <c r="U65" i="9"/>
  <c r="U50" i="9"/>
  <c r="U28" i="9"/>
  <c r="U216" i="9"/>
  <c r="U205" i="9"/>
  <c r="U197" i="9"/>
  <c r="U189" i="9"/>
  <c r="U182" i="9"/>
  <c r="U175" i="9"/>
  <c r="U167" i="9"/>
  <c r="U160" i="9"/>
  <c r="U154" i="9"/>
  <c r="U146" i="9"/>
  <c r="U133" i="9"/>
  <c r="U128" i="9"/>
  <c r="U121" i="9"/>
  <c r="U107" i="9"/>
  <c r="U93" i="9"/>
  <c r="U87" i="9"/>
  <c r="U79" i="9"/>
  <c r="U72" i="9"/>
  <c r="U57" i="9"/>
  <c r="U49" i="9"/>
  <c r="U41" i="9"/>
  <c r="U34" i="9"/>
  <c r="U27" i="9"/>
  <c r="U19" i="9"/>
  <c r="U12" i="9"/>
  <c r="U852" i="9"/>
  <c r="U846" i="9"/>
  <c r="U840" i="9"/>
  <c r="U833" i="9"/>
  <c r="U819" i="9"/>
  <c r="U814" i="9"/>
  <c r="U806" i="9"/>
  <c r="U801" i="9"/>
  <c r="U794" i="9"/>
  <c r="U789" i="9"/>
  <c r="U782" i="9"/>
  <c r="U776" i="9"/>
  <c r="U771" i="9"/>
  <c r="U758" i="9"/>
  <c r="U744" i="9"/>
  <c r="U738" i="9"/>
  <c r="U733" i="9"/>
  <c r="U726" i="9"/>
  <c r="U719" i="9"/>
  <c r="U713" i="9"/>
  <c r="U706" i="9"/>
  <c r="U699" i="9"/>
  <c r="U692" i="9"/>
  <c r="U679" i="9"/>
  <c r="U671" i="9"/>
  <c r="U664" i="9"/>
  <c r="U658" i="9"/>
  <c r="U653" i="9"/>
  <c r="U645" i="9"/>
  <c r="U638" i="9"/>
  <c r="U631" i="9"/>
  <c r="U617" i="9"/>
  <c r="U610" i="9"/>
  <c r="U603" i="9"/>
  <c r="U596" i="9"/>
  <c r="U583" i="9"/>
  <c r="U569" i="9"/>
  <c r="U556" i="9"/>
  <c r="U549" i="9"/>
  <c r="U543" i="9"/>
  <c r="U536" i="9"/>
  <c r="U528" i="9"/>
  <c r="U521" i="9"/>
  <c r="U514" i="9"/>
  <c r="U507" i="9"/>
  <c r="U499" i="9"/>
  <c r="U488" i="9"/>
  <c r="U481" i="9"/>
  <c r="U473" i="9"/>
  <c r="U461" i="9"/>
  <c r="U453" i="9"/>
  <c r="U447" i="9"/>
  <c r="U435" i="9"/>
  <c r="U398" i="9"/>
  <c r="U391" i="9"/>
  <c r="U384" i="9"/>
  <c r="U378" i="9"/>
  <c r="U372" i="9"/>
  <c r="U364" i="9"/>
  <c r="U356" i="9"/>
  <c r="U350" i="9"/>
  <c r="U343" i="9"/>
  <c r="U337" i="9"/>
  <c r="U330" i="9"/>
  <c r="U323" i="9"/>
  <c r="U315" i="9"/>
  <c r="U307" i="9"/>
  <c r="U300" i="9"/>
  <c r="U292" i="9"/>
  <c r="U286" i="9"/>
  <c r="U280" i="9"/>
  <c r="U273" i="9"/>
  <c r="U265" i="9"/>
  <c r="U257" i="9"/>
  <c r="U251" i="9"/>
  <c r="U240" i="9"/>
  <c r="U232" i="9"/>
  <c r="U225" i="9"/>
  <c r="U667" i="9"/>
  <c r="U660" i="9"/>
  <c r="U648" i="9"/>
  <c r="U641" i="9"/>
  <c r="U634" i="9"/>
  <c r="U627" i="9"/>
  <c r="U620" i="9"/>
  <c r="U612" i="9"/>
  <c r="U606" i="9"/>
  <c r="U598" i="9"/>
  <c r="U591" i="9"/>
  <c r="U585" i="9"/>
  <c r="U578" i="9"/>
  <c r="U572" i="9"/>
  <c r="U564" i="9"/>
  <c r="U559" i="9"/>
  <c r="U551" i="9"/>
  <c r="U546" i="9"/>
  <c r="U539" i="9"/>
  <c r="U531" i="9"/>
  <c r="U524" i="9"/>
  <c r="U517" i="9"/>
  <c r="U509" i="9"/>
  <c r="U502" i="9"/>
  <c r="U490" i="9"/>
  <c r="U484" i="9"/>
  <c r="U476" i="9"/>
  <c r="U463" i="9"/>
  <c r="U456" i="9"/>
  <c r="U442" i="9"/>
  <c r="U438" i="9"/>
  <c r="U430" i="9"/>
  <c r="U423" i="9"/>
  <c r="U416" i="9"/>
  <c r="U408" i="9"/>
  <c r="U428" i="9"/>
  <c r="U421" i="9"/>
  <c r="U413" i="9"/>
  <c r="U405" i="9"/>
  <c r="U465" i="9"/>
  <c r="U458" i="9"/>
  <c r="U451" i="9"/>
  <c r="U444" i="9"/>
  <c r="U440" i="9"/>
  <c r="U432" i="9"/>
  <c r="U425" i="9"/>
  <c r="U418" i="9"/>
  <c r="U410" i="9"/>
  <c r="U555" i="9"/>
  <c r="U542" i="9"/>
  <c r="U535" i="9"/>
  <c r="U520" i="9"/>
  <c r="U513" i="9"/>
  <c r="U506" i="9"/>
  <c r="U494" i="9"/>
  <c r="U480" i="9"/>
  <c r="U472" i="9"/>
  <c r="U467" i="9"/>
  <c r="U460" i="9"/>
  <c r="U452" i="9"/>
  <c r="U446" i="9"/>
  <c r="U434" i="9"/>
  <c r="U427" i="9"/>
  <c r="U420" i="9"/>
  <c r="U412" i="9"/>
  <c r="U404" i="9"/>
  <c r="U4" i="9"/>
  <c r="Y4" i="9" l="1"/>
  <c r="Z4" i="9" s="1"/>
  <c r="Y363" i="9"/>
  <c r="Z363" i="9" s="1"/>
  <c r="Y575" i="9"/>
  <c r="Z575" i="9" s="1"/>
  <c r="Y630" i="9"/>
  <c r="Z630" i="9" s="1"/>
  <c r="Y684" i="9"/>
  <c r="Z684" i="9" s="1"/>
  <c r="Y788" i="9"/>
  <c r="Z788" i="9" s="1"/>
  <c r="Y839" i="9"/>
  <c r="Z839" i="9" s="1"/>
  <c r="Y48" i="9"/>
  <c r="Z48" i="9" s="1"/>
  <c r="Y106" i="9"/>
  <c r="Z106" i="9" s="1"/>
  <c r="Y495" i="9"/>
  <c r="Z495" i="9" s="1"/>
  <c r="Y605" i="9"/>
  <c r="Z605" i="9" s="1"/>
  <c r="Y715" i="9"/>
  <c r="Z715" i="9" s="1"/>
  <c r="Y184" i="9"/>
  <c r="Z184" i="9" s="1"/>
  <c r="Y222" i="9"/>
  <c r="Z222" i="9" s="1"/>
  <c r="Y294" i="9"/>
  <c r="Z294" i="9" s="1"/>
  <c r="Y359" i="9"/>
  <c r="Z359" i="9" s="1"/>
  <c r="Y400" i="9"/>
  <c r="Z400" i="9" s="1"/>
  <c r="Y248" i="9"/>
  <c r="Z248" i="9" s="1"/>
  <c r="Y326" i="9"/>
  <c r="Z326" i="9" s="1"/>
  <c r="Y395" i="9"/>
  <c r="Z395" i="9" s="1"/>
  <c r="Y721" i="9"/>
  <c r="Z721" i="9" s="1"/>
  <c r="Y828" i="9"/>
  <c r="Z828" i="9" s="1"/>
  <c r="Y115" i="9"/>
  <c r="Z115" i="9" s="1"/>
  <c r="Y277" i="9"/>
  <c r="Z277" i="9" s="1"/>
  <c r="Y396" i="9"/>
  <c r="Z396" i="9" s="1"/>
  <c r="Y492" i="9"/>
  <c r="Z492" i="9" s="1"/>
  <c r="Y530" i="9"/>
  <c r="Z530" i="9" s="1"/>
  <c r="Y563" i="9"/>
  <c r="Z563" i="9" s="1"/>
  <c r="Y600" i="9"/>
  <c r="Z600" i="9" s="1"/>
  <c r="Y640" i="9"/>
  <c r="Z640" i="9" s="1"/>
  <c r="Y673" i="9"/>
  <c r="Z673" i="9" s="1"/>
  <c r="Y723" i="9"/>
  <c r="Z723" i="9" s="1"/>
  <c r="Y768" i="9"/>
  <c r="Z768" i="9" s="1"/>
  <c r="Y816" i="9"/>
  <c r="Z816" i="9" s="1"/>
  <c r="Y31" i="9"/>
  <c r="Z31" i="9" s="1"/>
  <c r="Y236" i="9"/>
  <c r="Z236" i="9" s="1"/>
  <c r="Y111" i="9"/>
  <c r="Z111" i="9" s="1"/>
  <c r="Y153" i="9"/>
  <c r="Z153" i="9" s="1"/>
  <c r="Y202" i="9"/>
  <c r="Z202" i="9" s="1"/>
  <c r="Y386" i="9"/>
  <c r="Z386" i="9" s="1"/>
  <c r="Y465" i="9"/>
  <c r="Z465" i="9" s="1"/>
  <c r="Y251" i="9"/>
  <c r="Z251" i="9" s="1"/>
  <c r="Y556" i="9"/>
  <c r="Z556" i="9" s="1"/>
  <c r="Y819" i="9"/>
  <c r="Z819" i="9" s="1"/>
  <c r="Y728" i="9"/>
  <c r="Z728" i="9" s="1"/>
  <c r="Y149" i="9"/>
  <c r="Z149" i="9" s="1"/>
  <c r="Y159" i="9"/>
  <c r="Z159" i="9" s="1"/>
  <c r="Y318" i="9"/>
  <c r="Z318" i="9" s="1"/>
  <c r="Y594" i="9"/>
  <c r="Z594" i="9" s="1"/>
  <c r="Y201" i="9"/>
  <c r="Z201" i="9" s="1"/>
  <c r="Y515" i="9"/>
  <c r="Z515" i="9" s="1"/>
  <c r="Y841" i="9"/>
  <c r="Z841" i="9" s="1"/>
  <c r="Y655" i="9"/>
  <c r="Z655" i="9" s="1"/>
  <c r="Y150" i="9"/>
  <c r="Z150" i="9" s="1"/>
  <c r="Y678" i="9"/>
  <c r="Z678" i="9" s="1"/>
  <c r="Y282" i="9"/>
  <c r="Z282" i="9" s="1"/>
  <c r="Y701" i="9"/>
  <c r="Z701" i="9" s="1"/>
  <c r="Y486" i="9"/>
  <c r="Z486" i="9" s="1"/>
  <c r="Y669" i="9"/>
  <c r="Z669" i="9" s="1"/>
  <c r="Y194" i="9"/>
  <c r="Z194" i="9" s="1"/>
  <c r="Y513" i="9"/>
  <c r="Z513" i="9" s="1"/>
  <c r="Y507" i="9"/>
  <c r="Z507" i="9" s="1"/>
  <c r="Y735" i="9"/>
  <c r="Z735" i="9" s="1"/>
  <c r="Y176" i="9"/>
  <c r="Z176" i="9" s="1"/>
  <c r="Y656" i="9"/>
  <c r="Z656" i="9" s="1"/>
  <c r="Y724" i="9"/>
  <c r="Z724" i="9" s="1"/>
  <c r="Y195" i="9"/>
  <c r="Z195" i="9" s="1"/>
  <c r="Y357" i="9"/>
  <c r="Z357" i="9" s="1"/>
  <c r="Y414" i="9"/>
  <c r="Z414" i="9" s="1"/>
  <c r="Y468" i="9"/>
  <c r="Z468" i="9" s="1"/>
  <c r="Y522" i="9"/>
  <c r="Z522" i="9" s="1"/>
  <c r="Y576" i="9"/>
  <c r="Z576" i="9" s="1"/>
  <c r="Y632" i="9"/>
  <c r="Z632" i="9" s="1"/>
  <c r="Y685" i="9"/>
  <c r="Z685" i="9" s="1"/>
  <c r="Y739" i="9"/>
  <c r="Z739" i="9" s="1"/>
  <c r="Y790" i="9"/>
  <c r="Z790" i="9" s="1"/>
  <c r="Y217" i="9"/>
  <c r="Z217" i="9" s="1"/>
  <c r="Y74" i="9"/>
  <c r="Z74" i="9" s="1"/>
  <c r="Y443" i="9"/>
  <c r="Z443" i="9" s="1"/>
  <c r="Y496" i="9"/>
  <c r="Z496" i="9" s="1"/>
  <c r="Y552" i="9"/>
  <c r="Z552" i="9" s="1"/>
  <c r="Y607" i="9"/>
  <c r="Z607" i="9" s="1"/>
  <c r="Y661" i="9"/>
  <c r="Z661" i="9" s="1"/>
  <c r="Y716" i="9"/>
  <c r="Z716" i="9" s="1"/>
  <c r="Y767" i="9"/>
  <c r="Z767" i="9" s="1"/>
  <c r="Y815" i="9"/>
  <c r="Z815" i="9" s="1"/>
  <c r="Y23" i="9"/>
  <c r="Z23" i="9" s="1"/>
  <c r="Y83" i="9"/>
  <c r="Z83" i="9" s="1"/>
  <c r="Y178" i="9"/>
  <c r="Z178" i="9" s="1"/>
  <c r="Y306" i="9"/>
  <c r="Z306" i="9" s="1"/>
  <c r="Y412" i="9"/>
  <c r="Z412" i="9" s="1"/>
  <c r="Y467" i="9"/>
  <c r="Z467" i="9" s="1"/>
  <c r="Y520" i="9"/>
  <c r="Z520" i="9" s="1"/>
  <c r="Y425" i="9"/>
  <c r="Z425" i="9" s="1"/>
  <c r="Y413" i="9"/>
  <c r="Z413" i="9" s="1"/>
  <c r="Y442" i="9"/>
  <c r="Z442" i="9" s="1"/>
  <c r="Y551" i="9"/>
  <c r="Z551" i="9" s="1"/>
  <c r="Y606" i="9"/>
  <c r="Z606" i="9" s="1"/>
  <c r="Y660" i="9"/>
  <c r="Z660" i="9" s="1"/>
  <c r="Y265" i="9"/>
  <c r="Z265" i="9" s="1"/>
  <c r="Y323" i="9"/>
  <c r="Z323" i="9" s="1"/>
  <c r="Y378" i="9"/>
  <c r="Z378" i="9" s="1"/>
  <c r="Y461" i="9"/>
  <c r="Z461" i="9" s="1"/>
  <c r="Y514" i="9"/>
  <c r="Z514" i="9" s="1"/>
  <c r="Y569" i="9"/>
  <c r="Z569" i="9" s="1"/>
  <c r="Y679" i="9"/>
  <c r="Z679" i="9" s="1"/>
  <c r="Y733" i="9"/>
  <c r="Z733" i="9" s="1"/>
  <c r="Y782" i="9"/>
  <c r="Z782" i="9" s="1"/>
  <c r="Y833" i="9"/>
  <c r="Z833" i="9" s="1"/>
  <c r="Y41" i="9"/>
  <c r="Z41" i="9" s="1"/>
  <c r="Y154" i="9"/>
  <c r="Z154" i="9" s="1"/>
  <c r="Y206" i="9"/>
  <c r="Z206" i="9" s="1"/>
  <c r="Y687" i="9"/>
  <c r="Z687" i="9" s="1"/>
  <c r="Y740" i="9"/>
  <c r="Z740" i="9" s="1"/>
  <c r="Y792" i="9"/>
  <c r="Z792" i="9" s="1"/>
  <c r="Y52" i="9"/>
  <c r="Z52" i="9" s="1"/>
  <c r="Y109" i="9"/>
  <c r="Z109" i="9" s="1"/>
  <c r="Y769" i="9"/>
  <c r="Z769" i="9" s="1"/>
  <c r="Y817" i="9"/>
  <c r="Z817" i="9" s="1"/>
  <c r="Y91" i="9"/>
  <c r="Z91" i="9" s="1"/>
  <c r="Y173" i="9"/>
  <c r="Z173" i="9" s="1"/>
  <c r="Y198" i="9"/>
  <c r="Z198" i="9" s="1"/>
  <c r="Y199" i="9"/>
  <c r="Z199" i="9" s="1"/>
  <c r="Y268" i="9"/>
  <c r="Z268" i="9" s="1"/>
  <c r="Y295" i="9"/>
  <c r="Z295" i="9" s="1"/>
  <c r="Y325" i="9"/>
  <c r="Z325" i="9" s="1"/>
  <c r="Y352" i="9"/>
  <c r="Z352" i="9" s="1"/>
  <c r="Y445" i="9"/>
  <c r="Z445" i="9" s="1"/>
  <c r="Y498" i="9"/>
  <c r="Z498" i="9" s="1"/>
  <c r="Y554" i="9"/>
  <c r="Z554" i="9" s="1"/>
  <c r="Y608" i="9"/>
  <c r="Z608" i="9" s="1"/>
  <c r="Y663" i="9"/>
  <c r="Z663" i="9" s="1"/>
  <c r="Y749" i="9"/>
  <c r="Z749" i="9" s="1"/>
  <c r="Y70" i="9"/>
  <c r="Z70" i="9" s="1"/>
  <c r="Y203" i="9"/>
  <c r="Z203" i="9" s="1"/>
  <c r="Y73" i="9"/>
  <c r="Z73" i="9" s="1"/>
  <c r="Y108" i="9"/>
  <c r="Z108" i="9" s="1"/>
  <c r="Y308" i="9"/>
  <c r="Z308" i="9" s="1"/>
  <c r="Y365" i="9"/>
  <c r="Z365" i="9" s="1"/>
  <c r="Y422" i="9"/>
  <c r="Z422" i="9" s="1"/>
  <c r="Y474" i="9"/>
  <c r="Z474" i="9" s="1"/>
  <c r="Y529" i="9"/>
  <c r="Z529" i="9" s="1"/>
  <c r="Y639" i="9"/>
  <c r="Z639" i="9" s="1"/>
  <c r="Y693" i="9"/>
  <c r="Z693" i="9" s="1"/>
  <c r="Y745" i="9"/>
  <c r="Z745" i="9" s="1"/>
  <c r="Y795" i="9"/>
  <c r="Z795" i="9" s="1"/>
  <c r="Y35" i="9"/>
  <c r="Z35" i="9" s="1"/>
  <c r="Y5" i="9"/>
  <c r="Z5" i="9" s="1"/>
  <c r="Y191" i="9"/>
  <c r="Z191" i="9" s="1"/>
  <c r="Y450" i="9"/>
  <c r="Z450" i="9" s="1"/>
  <c r="Y503" i="9"/>
  <c r="Z503" i="9" s="1"/>
  <c r="Y560" i="9"/>
  <c r="Z560" i="9" s="1"/>
  <c r="Y613" i="9"/>
  <c r="Z613" i="9" s="1"/>
  <c r="Y668" i="9"/>
  <c r="Z668" i="9" s="1"/>
  <c r="Y722" i="9"/>
  <c r="Z722" i="9" s="1"/>
  <c r="Y774" i="9"/>
  <c r="Z774" i="9" s="1"/>
  <c r="Y823" i="9"/>
  <c r="Z823" i="9" s="1"/>
  <c r="Y30" i="9"/>
  <c r="Z30" i="9" s="1"/>
  <c r="Y81" i="9"/>
  <c r="Z81" i="9" s="1"/>
  <c r="Y256" i="9"/>
  <c r="Z256" i="9" s="1"/>
  <c r="Y314" i="9"/>
  <c r="Z314" i="9" s="1"/>
  <c r="Y371" i="9"/>
  <c r="Z371" i="9" s="1"/>
  <c r="Y582" i="9"/>
  <c r="Z582" i="9" s="1"/>
  <c r="Y637" i="9"/>
  <c r="Z637" i="9" s="1"/>
  <c r="Y691" i="9"/>
  <c r="Z691" i="9" s="1"/>
  <c r="Y743" i="9"/>
  <c r="Z743" i="9" s="1"/>
  <c r="Y845" i="9"/>
  <c r="Z845" i="9" s="1"/>
  <c r="Y56" i="9"/>
  <c r="Z56" i="9" s="1"/>
  <c r="Y113" i="9"/>
  <c r="Z113" i="9" s="1"/>
  <c r="Y516" i="9"/>
  <c r="Z516" i="9" s="1"/>
  <c r="Y626" i="9"/>
  <c r="Z626" i="9" s="1"/>
  <c r="Y835" i="9"/>
  <c r="Z835" i="9" s="1"/>
  <c r="Y207" i="9"/>
  <c r="Z207" i="9" s="1"/>
  <c r="Y302" i="9"/>
  <c r="Z302" i="9" s="1"/>
  <c r="Y366" i="9"/>
  <c r="Z366" i="9" s="1"/>
  <c r="Y401" i="9"/>
  <c r="Z401" i="9" s="1"/>
  <c r="Y254" i="9"/>
  <c r="Z254" i="9" s="1"/>
  <c r="Y334" i="9"/>
  <c r="Z334" i="9" s="1"/>
  <c r="Y166" i="9"/>
  <c r="Z166" i="9" s="1"/>
  <c r="Y727" i="9"/>
  <c r="Z727" i="9" s="1"/>
  <c r="Y229" i="9"/>
  <c r="Z229" i="9" s="1"/>
  <c r="Y283" i="9"/>
  <c r="Z283" i="9" s="1"/>
  <c r="Y340" i="9"/>
  <c r="Z340" i="9" s="1"/>
  <c r="Y403" i="9"/>
  <c r="Z403" i="9" s="1"/>
  <c r="Y497" i="9"/>
  <c r="Z497" i="9" s="1"/>
  <c r="Y533" i="9"/>
  <c r="Z533" i="9" s="1"/>
  <c r="Y566" i="9"/>
  <c r="Z566" i="9" s="1"/>
  <c r="Y642" i="9"/>
  <c r="Z642" i="9" s="1"/>
  <c r="Y676" i="9"/>
  <c r="Z676" i="9" s="1"/>
  <c r="Y730" i="9"/>
  <c r="Z730" i="9" s="1"/>
  <c r="Y824" i="9"/>
  <c r="Z824" i="9" s="1"/>
  <c r="Y39" i="9"/>
  <c r="Z39" i="9" s="1"/>
  <c r="Y261" i="9"/>
  <c r="Z261" i="9" s="1"/>
  <c r="Y118" i="9"/>
  <c r="Z118" i="9" s="1"/>
  <c r="Y158" i="9"/>
  <c r="Z158" i="9" s="1"/>
  <c r="Y209" i="9"/>
  <c r="Z209" i="9" s="1"/>
  <c r="Y234" i="9"/>
  <c r="Z234" i="9" s="1"/>
  <c r="Y506" i="9"/>
  <c r="Z506" i="9" s="1"/>
  <c r="Y648" i="9"/>
  <c r="Z648" i="9" s="1"/>
  <c r="Y610" i="9"/>
  <c r="Z610" i="9" s="1"/>
  <c r="Y87" i="9"/>
  <c r="Z87" i="9" s="1"/>
  <c r="Y37" i="9"/>
  <c r="Z37" i="9" s="1"/>
  <c r="Y55" i="9"/>
  <c r="Z55" i="9" s="1"/>
  <c r="Y288" i="9"/>
  <c r="Z288" i="9" s="1"/>
  <c r="Y541" i="9"/>
  <c r="Z541" i="9" s="1"/>
  <c r="Y42" i="9"/>
  <c r="Z42" i="9" s="1"/>
  <c r="Y462" i="9"/>
  <c r="Z462" i="9" s="1"/>
  <c r="Y783" i="9"/>
  <c r="Z783" i="9" s="1"/>
  <c r="Y547" i="9"/>
  <c r="Z547" i="9" s="1"/>
  <c r="Y810" i="9"/>
  <c r="Z810" i="9" s="1"/>
  <c r="Y355" i="9"/>
  <c r="Z355" i="9" s="1"/>
  <c r="Y808" i="9"/>
  <c r="Z808" i="9" s="1"/>
  <c r="Y394" i="9"/>
  <c r="Z394" i="9" s="1"/>
  <c r="Y270" i="9"/>
  <c r="Z270" i="9" s="1"/>
  <c r="Y593" i="9"/>
  <c r="Z593" i="9" s="1"/>
  <c r="Y319" i="9"/>
  <c r="Z319" i="9" s="1"/>
  <c r="Y438" i="9"/>
  <c r="Z438" i="9" s="1"/>
  <c r="Y315" i="9"/>
  <c r="Z315" i="9" s="1"/>
  <c r="Y671" i="9"/>
  <c r="Z671" i="9" s="1"/>
  <c r="Y146" i="9"/>
  <c r="Z146" i="9" s="1"/>
  <c r="Y836" i="9"/>
  <c r="Z836" i="9" s="1"/>
  <c r="Y812" i="9"/>
  <c r="Z812" i="9" s="1"/>
  <c r="Y263" i="9"/>
  <c r="Z263" i="9" s="1"/>
  <c r="Y63" i="9"/>
  <c r="Z63" i="9" s="1"/>
  <c r="Y420" i="9"/>
  <c r="Z420" i="9" s="1"/>
  <c r="Y273" i="9"/>
  <c r="Z273" i="9" s="1"/>
  <c r="Y631" i="9"/>
  <c r="Z631" i="9" s="1"/>
  <c r="Y49" i="9"/>
  <c r="Z49" i="9" s="1"/>
  <c r="Y747" i="9"/>
  <c r="Z747" i="9" s="1"/>
  <c r="Y690" i="9"/>
  <c r="Z690" i="9" s="1"/>
  <c r="Y328" i="9"/>
  <c r="Z328" i="9" s="1"/>
  <c r="Y825" i="9"/>
  <c r="Z825" i="9" s="1"/>
  <c r="Y142" i="9"/>
  <c r="Z142" i="9" s="1"/>
  <c r="Y429" i="9"/>
  <c r="Z429" i="9" s="1"/>
  <c r="Y646" i="9"/>
  <c r="Z646" i="9" s="1"/>
  <c r="Y218" i="9"/>
  <c r="Z218" i="9" s="1"/>
  <c r="Y565" i="9"/>
  <c r="Z565" i="9" s="1"/>
  <c r="Y101" i="9"/>
  <c r="Z101" i="9" s="1"/>
  <c r="Y377" i="9"/>
  <c r="Z377" i="9" s="1"/>
  <c r="Y588" i="9"/>
  <c r="Z588" i="9" s="1"/>
  <c r="Y644" i="9"/>
  <c r="Z644" i="9" s="1"/>
  <c r="Y698" i="9"/>
  <c r="Z698" i="9" s="1"/>
  <c r="Y750" i="9"/>
  <c r="Z750" i="9" s="1"/>
  <c r="Y800" i="9"/>
  <c r="Z800" i="9" s="1"/>
  <c r="Y851" i="9"/>
  <c r="Z851" i="9" s="1"/>
  <c r="Y64" i="9"/>
  <c r="Z64" i="9" s="1"/>
  <c r="Y120" i="9"/>
  <c r="Z120" i="9" s="1"/>
  <c r="Y523" i="9"/>
  <c r="Z523" i="9" s="1"/>
  <c r="Y633" i="9"/>
  <c r="Z633" i="9" s="1"/>
  <c r="Y842" i="9"/>
  <c r="Z842" i="9" s="1"/>
  <c r="Y449" i="9"/>
  <c r="Z449" i="9" s="1"/>
  <c r="Y242" i="9"/>
  <c r="Z242" i="9" s="1"/>
  <c r="Y309" i="9"/>
  <c r="Z309" i="9" s="1"/>
  <c r="Y374" i="9"/>
  <c r="Z374" i="9" s="1"/>
  <c r="Y140" i="9"/>
  <c r="Z140" i="9" s="1"/>
  <c r="Y269" i="9"/>
  <c r="Z269" i="9" s="1"/>
  <c r="Y339" i="9"/>
  <c r="Z339" i="9" s="1"/>
  <c r="Y204" i="9"/>
  <c r="Z204" i="9" s="1"/>
  <c r="Y746" i="9"/>
  <c r="Z746" i="9" s="1"/>
  <c r="Y237" i="9"/>
  <c r="Z237" i="9" s="1"/>
  <c r="Y290" i="9"/>
  <c r="Z290" i="9" s="1"/>
  <c r="Y347" i="9"/>
  <c r="Z347" i="9" s="1"/>
  <c r="Y501" i="9"/>
  <c r="Z501" i="9" s="1"/>
  <c r="Y538" i="9"/>
  <c r="Z538" i="9" s="1"/>
  <c r="Y573" i="9"/>
  <c r="Z573" i="9" s="1"/>
  <c r="Y611" i="9"/>
  <c r="Z611" i="9" s="1"/>
  <c r="Y647" i="9"/>
  <c r="Z647" i="9" s="1"/>
  <c r="Y683" i="9"/>
  <c r="Z683" i="9" s="1"/>
  <c r="Y736" i="9"/>
  <c r="Z736" i="9" s="1"/>
  <c r="Y779" i="9"/>
  <c r="Z779" i="9" s="1"/>
  <c r="Y831" i="9"/>
  <c r="Z831" i="9" s="1"/>
  <c r="Y46" i="9"/>
  <c r="Z46" i="9" s="1"/>
  <c r="Y346" i="9"/>
  <c r="Z346" i="9" s="1"/>
  <c r="Y123" i="9"/>
  <c r="Z123" i="9" s="1"/>
  <c r="Y164" i="9"/>
  <c r="Z164" i="9" s="1"/>
  <c r="Y211" i="9"/>
  <c r="Z211" i="9" s="1"/>
  <c r="Y259" i="9"/>
  <c r="Z259" i="9" s="1"/>
  <c r="Y452" i="9"/>
  <c r="Z452" i="9" s="1"/>
  <c r="Y539" i="9"/>
  <c r="Z539" i="9" s="1"/>
  <c r="Y499" i="9"/>
  <c r="Z499" i="9" s="1"/>
  <c r="Y27" i="9"/>
  <c r="Z27" i="9" s="1"/>
  <c r="Y674" i="9"/>
  <c r="Z674" i="9" s="1"/>
  <c r="Y162" i="9"/>
  <c r="Z162" i="9" s="1"/>
  <c r="Y389" i="9"/>
  <c r="Z389" i="9" s="1"/>
  <c r="Y718" i="9"/>
  <c r="Z718" i="9" s="1"/>
  <c r="Y293" i="9"/>
  <c r="Z293" i="9" s="1"/>
  <c r="Y625" i="9"/>
  <c r="Z625" i="9" s="1"/>
  <c r="Y491" i="9"/>
  <c r="Z491" i="9" s="1"/>
  <c r="Y15" i="9"/>
  <c r="Z15" i="9" s="1"/>
  <c r="Y568" i="9"/>
  <c r="Z568" i="9" s="1"/>
  <c r="Y156" i="9"/>
  <c r="Z156" i="9" s="1"/>
  <c r="Y311" i="9"/>
  <c r="Z311" i="9" s="1"/>
  <c r="Y327" i="9"/>
  <c r="Z327" i="9" s="1"/>
  <c r="Y635" i="9"/>
  <c r="Z635" i="9" s="1"/>
  <c r="Y104" i="9"/>
  <c r="Z104" i="9" s="1"/>
  <c r="Y405" i="9"/>
  <c r="Z405" i="9" s="1"/>
  <c r="Y257" i="9"/>
  <c r="Z257" i="9" s="1"/>
  <c r="Y617" i="9"/>
  <c r="Z617" i="9" s="1"/>
  <c r="Y93" i="9"/>
  <c r="Z93" i="9" s="1"/>
  <c r="Y785" i="9"/>
  <c r="Z785" i="9" s="1"/>
  <c r="Y763" i="9"/>
  <c r="Z763" i="9" s="1"/>
  <c r="Y238" i="9"/>
  <c r="Z238" i="9" s="1"/>
  <c r="Y301" i="9"/>
  <c r="Z301" i="9" s="1"/>
  <c r="Y421" i="9"/>
  <c r="Z421" i="9" s="1"/>
  <c r="Y667" i="9"/>
  <c r="Z667" i="9" s="1"/>
  <c r="Y521" i="9"/>
  <c r="Z521" i="9" s="1"/>
  <c r="Y789" i="9"/>
  <c r="Z789" i="9" s="1"/>
  <c r="Y212" i="9"/>
  <c r="Z212" i="9" s="1"/>
  <c r="Y60" i="9"/>
  <c r="Z60" i="9" s="1"/>
  <c r="Y838" i="9"/>
  <c r="Z838" i="9" s="1"/>
  <c r="Y271" i="9"/>
  <c r="Z271" i="9" s="1"/>
  <c r="Y373" i="9"/>
  <c r="Z373" i="9" s="1"/>
  <c r="Y537" i="9"/>
  <c r="Z537" i="9" s="1"/>
  <c r="Y700" i="9"/>
  <c r="Z700" i="9" s="1"/>
  <c r="Y94" i="9"/>
  <c r="Z94" i="9" s="1"/>
  <c r="Y457" i="9"/>
  <c r="Z457" i="9" s="1"/>
  <c r="Y621" i="9"/>
  <c r="Z621" i="9" s="1"/>
  <c r="Y729" i="9"/>
  <c r="Z729" i="9" s="1"/>
  <c r="Y38" i="9"/>
  <c r="Z38" i="9" s="1"/>
  <c r="Y322" i="9"/>
  <c r="Z322" i="9" s="1"/>
  <c r="Y427" i="9"/>
  <c r="Z427" i="9" s="1"/>
  <c r="Y480" i="9"/>
  <c r="Z480" i="9" s="1"/>
  <c r="Y535" i="9"/>
  <c r="Z535" i="9" s="1"/>
  <c r="Y440" i="9"/>
  <c r="Z440" i="9" s="1"/>
  <c r="Y428" i="9"/>
  <c r="Z428" i="9" s="1"/>
  <c r="Y456" i="9"/>
  <c r="Z456" i="9" s="1"/>
  <c r="Y509" i="9"/>
  <c r="Z509" i="9" s="1"/>
  <c r="Y564" i="9"/>
  <c r="Z564" i="9" s="1"/>
  <c r="Y620" i="9"/>
  <c r="Z620" i="9" s="1"/>
  <c r="Y225" i="9"/>
  <c r="Z225" i="9" s="1"/>
  <c r="Y280" i="9"/>
  <c r="Z280" i="9" s="1"/>
  <c r="Y337" i="9"/>
  <c r="Z337" i="9" s="1"/>
  <c r="Y391" i="9"/>
  <c r="Z391" i="9" s="1"/>
  <c r="Y473" i="9"/>
  <c r="Z473" i="9" s="1"/>
  <c r="Y528" i="9"/>
  <c r="Z528" i="9" s="1"/>
  <c r="Y583" i="9"/>
  <c r="Z583" i="9" s="1"/>
  <c r="Y638" i="9"/>
  <c r="Z638" i="9" s="1"/>
  <c r="Y692" i="9"/>
  <c r="Z692" i="9" s="1"/>
  <c r="Y744" i="9"/>
  <c r="Z744" i="9" s="1"/>
  <c r="Y794" i="9"/>
  <c r="Z794" i="9" s="1"/>
  <c r="Y846" i="9"/>
  <c r="Z846" i="9" s="1"/>
  <c r="Y57" i="9"/>
  <c r="Z57" i="9" s="1"/>
  <c r="Y167" i="9"/>
  <c r="Z167" i="9" s="1"/>
  <c r="Y137" i="9"/>
  <c r="Z137" i="9" s="1"/>
  <c r="Y753" i="9"/>
  <c r="Z753" i="9" s="1"/>
  <c r="Y802" i="9"/>
  <c r="Z802" i="9" s="1"/>
  <c r="Y854" i="9"/>
  <c r="Z854" i="9" s="1"/>
  <c r="Y67" i="9"/>
  <c r="Z67" i="9" s="1"/>
  <c r="Y177" i="9"/>
  <c r="Z177" i="9" s="1"/>
  <c r="Y697" i="9"/>
  <c r="Z697" i="9" s="1"/>
  <c r="Y780" i="9"/>
  <c r="Z780" i="9" s="1"/>
  <c r="Y850" i="9"/>
  <c r="Z850" i="9" s="1"/>
  <c r="Y112" i="9"/>
  <c r="Z112" i="9" s="1"/>
  <c r="Y210" i="9"/>
  <c r="Z210" i="9" s="1"/>
  <c r="Y193" i="9"/>
  <c r="Z193" i="9" s="1"/>
  <c r="Y843" i="9"/>
  <c r="Z843" i="9" s="1"/>
  <c r="Y247" i="9"/>
  <c r="Z247" i="9" s="1"/>
  <c r="Y275" i="9"/>
  <c r="Z275" i="9" s="1"/>
  <c r="Y333" i="9"/>
  <c r="Z333" i="9" s="1"/>
  <c r="Y362" i="9"/>
  <c r="Z362" i="9" s="1"/>
  <c r="Y419" i="9"/>
  <c r="Z419" i="9" s="1"/>
  <c r="Y459" i="9"/>
  <c r="Z459" i="9" s="1"/>
  <c r="Y512" i="9"/>
  <c r="Z512" i="9" s="1"/>
  <c r="Y567" i="9"/>
  <c r="Z567" i="9" s="1"/>
  <c r="Y623" i="9"/>
  <c r="Z623" i="9" s="1"/>
  <c r="Y677" i="9"/>
  <c r="Z677" i="9" s="1"/>
  <c r="Y832" i="9"/>
  <c r="Z832" i="9" s="1"/>
  <c r="Y98" i="9"/>
  <c r="Z98" i="9" s="1"/>
  <c r="Y221" i="9"/>
  <c r="Z221" i="9" s="1"/>
  <c r="Y88" i="9"/>
  <c r="Z88" i="9" s="1"/>
  <c r="Y213" i="9"/>
  <c r="Z213" i="9" s="1"/>
  <c r="Y266" i="9"/>
  <c r="Z266" i="9" s="1"/>
  <c r="Y324" i="9"/>
  <c r="Z324" i="9" s="1"/>
  <c r="Y379" i="9"/>
  <c r="Z379" i="9" s="1"/>
  <c r="Y436" i="9"/>
  <c r="Z436" i="9" s="1"/>
  <c r="Y489" i="9"/>
  <c r="Z489" i="9" s="1"/>
  <c r="Y544" i="9"/>
  <c r="Z544" i="9" s="1"/>
  <c r="Y707" i="9"/>
  <c r="Z707" i="9" s="1"/>
  <c r="Y807" i="9"/>
  <c r="Z807" i="9" s="1"/>
  <c r="Y100" i="9"/>
  <c r="Z100" i="9" s="1"/>
  <c r="Y157" i="9"/>
  <c r="Z157" i="9" s="1"/>
  <c r="Y409" i="9"/>
  <c r="Z409" i="9" s="1"/>
  <c r="Y464" i="9"/>
  <c r="Z464" i="9" s="1"/>
  <c r="Y682" i="9"/>
  <c r="Z682" i="9" s="1"/>
  <c r="Y786" i="9"/>
  <c r="Z786" i="9" s="1"/>
  <c r="Y45" i="9"/>
  <c r="Z45" i="9" s="1"/>
  <c r="Y103" i="9"/>
  <c r="Z103" i="9" s="1"/>
  <c r="Y135" i="9"/>
  <c r="Z135" i="9" s="1"/>
  <c r="Y272" i="9"/>
  <c r="Z272" i="9" s="1"/>
  <c r="Y329" i="9"/>
  <c r="Z329" i="9" s="1"/>
  <c r="Y595" i="9"/>
  <c r="Z595" i="9" s="1"/>
  <c r="Y652" i="9"/>
  <c r="Z652" i="9" s="1"/>
  <c r="Y705" i="9"/>
  <c r="Z705" i="9" s="1"/>
  <c r="Y757" i="9"/>
  <c r="Z757" i="9" s="1"/>
  <c r="Y805" i="9"/>
  <c r="Z805" i="9" s="1"/>
  <c r="Y11" i="9"/>
  <c r="Z11" i="9" s="1"/>
  <c r="Y71" i="9"/>
  <c r="Z71" i="9" s="1"/>
  <c r="Y127" i="9"/>
  <c r="Z127" i="9" s="1"/>
  <c r="Y545" i="9"/>
  <c r="Z545" i="9" s="1"/>
  <c r="Y654" i="9"/>
  <c r="Z654" i="9" s="1"/>
  <c r="Y759" i="9"/>
  <c r="Z759" i="9" s="1"/>
  <c r="Y853" i="9"/>
  <c r="Z853" i="9" s="1"/>
  <c r="Y455" i="9"/>
  <c r="Z455" i="9" s="1"/>
  <c r="Y246" i="9"/>
  <c r="Z246" i="9" s="1"/>
  <c r="Y375" i="9"/>
  <c r="Z375" i="9" s="1"/>
  <c r="Y174" i="9"/>
  <c r="Z174" i="9" s="1"/>
  <c r="Y276" i="9"/>
  <c r="Z276" i="9" s="1"/>
  <c r="Y407" i="9"/>
  <c r="Z407" i="9" s="1"/>
  <c r="Y772" i="9"/>
  <c r="Z772" i="9" s="1"/>
  <c r="Y36" i="9"/>
  <c r="Z36" i="9" s="1"/>
  <c r="Y244" i="9"/>
  <c r="Z244" i="9" s="1"/>
  <c r="Y297" i="9"/>
  <c r="Z297" i="9" s="1"/>
  <c r="Y353" i="9"/>
  <c r="Z353" i="9" s="1"/>
  <c r="Y470" i="9"/>
  <c r="Z470" i="9" s="1"/>
  <c r="Y504" i="9"/>
  <c r="Z504" i="9" s="1"/>
  <c r="Y540" i="9"/>
  <c r="Z540" i="9" s="1"/>
  <c r="Y580" i="9"/>
  <c r="Z580" i="9" s="1"/>
  <c r="Y614" i="9"/>
  <c r="Z614" i="9" s="1"/>
  <c r="Y650" i="9"/>
  <c r="Z650" i="9" s="1"/>
  <c r="Y689" i="9"/>
  <c r="Z689" i="9" s="1"/>
  <c r="Y741" i="9"/>
  <c r="Z741" i="9" s="1"/>
  <c r="Y787" i="9"/>
  <c r="Z787" i="9" s="1"/>
  <c r="Y837" i="9"/>
  <c r="Z837" i="9" s="1"/>
  <c r="Y62" i="9"/>
  <c r="Z62" i="9" s="1"/>
  <c r="Y368" i="9"/>
  <c r="Z368" i="9" s="1"/>
  <c r="Y125" i="9"/>
  <c r="Z125" i="9" s="1"/>
  <c r="Y172" i="9"/>
  <c r="Z172" i="9" s="1"/>
  <c r="Y287" i="9"/>
  <c r="Z287" i="9" s="1"/>
  <c r="Y484" i="9"/>
  <c r="Z484" i="9" s="1"/>
  <c r="Y307" i="9"/>
  <c r="Z307" i="9" s="1"/>
  <c r="Y664" i="9"/>
  <c r="Z664" i="9" s="1"/>
  <c r="Y778" i="9"/>
  <c r="Z778" i="9" s="1"/>
  <c r="Y756" i="9"/>
  <c r="Z756" i="9" s="1"/>
  <c r="Y235" i="9"/>
  <c r="Z235" i="9" s="1"/>
  <c r="Y433" i="9"/>
  <c r="Z433" i="9" s="1"/>
  <c r="Y47" i="9"/>
  <c r="Z47" i="9" s="1"/>
  <c r="Y351" i="9"/>
  <c r="Z351" i="9" s="1"/>
  <c r="Y680" i="9"/>
  <c r="Z680" i="9" s="1"/>
  <c r="Y51" i="9"/>
  <c r="Z51" i="9" s="1"/>
  <c r="Y761" i="9"/>
  <c r="Z761" i="9" s="1"/>
  <c r="Y299" i="9"/>
  <c r="Z299" i="9" s="1"/>
  <c r="Y781" i="9"/>
  <c r="Z781" i="9" s="1"/>
  <c r="Y708" i="9"/>
  <c r="Z708" i="9" s="1"/>
  <c r="Y243" i="9"/>
  <c r="Z243" i="9" s="1"/>
  <c r="Y95" i="9"/>
  <c r="Z95" i="9" s="1"/>
  <c r="Y561" i="9"/>
  <c r="Z561" i="9" s="1"/>
  <c r="Y811" i="9"/>
  <c r="Z811" i="9" s="1"/>
  <c r="Y367" i="9"/>
  <c r="Z367" i="9" s="1"/>
  <c r="Y460" i="9"/>
  <c r="Z460" i="9" s="1"/>
  <c r="Y546" i="9"/>
  <c r="Z546" i="9" s="1"/>
  <c r="Y372" i="9"/>
  <c r="Z372" i="9" s="1"/>
  <c r="Y726" i="9"/>
  <c r="Z726" i="9" s="1"/>
  <c r="Y205" i="9"/>
  <c r="Z205" i="9" s="1"/>
  <c r="Y102" i="9"/>
  <c r="Z102" i="9" s="1"/>
  <c r="Y165" i="9"/>
  <c r="Z165" i="9" s="1"/>
  <c r="Y321" i="9"/>
  <c r="Z321" i="9" s="1"/>
  <c r="Y493" i="9"/>
  <c r="Z493" i="9" s="1"/>
  <c r="Y219" i="9"/>
  <c r="Z219" i="9" s="1"/>
  <c r="Y559" i="9"/>
  <c r="Z559" i="9" s="1"/>
  <c r="Y384" i="9"/>
  <c r="Z384" i="9" s="1"/>
  <c r="Y107" i="9"/>
  <c r="Z107" i="9" s="1"/>
  <c r="Y116" i="9"/>
  <c r="Z116" i="9" s="1"/>
  <c r="Y105" i="9"/>
  <c r="Z105" i="9" s="1"/>
  <c r="Y245" i="9"/>
  <c r="Z245" i="9" s="1"/>
  <c r="Y411" i="9"/>
  <c r="Z411" i="9" s="1"/>
  <c r="Y615" i="9"/>
  <c r="Z615" i="9" s="1"/>
  <c r="Y77" i="9"/>
  <c r="Z77" i="9" s="1"/>
  <c r="Y258" i="9"/>
  <c r="Z258" i="9" s="1"/>
  <c r="Y482" i="9"/>
  <c r="Z482" i="9" s="1"/>
  <c r="Y589" i="9"/>
  <c r="Z589" i="9" s="1"/>
  <c r="Y751" i="9"/>
  <c r="Z751" i="9" s="1"/>
  <c r="Y510" i="9"/>
  <c r="Z510" i="9" s="1"/>
  <c r="Y675" i="9"/>
  <c r="Z675" i="9" s="1"/>
  <c r="Y830" i="9"/>
  <c r="Z830" i="9" s="1"/>
  <c r="Y97" i="9"/>
  <c r="Z97" i="9" s="1"/>
  <c r="Y264" i="9"/>
  <c r="Z264" i="9" s="1"/>
  <c r="Y434" i="9"/>
  <c r="Z434" i="9" s="1"/>
  <c r="Y542" i="9"/>
  <c r="Z542" i="9" s="1"/>
  <c r="Y444" i="9"/>
  <c r="Z444" i="9" s="1"/>
  <c r="Y408" i="9"/>
  <c r="Z408" i="9" s="1"/>
  <c r="Y463" i="9"/>
  <c r="Z463" i="9" s="1"/>
  <c r="Y517" i="9"/>
  <c r="Z517" i="9" s="1"/>
  <c r="Y572" i="9"/>
  <c r="Z572" i="9" s="1"/>
  <c r="Y627" i="9"/>
  <c r="Z627" i="9" s="1"/>
  <c r="Y232" i="9"/>
  <c r="Z232" i="9" s="1"/>
  <c r="Y286" i="9"/>
  <c r="Z286" i="9" s="1"/>
  <c r="Y343" i="9"/>
  <c r="Z343" i="9" s="1"/>
  <c r="Y398" i="9"/>
  <c r="Z398" i="9" s="1"/>
  <c r="Y481" i="9"/>
  <c r="Z481" i="9" s="1"/>
  <c r="Y536" i="9"/>
  <c r="Z536" i="9" s="1"/>
  <c r="Y645" i="9"/>
  <c r="Z645" i="9" s="1"/>
  <c r="Y699" i="9"/>
  <c r="Z699" i="9" s="1"/>
  <c r="Y801" i="9"/>
  <c r="Z801" i="9" s="1"/>
  <c r="Y852" i="9"/>
  <c r="Z852" i="9" s="1"/>
  <c r="Y121" i="9"/>
  <c r="Z121" i="9" s="1"/>
  <c r="Y175" i="9"/>
  <c r="Z175" i="9" s="1"/>
  <c r="Y28" i="9"/>
  <c r="Z28" i="9" s="1"/>
  <c r="Y208" i="9"/>
  <c r="Z208" i="9" s="1"/>
  <c r="Y760" i="9"/>
  <c r="Z760" i="9" s="1"/>
  <c r="Y809" i="9"/>
  <c r="Z809" i="9" s="1"/>
  <c r="Y14" i="9"/>
  <c r="Z14" i="9" s="1"/>
  <c r="Y185" i="9"/>
  <c r="Z185" i="9" s="1"/>
  <c r="Y731" i="9"/>
  <c r="Z731" i="9" s="1"/>
  <c r="Y17" i="9"/>
  <c r="Z17" i="9" s="1"/>
  <c r="Y119" i="9"/>
  <c r="Z119" i="9" s="1"/>
  <c r="Y847" i="9"/>
  <c r="Z847" i="9" s="1"/>
  <c r="Y223" i="9"/>
  <c r="Z223" i="9" s="1"/>
  <c r="Y250" i="9"/>
  <c r="Z250" i="9" s="1"/>
  <c r="Y278" i="9"/>
  <c r="Z278" i="9" s="1"/>
  <c r="Y305" i="9"/>
  <c r="Z305" i="9" s="1"/>
  <c r="Y335" i="9"/>
  <c r="Z335" i="9" s="1"/>
  <c r="Y370" i="9"/>
  <c r="Z370" i="9" s="1"/>
  <c r="Y466" i="9"/>
  <c r="Z466" i="9" s="1"/>
  <c r="Y519" i="9"/>
  <c r="Z519" i="9" s="1"/>
  <c r="Y574" i="9"/>
  <c r="Z574" i="9" s="1"/>
  <c r="Y629" i="9"/>
  <c r="Z629" i="9" s="1"/>
  <c r="Y844" i="9"/>
  <c r="Z844" i="9" s="1"/>
  <c r="Y126" i="9"/>
  <c r="Z126" i="9" s="1"/>
  <c r="Y834" i="9"/>
  <c r="Z834" i="9" s="1"/>
  <c r="Y134" i="9"/>
  <c r="Z134" i="9" s="1"/>
  <c r="Y54" i="9"/>
  <c r="Z54" i="9" s="1"/>
  <c r="Y274" i="9"/>
  <c r="Z274" i="9" s="1"/>
  <c r="Y331" i="9"/>
  <c r="Z331" i="9" s="1"/>
  <c r="Y385" i="9"/>
  <c r="Z385" i="9" s="1"/>
  <c r="Y441" i="9"/>
  <c r="Z441" i="9" s="1"/>
  <c r="Y550" i="9"/>
  <c r="Z550" i="9" s="1"/>
  <c r="Y604" i="9"/>
  <c r="Z604" i="9" s="1"/>
  <c r="Y659" i="9"/>
  <c r="Z659" i="9" s="1"/>
  <c r="Y714" i="9"/>
  <c r="Z714" i="9" s="1"/>
  <c r="Y764" i="9"/>
  <c r="Z764" i="9" s="1"/>
  <c r="Y163" i="9"/>
  <c r="Z163" i="9" s="1"/>
  <c r="Y417" i="9"/>
  <c r="Z417" i="9" s="1"/>
  <c r="Y525" i="9"/>
  <c r="Z525" i="9" s="1"/>
  <c r="Y579" i="9"/>
  <c r="Z579" i="9" s="1"/>
  <c r="Y688" i="9"/>
  <c r="Z688" i="9" s="1"/>
  <c r="Y793" i="9"/>
  <c r="Z793" i="9" s="1"/>
  <c r="Y53" i="9"/>
  <c r="Z53" i="9" s="1"/>
  <c r="Y110" i="9"/>
  <c r="Z110" i="9" s="1"/>
  <c r="Y224" i="9"/>
  <c r="Z224" i="9" s="1"/>
  <c r="Y279" i="9"/>
  <c r="Z279" i="9" s="1"/>
  <c r="Y336" i="9"/>
  <c r="Z336" i="9" s="1"/>
  <c r="Y390" i="9"/>
  <c r="Z390" i="9" s="1"/>
  <c r="Y602" i="9"/>
  <c r="Z602" i="9" s="1"/>
  <c r="Y657" i="9"/>
  <c r="Z657" i="9" s="1"/>
  <c r="Y712" i="9"/>
  <c r="Z712" i="9" s="1"/>
  <c r="Y813" i="9"/>
  <c r="Z813" i="9" s="1"/>
  <c r="Y18" i="9"/>
  <c r="Z18" i="9" s="1"/>
  <c r="Y78" i="9"/>
  <c r="Z78" i="9" s="1"/>
  <c r="Y765" i="9"/>
  <c r="Z765" i="9" s="1"/>
  <c r="Y188" i="9"/>
  <c r="Z188" i="9" s="1"/>
  <c r="Y252" i="9"/>
  <c r="Z252" i="9" s="1"/>
  <c r="Y332" i="9"/>
  <c r="Z332" i="9" s="1"/>
  <c r="Y196" i="9"/>
  <c r="Z196" i="9" s="1"/>
  <c r="Y360" i="9"/>
  <c r="Z360" i="9" s="1"/>
  <c r="Y415" i="9"/>
  <c r="Z415" i="9" s="1"/>
  <c r="Y59" i="9"/>
  <c r="Z59" i="9" s="1"/>
  <c r="Y249" i="9"/>
  <c r="Z249" i="9" s="1"/>
  <c r="Y304" i="9"/>
  <c r="Z304" i="9" s="1"/>
  <c r="Y361" i="9"/>
  <c r="Z361" i="9" s="1"/>
  <c r="Y475" i="9"/>
  <c r="Z475" i="9" s="1"/>
  <c r="Y508" i="9"/>
  <c r="Z508" i="9" s="1"/>
  <c r="Y584" i="9"/>
  <c r="Z584" i="9" s="1"/>
  <c r="Y619" i="9"/>
  <c r="Z619" i="9" s="1"/>
  <c r="Y696" i="9"/>
  <c r="Z696" i="9" s="1"/>
  <c r="Y748" i="9"/>
  <c r="Z748" i="9" s="1"/>
  <c r="Y69" i="9"/>
  <c r="Z69" i="9" s="1"/>
  <c r="Y402" i="9"/>
  <c r="Z402" i="9" s="1"/>
  <c r="Y131" i="9"/>
  <c r="Z131" i="9" s="1"/>
  <c r="Y179" i="9"/>
  <c r="Z179" i="9" s="1"/>
  <c r="Y220" i="9"/>
  <c r="Z220" i="9" s="1"/>
  <c r="Y317" i="9"/>
  <c r="Z317" i="9" s="1"/>
  <c r="Y430" i="9"/>
  <c r="Z430" i="9" s="1"/>
  <c r="Y364" i="9"/>
  <c r="Z364" i="9" s="1"/>
  <c r="Y719" i="9"/>
  <c r="Z719" i="9" s="1"/>
  <c r="Y197" i="9"/>
  <c r="Z197" i="9" s="1"/>
  <c r="Y829" i="9"/>
  <c r="Z829" i="9" s="1"/>
  <c r="Y804" i="9"/>
  <c r="Z804" i="9" s="1"/>
  <c r="Y260" i="9"/>
  <c r="Z260" i="9" s="1"/>
  <c r="Y487" i="9"/>
  <c r="Z487" i="9" s="1"/>
  <c r="Y187" i="9"/>
  <c r="Z187" i="9" s="1"/>
  <c r="Y406" i="9"/>
  <c r="Z406" i="9" s="1"/>
  <c r="Y734" i="9"/>
  <c r="Z734" i="9" s="1"/>
  <c r="Y439" i="9"/>
  <c r="Z439" i="9" s="1"/>
  <c r="Y709" i="9"/>
  <c r="Z709" i="9" s="1"/>
  <c r="Y732" i="9"/>
  <c r="Z732" i="9" s="1"/>
  <c r="Y597" i="9"/>
  <c r="Z597" i="9" s="1"/>
  <c r="Y358" i="9"/>
  <c r="Z358" i="9" s="1"/>
  <c r="Y821" i="9"/>
  <c r="Z821" i="9" s="1"/>
  <c r="Y526" i="9"/>
  <c r="Z526" i="9" s="1"/>
  <c r="Y762" i="9"/>
  <c r="Z762" i="9" s="1"/>
  <c r="Y24" i="9"/>
  <c r="Z24" i="9" s="1"/>
  <c r="Y404" i="9"/>
  <c r="Z404" i="9" s="1"/>
  <c r="Y490" i="9"/>
  <c r="Z490" i="9" s="1"/>
  <c r="Y453" i="9"/>
  <c r="Z453" i="9" s="1"/>
  <c r="Y776" i="9"/>
  <c r="Z776" i="9" s="1"/>
  <c r="Y44" i="9"/>
  <c r="Z44" i="9" s="1"/>
  <c r="Y161" i="9"/>
  <c r="Z161" i="9" s="1"/>
  <c r="Y348" i="9"/>
  <c r="Z348" i="9" s="1"/>
  <c r="Y548" i="9"/>
  <c r="Z548" i="9" s="1"/>
  <c r="Y58" i="9"/>
  <c r="Z58" i="9" s="1"/>
  <c r="Y472" i="9"/>
  <c r="Z472" i="9" s="1"/>
  <c r="Y502" i="9"/>
  <c r="Z502" i="9" s="1"/>
  <c r="Y330" i="9"/>
  <c r="Z330" i="9" s="1"/>
  <c r="Y840" i="9"/>
  <c r="Z840" i="9" s="1"/>
  <c r="Y216" i="9"/>
  <c r="Z216" i="9" s="1"/>
  <c r="Y848" i="9"/>
  <c r="Z848" i="9" s="1"/>
  <c r="Y6" i="9"/>
  <c r="Z6" i="9" s="1"/>
  <c r="Y354" i="9"/>
  <c r="Z354" i="9" s="1"/>
  <c r="Y80" i="9"/>
  <c r="Z80" i="9" s="1"/>
  <c r="Y416" i="9"/>
  <c r="Z416" i="9" s="1"/>
  <c r="Y524" i="9"/>
  <c r="Z524" i="9" s="1"/>
  <c r="Y634" i="9"/>
  <c r="Z634" i="9" s="1"/>
  <c r="Y292" i="9"/>
  <c r="Z292" i="9" s="1"/>
  <c r="Y435" i="9"/>
  <c r="Z435" i="9" s="1"/>
  <c r="Y543" i="9"/>
  <c r="Z543" i="9" s="1"/>
  <c r="Y653" i="9"/>
  <c r="Z653" i="9" s="1"/>
  <c r="Y758" i="9"/>
  <c r="Z758" i="9" s="1"/>
  <c r="Y806" i="9"/>
  <c r="Z806" i="9" s="1"/>
  <c r="Y72" i="9"/>
  <c r="Z72" i="9" s="1"/>
  <c r="Y128" i="9"/>
  <c r="Z128" i="9" s="1"/>
  <c r="Y182" i="9"/>
  <c r="Z182" i="9" s="1"/>
  <c r="Y50" i="9"/>
  <c r="Z50" i="9" s="1"/>
  <c r="Y214" i="9"/>
  <c r="Z214" i="9" s="1"/>
  <c r="Y766" i="9"/>
  <c r="Z766" i="9" s="1"/>
  <c r="Y22" i="9"/>
  <c r="Z22" i="9" s="1"/>
  <c r="Y82" i="9"/>
  <c r="Z82" i="9" s="1"/>
  <c r="Y136" i="9"/>
  <c r="Z136" i="9" s="1"/>
  <c r="Y192" i="9"/>
  <c r="Z192" i="9" s="1"/>
  <c r="Y737" i="9"/>
  <c r="Z737" i="9" s="1"/>
  <c r="Y32" i="9"/>
  <c r="Z32" i="9" s="1"/>
  <c r="Y132" i="9"/>
  <c r="Z132" i="9" s="1"/>
  <c r="Y122" i="9"/>
  <c r="Z122" i="9" s="1"/>
  <c r="Y130" i="9"/>
  <c r="Z130" i="9" s="1"/>
  <c r="Y227" i="9"/>
  <c r="Z227" i="9" s="1"/>
  <c r="Y253" i="9"/>
  <c r="Z253" i="9" s="1"/>
  <c r="Y310" i="9"/>
  <c r="Z310" i="9" s="1"/>
  <c r="Y376" i="9"/>
  <c r="Z376" i="9" s="1"/>
  <c r="Y426" i="9"/>
  <c r="Z426" i="9" s="1"/>
  <c r="Y471" i="9"/>
  <c r="Z471" i="9" s="1"/>
  <c r="Y527" i="9"/>
  <c r="Z527" i="9" s="1"/>
  <c r="Y581" i="9"/>
  <c r="Z581" i="9" s="1"/>
  <c r="Y636" i="9"/>
  <c r="Z636" i="9" s="1"/>
  <c r="Y704" i="9"/>
  <c r="Z704" i="9" s="1"/>
  <c r="Y10" i="9"/>
  <c r="Z10" i="9" s="1"/>
  <c r="Y144" i="9"/>
  <c r="Z144" i="9" s="1"/>
  <c r="Y13" i="9"/>
  <c r="Z13" i="9" s="1"/>
  <c r="Y183" i="9"/>
  <c r="Z183" i="9" s="1"/>
  <c r="Y226" i="9"/>
  <c r="Z226" i="9" s="1"/>
  <c r="Y281" i="9"/>
  <c r="Z281" i="9" s="1"/>
  <c r="Y338" i="9"/>
  <c r="Z338" i="9" s="1"/>
  <c r="Y392" i="9"/>
  <c r="Z392" i="9" s="1"/>
  <c r="Y448" i="9"/>
  <c r="Z448" i="9" s="1"/>
  <c r="Y500" i="9"/>
  <c r="Z500" i="9" s="1"/>
  <c r="Y557" i="9"/>
  <c r="Z557" i="9" s="1"/>
  <c r="Y665" i="9"/>
  <c r="Z665" i="9" s="1"/>
  <c r="Y720" i="9"/>
  <c r="Z720" i="9" s="1"/>
  <c r="Y820" i="9"/>
  <c r="Z820" i="9" s="1"/>
  <c r="Y114" i="9"/>
  <c r="Z114" i="9" s="1"/>
  <c r="Y171" i="9"/>
  <c r="Z171" i="9" s="1"/>
  <c r="Y424" i="9"/>
  <c r="Z424" i="9" s="1"/>
  <c r="Y477" i="9"/>
  <c r="Z477" i="9" s="1"/>
  <c r="Y532" i="9"/>
  <c r="Z532" i="9" s="1"/>
  <c r="Y586" i="9"/>
  <c r="Z586" i="9" s="1"/>
  <c r="Y695" i="9"/>
  <c r="Z695" i="9" s="1"/>
  <c r="Y849" i="9"/>
  <c r="Z849" i="9" s="1"/>
  <c r="Y61" i="9"/>
  <c r="Z61" i="9" s="1"/>
  <c r="Y117" i="9"/>
  <c r="Z117" i="9" s="1"/>
  <c r="Y231" i="9"/>
  <c r="Z231" i="9" s="1"/>
  <c r="Y285" i="9"/>
  <c r="Z285" i="9" s="1"/>
  <c r="Y342" i="9"/>
  <c r="Z342" i="9" s="1"/>
  <c r="Y397" i="9"/>
  <c r="Z397" i="9" s="1"/>
  <c r="Y609" i="9"/>
  <c r="Z609" i="9" s="1"/>
  <c r="Y770" i="9"/>
  <c r="Z770" i="9" s="1"/>
  <c r="Y818" i="9"/>
  <c r="Z818" i="9" s="1"/>
  <c r="Y26" i="9"/>
  <c r="Z26" i="9" s="1"/>
  <c r="Y86" i="9"/>
  <c r="Z86" i="9" s="1"/>
  <c r="Y571" i="9"/>
  <c r="Z571" i="9" s="1"/>
  <c r="Y681" i="9"/>
  <c r="Z681" i="9" s="1"/>
  <c r="Y784" i="9"/>
  <c r="Z784" i="9" s="1"/>
  <c r="Y21" i="9"/>
  <c r="Z21" i="9" s="1"/>
  <c r="Y215" i="9"/>
  <c r="Z215" i="9" s="1"/>
  <c r="Y267" i="9"/>
  <c r="Z267" i="9" s="1"/>
  <c r="Y380" i="9"/>
  <c r="Z380" i="9" s="1"/>
  <c r="Y296" i="9"/>
  <c r="Z296" i="9" s="1"/>
  <c r="Y437" i="9"/>
  <c r="Z437" i="9" s="1"/>
  <c r="Y796" i="9"/>
  <c r="Z796" i="9" s="1"/>
  <c r="Y66" i="9"/>
  <c r="Z66" i="9" s="1"/>
  <c r="Y255" i="9"/>
  <c r="Z255" i="9" s="1"/>
  <c r="Y312" i="9"/>
  <c r="Z312" i="9" s="1"/>
  <c r="Y369" i="9"/>
  <c r="Z369" i="9" s="1"/>
  <c r="Y478" i="9"/>
  <c r="Z478" i="9" s="1"/>
  <c r="Y511" i="9"/>
  <c r="Z511" i="9" s="1"/>
  <c r="Y553" i="9"/>
  <c r="Z553" i="9" s="1"/>
  <c r="Y622" i="9"/>
  <c r="Z622" i="9" s="1"/>
  <c r="Y662" i="9"/>
  <c r="Z662" i="9" s="1"/>
  <c r="Y703" i="9"/>
  <c r="Z703" i="9" s="1"/>
  <c r="Y752" i="9"/>
  <c r="Z752" i="9" s="1"/>
  <c r="Y798" i="9"/>
  <c r="Z798" i="9" s="1"/>
  <c r="Y9" i="9"/>
  <c r="Z9" i="9" s="1"/>
  <c r="Y76" i="9"/>
  <c r="Z76" i="9" s="1"/>
  <c r="Y90" i="9"/>
  <c r="Z90" i="9" s="1"/>
  <c r="Y138" i="9"/>
  <c r="Z138" i="9" s="1"/>
  <c r="Y181" i="9"/>
  <c r="Z181" i="9" s="1"/>
  <c r="Y7" i="9"/>
  <c r="Z7" i="9" s="1"/>
  <c r="Y345" i="9"/>
  <c r="Z345" i="9" s="1"/>
  <c r="Y410" i="9"/>
  <c r="Z410" i="9" s="1"/>
  <c r="Y591" i="9"/>
  <c r="Z591" i="9" s="1"/>
  <c r="Y447" i="9"/>
  <c r="Z447" i="9" s="1"/>
  <c r="Y771" i="9"/>
  <c r="Z771" i="9" s="1"/>
  <c r="Y141" i="9"/>
  <c r="Z141" i="9" s="1"/>
  <c r="Y96" i="9"/>
  <c r="Z96" i="9" s="1"/>
  <c r="Y155" i="9"/>
  <c r="Z155" i="9" s="1"/>
  <c r="Y651" i="9"/>
  <c r="Z651" i="9" s="1"/>
  <c r="Y241" i="9"/>
  <c r="Z241" i="9" s="1"/>
  <c r="Y570" i="9"/>
  <c r="Z570" i="9" s="1"/>
  <c r="Y168" i="9"/>
  <c r="Z168" i="9" s="1"/>
  <c r="Y599" i="9"/>
  <c r="Z599" i="9" s="1"/>
  <c r="Y75" i="9"/>
  <c r="Z75" i="9" s="1"/>
  <c r="Y624" i="9"/>
  <c r="Z624" i="9" s="1"/>
  <c r="Y99" i="9"/>
  <c r="Z99" i="9" s="1"/>
  <c r="Y387" i="9"/>
  <c r="Z387" i="9" s="1"/>
  <c r="Y388" i="9"/>
  <c r="Z388" i="9" s="1"/>
  <c r="Y717" i="9"/>
  <c r="Z717" i="9" s="1"/>
  <c r="Y151" i="9"/>
  <c r="Z151" i="9" s="1"/>
  <c r="Y418" i="9"/>
  <c r="Z418" i="9" s="1"/>
  <c r="Y598" i="9"/>
  <c r="Z598" i="9" s="1"/>
  <c r="Y34" i="9"/>
  <c r="Z34" i="9" s="1"/>
  <c r="Y85" i="9"/>
  <c r="Z85" i="9" s="1"/>
  <c r="Y291" i="9"/>
  <c r="Z291" i="9" s="1"/>
  <c r="Y601" i="9"/>
  <c r="Z601" i="9" s="1"/>
  <c r="Y432" i="9"/>
  <c r="Z432" i="9" s="1"/>
  <c r="Y612" i="9"/>
  <c r="Z612" i="9" s="1"/>
  <c r="Y738" i="9"/>
  <c r="Z738" i="9" s="1"/>
  <c r="Y160" i="9"/>
  <c r="Z160" i="9" s="1"/>
  <c r="Y797" i="9"/>
  <c r="Z797" i="9" s="1"/>
  <c r="Y170" i="9"/>
  <c r="Z170" i="9" s="1"/>
  <c r="Y180" i="9"/>
  <c r="Z180" i="9" s="1"/>
  <c r="Y298" i="9"/>
  <c r="Z298" i="9" s="1"/>
  <c r="Y505" i="9"/>
  <c r="Z505" i="9" s="1"/>
  <c r="Y316" i="9"/>
  <c r="Z316" i="9" s="1"/>
  <c r="Y494" i="9"/>
  <c r="Z494" i="9" s="1"/>
  <c r="Y451" i="9"/>
  <c r="Z451" i="9" s="1"/>
  <c r="Y578" i="9"/>
  <c r="Z578" i="9" s="1"/>
  <c r="Y240" i="9"/>
  <c r="Z240" i="9" s="1"/>
  <c r="Y350" i="9"/>
  <c r="Z350" i="9" s="1"/>
  <c r="Y488" i="9"/>
  <c r="Z488" i="9" s="1"/>
  <c r="Y596" i="9"/>
  <c r="Z596" i="9" s="1"/>
  <c r="Y706" i="9"/>
  <c r="Z706" i="9" s="1"/>
  <c r="Y12" i="9"/>
  <c r="Z12" i="9" s="1"/>
  <c r="Y446" i="9"/>
  <c r="Z446" i="9" s="1"/>
  <c r="Y555" i="9"/>
  <c r="Z555" i="9" s="1"/>
  <c r="Y458" i="9"/>
  <c r="Z458" i="9" s="1"/>
  <c r="Y423" i="9"/>
  <c r="Z423" i="9" s="1"/>
  <c r="Y476" i="9"/>
  <c r="Z476" i="9" s="1"/>
  <c r="Y531" i="9"/>
  <c r="Z531" i="9" s="1"/>
  <c r="Y585" i="9"/>
  <c r="Z585" i="9" s="1"/>
  <c r="Y641" i="9"/>
  <c r="Z641" i="9" s="1"/>
  <c r="Y300" i="9"/>
  <c r="Z300" i="9" s="1"/>
  <c r="Y356" i="9"/>
  <c r="Z356" i="9" s="1"/>
  <c r="Y549" i="9"/>
  <c r="Z549" i="9" s="1"/>
  <c r="Y603" i="9"/>
  <c r="Z603" i="9" s="1"/>
  <c r="Y658" i="9"/>
  <c r="Z658" i="9" s="1"/>
  <c r="Y713" i="9"/>
  <c r="Z713" i="9" s="1"/>
  <c r="Y814" i="9"/>
  <c r="Z814" i="9" s="1"/>
  <c r="Y19" i="9"/>
  <c r="Z19" i="9" s="1"/>
  <c r="Y79" i="9"/>
  <c r="Z79" i="9" s="1"/>
  <c r="Y133" i="9"/>
  <c r="Z133" i="9" s="1"/>
  <c r="Y189" i="9"/>
  <c r="Z189" i="9" s="1"/>
  <c r="Y65" i="9"/>
  <c r="Z65" i="9" s="1"/>
  <c r="Y169" i="9"/>
  <c r="Z169" i="9" s="1"/>
  <c r="Y773" i="9"/>
  <c r="Z773" i="9" s="1"/>
  <c r="Y822" i="9"/>
  <c r="Z822" i="9" s="1"/>
  <c r="Y29" i="9"/>
  <c r="Z29" i="9" s="1"/>
  <c r="Y89" i="9"/>
  <c r="Z89" i="9" s="1"/>
  <c r="Y200" i="9"/>
  <c r="Z200" i="9" s="1"/>
  <c r="Y742" i="9"/>
  <c r="Z742" i="9" s="1"/>
  <c r="Y799" i="9"/>
  <c r="Z799" i="9" s="1"/>
  <c r="Y40" i="9"/>
  <c r="Z40" i="9" s="1"/>
  <c r="Y139" i="9"/>
  <c r="Z139" i="9" s="1"/>
  <c r="Y129" i="9"/>
  <c r="Z129" i="9" s="1"/>
  <c r="Y148" i="9"/>
  <c r="Z148" i="9" s="1"/>
  <c r="Y230" i="9"/>
  <c r="Z230" i="9" s="1"/>
  <c r="Y284" i="9"/>
  <c r="Z284" i="9" s="1"/>
  <c r="Y313" i="9"/>
  <c r="Z313" i="9" s="1"/>
  <c r="Y341" i="9"/>
  <c r="Z341" i="9" s="1"/>
  <c r="Y383" i="9"/>
  <c r="Z383" i="9" s="1"/>
  <c r="Y479" i="9"/>
  <c r="Z479" i="9" s="1"/>
  <c r="Y534" i="9"/>
  <c r="Z534" i="9" s="1"/>
  <c r="Y587" i="9"/>
  <c r="Z587" i="9" s="1"/>
  <c r="Y643" i="9"/>
  <c r="Z643" i="9" s="1"/>
  <c r="Y711" i="9"/>
  <c r="Z711" i="9" s="1"/>
  <c r="Y25" i="9"/>
  <c r="Z25" i="9" s="1"/>
  <c r="Y152" i="9"/>
  <c r="Z152" i="9" s="1"/>
  <c r="Y20" i="9"/>
  <c r="Z20" i="9" s="1"/>
  <c r="Y190" i="9"/>
  <c r="Z190" i="9" s="1"/>
  <c r="Y233" i="9"/>
  <c r="Z233" i="9" s="1"/>
  <c r="Y344" i="9"/>
  <c r="Z344" i="9" s="1"/>
  <c r="Y399" i="9"/>
  <c r="Z399" i="9" s="1"/>
  <c r="Y454" i="9"/>
  <c r="Z454" i="9" s="1"/>
  <c r="Y562" i="9"/>
  <c r="Z562" i="9" s="1"/>
  <c r="Y618" i="9"/>
  <c r="Z618" i="9" s="1"/>
  <c r="Y672" i="9"/>
  <c r="Z672" i="9" s="1"/>
  <c r="Y777" i="9"/>
  <c r="Z777" i="9" s="1"/>
  <c r="Y827" i="9"/>
  <c r="Z827" i="9" s="1"/>
  <c r="Y147" i="9"/>
  <c r="Z147" i="9" s="1"/>
  <c r="Y186" i="9"/>
  <c r="Z186" i="9" s="1"/>
  <c r="Y431" i="9"/>
  <c r="Z431" i="9" s="1"/>
  <c r="Y485" i="9"/>
  <c r="Z485" i="9" s="1"/>
  <c r="Y592" i="9"/>
  <c r="Z592" i="9" s="1"/>
  <c r="Y649" i="9"/>
  <c r="Z649" i="9" s="1"/>
  <c r="Y702" i="9"/>
  <c r="Z702" i="9" s="1"/>
  <c r="Y754" i="9"/>
  <c r="Z754" i="9" s="1"/>
  <c r="Y8" i="9"/>
  <c r="Z8" i="9" s="1"/>
  <c r="Y68" i="9"/>
  <c r="Z68" i="9" s="1"/>
  <c r="Y124" i="9"/>
  <c r="Z124" i="9" s="1"/>
  <c r="Y239" i="9"/>
  <c r="Z239" i="9" s="1"/>
  <c r="Y349" i="9"/>
  <c r="Z349" i="9" s="1"/>
  <c r="Y616" i="9"/>
  <c r="Z616" i="9" s="1"/>
  <c r="Y670" i="9"/>
  <c r="Z670" i="9" s="1"/>
  <c r="Y725" i="9"/>
  <c r="Z725" i="9" s="1"/>
  <c r="Y775" i="9"/>
  <c r="Z775" i="9" s="1"/>
  <c r="Y826" i="9"/>
  <c r="Z826" i="9" s="1"/>
  <c r="Y33" i="9"/>
  <c r="Z33" i="9" s="1"/>
  <c r="Y92" i="9"/>
  <c r="Z92" i="9" s="1"/>
  <c r="Y469" i="9"/>
  <c r="Z469" i="9" s="1"/>
  <c r="Y577" i="9"/>
  <c r="Z577" i="9" s="1"/>
  <c r="Y686" i="9"/>
  <c r="Z686" i="9" s="1"/>
  <c r="Y791" i="9"/>
  <c r="Z791" i="9" s="1"/>
  <c r="Y43" i="9"/>
  <c r="Z43" i="9" s="1"/>
  <c r="Y145" i="9"/>
  <c r="Z145" i="9" s="1"/>
  <c r="Y393" i="9"/>
  <c r="Z393" i="9" s="1"/>
  <c r="Y228" i="9"/>
  <c r="Z228" i="9" s="1"/>
  <c r="Y303" i="9"/>
  <c r="Z303" i="9" s="1"/>
  <c r="Y381" i="9"/>
  <c r="Z381" i="9" s="1"/>
  <c r="Y694" i="9"/>
  <c r="Z694" i="9" s="1"/>
  <c r="Y262" i="9"/>
  <c r="Z262" i="9" s="1"/>
  <c r="Y320" i="9"/>
  <c r="Z320" i="9" s="1"/>
  <c r="Y382" i="9"/>
  <c r="Z382" i="9" s="1"/>
  <c r="Y483" i="9"/>
  <c r="Z483" i="9" s="1"/>
  <c r="Y518" i="9"/>
  <c r="Z518" i="9" s="1"/>
  <c r="Y558" i="9"/>
  <c r="Z558" i="9" s="1"/>
  <c r="Y590" i="9"/>
  <c r="Z590" i="9" s="1"/>
  <c r="Y628" i="9"/>
  <c r="Z628" i="9" s="1"/>
  <c r="Y666" i="9"/>
  <c r="Z666" i="9" s="1"/>
  <c r="Y710" i="9"/>
  <c r="Z710" i="9" s="1"/>
  <c r="Y755" i="9"/>
  <c r="Z755" i="9" s="1"/>
  <c r="Y803" i="9"/>
  <c r="Z803" i="9" s="1"/>
  <c r="Y16" i="9"/>
  <c r="Z16" i="9" s="1"/>
  <c r="Y84" i="9"/>
  <c r="Z84" i="9" s="1"/>
  <c r="Y143" i="9"/>
  <c r="Z143" i="9" s="1"/>
  <c r="Y289" i="9"/>
  <c r="Z289" i="9" s="1"/>
  <c r="B35" i="8"/>
  <c r="B39" i="8"/>
  <c r="K37" i="8" l="1"/>
  <c r="K38" i="8"/>
  <c r="K35" i="8"/>
  <c r="K36" i="8"/>
  <c r="B37" i="8"/>
  <c r="W4" i="9" s="1"/>
  <c r="B38" i="8" l="1"/>
  <c r="B36" i="8"/>
  <c r="X4" i="9"/>
  <c r="W363" i="9"/>
  <c r="AA363" i="9" s="1"/>
  <c r="AB363" i="9" s="1"/>
  <c r="W106" i="9"/>
  <c r="X106" i="9" s="1"/>
  <c r="W359" i="9"/>
  <c r="X359" i="9" s="1"/>
  <c r="W395" i="9"/>
  <c r="AA395" i="9" s="1"/>
  <c r="AB395" i="9" s="1"/>
  <c r="W277" i="9"/>
  <c r="X277" i="9" s="1"/>
  <c r="W530" i="9"/>
  <c r="X530" i="9" s="1"/>
  <c r="W673" i="9"/>
  <c r="X673" i="9" s="1"/>
  <c r="W31" i="9"/>
  <c r="X31" i="9" s="1"/>
  <c r="W202" i="9"/>
  <c r="X202" i="9" s="1"/>
  <c r="W556" i="9"/>
  <c r="X556" i="9" s="1"/>
  <c r="W159" i="9"/>
  <c r="X159" i="9" s="1"/>
  <c r="W515" i="9"/>
  <c r="X515" i="9" s="1"/>
  <c r="W678" i="9"/>
  <c r="X678" i="9" s="1"/>
  <c r="W486" i="9"/>
  <c r="X486" i="9" s="1"/>
  <c r="W724" i="9"/>
  <c r="X724" i="9" s="1"/>
  <c r="W468" i="9"/>
  <c r="X468" i="9" s="1"/>
  <c r="W685" i="9"/>
  <c r="X685" i="9" s="1"/>
  <c r="W217" i="9"/>
  <c r="X217" i="9" s="1"/>
  <c r="W552" i="9"/>
  <c r="X552" i="9" s="1"/>
  <c r="W767" i="9"/>
  <c r="X767" i="9" s="1"/>
  <c r="W178" i="9"/>
  <c r="X178" i="9" s="1"/>
  <c r="W467" i="9"/>
  <c r="X467" i="9" s="1"/>
  <c r="W442" i="9"/>
  <c r="AA442" i="9" s="1"/>
  <c r="AB442" i="9" s="1"/>
  <c r="W660" i="9"/>
  <c r="X660" i="9" s="1"/>
  <c r="W461" i="9"/>
  <c r="X461" i="9" s="1"/>
  <c r="W679" i="9"/>
  <c r="X679" i="9" s="1"/>
  <c r="W41" i="9"/>
  <c r="X41" i="9" s="1"/>
  <c r="W206" i="9"/>
  <c r="AA206" i="9" s="1"/>
  <c r="AB206" i="9" s="1"/>
  <c r="W173" i="9"/>
  <c r="X173" i="9" s="1"/>
  <c r="W268" i="9"/>
  <c r="X268" i="9" s="1"/>
  <c r="W608" i="9"/>
  <c r="X608" i="9" s="1"/>
  <c r="W203" i="9"/>
  <c r="X203" i="9" s="1"/>
  <c r="W308" i="9"/>
  <c r="X308" i="9" s="1"/>
  <c r="W529" i="9"/>
  <c r="X529" i="9" s="1"/>
  <c r="W745" i="9"/>
  <c r="AA745" i="9" s="1"/>
  <c r="AB745" i="9" s="1"/>
  <c r="W191" i="9"/>
  <c r="X191" i="9" s="1"/>
  <c r="W613" i="9"/>
  <c r="X613" i="9" s="1"/>
  <c r="W823" i="9"/>
  <c r="X823" i="9" s="1"/>
  <c r="W256" i="9"/>
  <c r="X256" i="9" s="1"/>
  <c r="W637" i="9"/>
  <c r="X637" i="9" s="1"/>
  <c r="W845" i="9"/>
  <c r="X845" i="9" s="1"/>
  <c r="W626" i="9"/>
  <c r="X626" i="9" s="1"/>
  <c r="W254" i="9"/>
  <c r="X254" i="9" s="1"/>
  <c r="W403" i="9"/>
  <c r="X403" i="9" s="1"/>
  <c r="W118" i="9"/>
  <c r="AA118" i="9" s="1"/>
  <c r="AB118" i="9" s="1"/>
  <c r="W506" i="9"/>
  <c r="X506" i="9" s="1"/>
  <c r="W37" i="9"/>
  <c r="AA37" i="9" s="1"/>
  <c r="AB37" i="9" s="1"/>
  <c r="W42" i="9"/>
  <c r="X42" i="9" s="1"/>
  <c r="W810" i="9"/>
  <c r="X810" i="9" s="1"/>
  <c r="W394" i="9"/>
  <c r="X394" i="9" s="1"/>
  <c r="W438" i="9"/>
  <c r="AA438" i="9" s="1"/>
  <c r="AB438" i="9" s="1"/>
  <c r="W836" i="9"/>
  <c r="X836" i="9" s="1"/>
  <c r="W420" i="9"/>
  <c r="AA420" i="9" s="1"/>
  <c r="AB420" i="9" s="1"/>
  <c r="W49" i="9"/>
  <c r="X49" i="9" s="1"/>
  <c r="W328" i="9"/>
  <c r="X328" i="9" s="1"/>
  <c r="W429" i="9"/>
  <c r="X429" i="9" s="1"/>
  <c r="W565" i="9"/>
  <c r="AA565" i="9" s="1"/>
  <c r="AB565" i="9" s="1"/>
  <c r="W588" i="9"/>
  <c r="X588" i="9" s="1"/>
  <c r="W800" i="9"/>
  <c r="X800" i="9" s="1"/>
  <c r="W523" i="9"/>
  <c r="X523" i="9" s="1"/>
  <c r="W449" i="9"/>
  <c r="X449" i="9" s="1"/>
  <c r="W140" i="9"/>
  <c r="X140" i="9" s="1"/>
  <c r="W746" i="9"/>
  <c r="AA746" i="9" s="1"/>
  <c r="AB746" i="9" s="1"/>
  <c r="W575" i="9"/>
  <c r="X575" i="9" s="1"/>
  <c r="W788" i="9"/>
  <c r="X788" i="9" s="1"/>
  <c r="W495" i="9"/>
  <c r="X495" i="9" s="1"/>
  <c r="W184" i="9"/>
  <c r="X184" i="9" s="1"/>
  <c r="W400" i="9"/>
  <c r="X400" i="9" s="1"/>
  <c r="W721" i="9"/>
  <c r="AA721" i="9" s="1"/>
  <c r="AB721" i="9" s="1"/>
  <c r="W563" i="9"/>
  <c r="X563" i="9" s="1"/>
  <c r="W723" i="9"/>
  <c r="X723" i="9" s="1"/>
  <c r="W236" i="9"/>
  <c r="X236" i="9" s="1"/>
  <c r="W386" i="9"/>
  <c r="X386" i="9" s="1"/>
  <c r="W819" i="9"/>
  <c r="X819" i="9" s="1"/>
  <c r="W318" i="9"/>
  <c r="X318" i="9" s="1"/>
  <c r="W841" i="9"/>
  <c r="X841" i="9" s="1"/>
  <c r="W669" i="9"/>
  <c r="X669" i="9" s="1"/>
  <c r="W507" i="9"/>
  <c r="X507" i="9" s="1"/>
  <c r="W176" i="9"/>
  <c r="X176" i="9" s="1"/>
  <c r="W195" i="9"/>
  <c r="X195" i="9" s="1"/>
  <c r="W522" i="9"/>
  <c r="X522" i="9" s="1"/>
  <c r="W739" i="9"/>
  <c r="X739" i="9" s="1"/>
  <c r="W74" i="9"/>
  <c r="AA74" i="9" s="1"/>
  <c r="AB74" i="9" s="1"/>
  <c r="W607" i="9"/>
  <c r="X607" i="9" s="1"/>
  <c r="W815" i="9"/>
  <c r="X815" i="9" s="1"/>
  <c r="W520" i="9"/>
  <c r="X520" i="9" s="1"/>
  <c r="W265" i="9"/>
  <c r="X265" i="9" s="1"/>
  <c r="W514" i="9"/>
  <c r="X514" i="9" s="1"/>
  <c r="W733" i="9"/>
  <c r="AA733" i="9" s="1"/>
  <c r="AB733" i="9" s="1"/>
  <c r="W687" i="9"/>
  <c r="AA687" i="9" s="1"/>
  <c r="AB687" i="9" s="1"/>
  <c r="W52" i="9"/>
  <c r="X52" i="9" s="1"/>
  <c r="W769" i="9"/>
  <c r="X769" i="9" s="1"/>
  <c r="W198" i="9"/>
  <c r="X198" i="9" s="1"/>
  <c r="W295" i="9"/>
  <c r="X295" i="9" s="1"/>
  <c r="W445" i="9"/>
  <c r="X445" i="9" s="1"/>
  <c r="W663" i="9"/>
  <c r="AA663" i="9" s="1"/>
  <c r="AB663" i="9" s="1"/>
  <c r="W73" i="9"/>
  <c r="AA73" i="9" s="1"/>
  <c r="AB73" i="9" s="1"/>
  <c r="W365" i="9"/>
  <c r="X365" i="9" s="1"/>
  <c r="W795" i="9"/>
  <c r="AA795" i="9" s="1"/>
  <c r="AB795" i="9" s="1"/>
  <c r="W450" i="9"/>
  <c r="X450" i="9" s="1"/>
  <c r="W668" i="9"/>
  <c r="X668" i="9" s="1"/>
  <c r="W30" i="9"/>
  <c r="X30" i="9" s="1"/>
  <c r="W314" i="9"/>
  <c r="X314" i="9" s="1"/>
  <c r="W691" i="9"/>
  <c r="X691" i="9" s="1"/>
  <c r="W56" i="9"/>
  <c r="X56" i="9" s="1"/>
  <c r="W302" i="9"/>
  <c r="X302" i="9" s="1"/>
  <c r="W334" i="9"/>
  <c r="X334" i="9" s="1"/>
  <c r="W229" i="9"/>
  <c r="AA229" i="9" s="1"/>
  <c r="AB229" i="9" s="1"/>
  <c r="W497" i="9"/>
  <c r="X497" i="9" s="1"/>
  <c r="W642" i="9"/>
  <c r="X642" i="9" s="1"/>
  <c r="W824" i="9"/>
  <c r="X824" i="9" s="1"/>
  <c r="W158" i="9"/>
  <c r="X158" i="9" s="1"/>
  <c r="W648" i="9"/>
  <c r="X648" i="9" s="1"/>
  <c r="W55" i="9"/>
  <c r="X55" i="9" s="1"/>
  <c r="W462" i="9"/>
  <c r="X462" i="9" s="1"/>
  <c r="W355" i="9"/>
  <c r="X355" i="9" s="1"/>
  <c r="W270" i="9"/>
  <c r="X270" i="9" s="1"/>
  <c r="W315" i="9"/>
  <c r="W812" i="9"/>
  <c r="X812" i="9" s="1"/>
  <c r="W747" i="9"/>
  <c r="X747" i="9" s="1"/>
  <c r="W646" i="9"/>
  <c r="X646" i="9" s="1"/>
  <c r="W644" i="9"/>
  <c r="X644" i="9" s="1"/>
  <c r="W851" i="9"/>
  <c r="X851" i="9" s="1"/>
  <c r="W633" i="9"/>
  <c r="AA633" i="9" s="1"/>
  <c r="AB633" i="9" s="1"/>
  <c r="W242" i="9"/>
  <c r="AA242" i="9" s="1"/>
  <c r="AB242" i="9" s="1"/>
  <c r="W269" i="9"/>
  <c r="AA269" i="9" s="1"/>
  <c r="AB269" i="9" s="1"/>
  <c r="W611" i="9"/>
  <c r="AA611" i="9" s="1"/>
  <c r="AB611" i="9" s="1"/>
  <c r="W779" i="9"/>
  <c r="X779" i="9" s="1"/>
  <c r="W123" i="9"/>
  <c r="W452" i="9"/>
  <c r="X452" i="9" s="1"/>
  <c r="W674" i="9"/>
  <c r="X674" i="9" s="1"/>
  <c r="W718" i="9"/>
  <c r="X718" i="9" s="1"/>
  <c r="W15" i="9"/>
  <c r="X15" i="9" s="1"/>
  <c r="W311" i="9"/>
  <c r="X311" i="9" s="1"/>
  <c r="W405" i="9"/>
  <c r="X405" i="9" s="1"/>
  <c r="W785" i="9"/>
  <c r="X785" i="9" s="1"/>
  <c r="W501" i="9"/>
  <c r="W46" i="9"/>
  <c r="AA46" i="9" s="1"/>
  <c r="AB46" i="9" s="1"/>
  <c r="W27" i="9"/>
  <c r="X27" i="9" s="1"/>
  <c r="W327" i="9"/>
  <c r="X327" i="9" s="1"/>
  <c r="W238" i="9"/>
  <c r="X238" i="9" s="1"/>
  <c r="W667" i="9"/>
  <c r="X667" i="9" s="1"/>
  <c r="W60" i="9"/>
  <c r="X60" i="9" s="1"/>
  <c r="W700" i="9"/>
  <c r="W729" i="9"/>
  <c r="X729" i="9" s="1"/>
  <c r="W480" i="9"/>
  <c r="X480" i="9" s="1"/>
  <c r="W456" i="9"/>
  <c r="X456" i="9" s="1"/>
  <c r="W225" i="9"/>
  <c r="X225" i="9" s="1"/>
  <c r="W473" i="9"/>
  <c r="X473" i="9" s="1"/>
  <c r="W692" i="9"/>
  <c r="AA692" i="9" s="1"/>
  <c r="AB692" i="9" s="1"/>
  <c r="W57" i="9"/>
  <c r="X57" i="9" s="1"/>
  <c r="W137" i="9"/>
  <c r="W854" i="9"/>
  <c r="X854" i="9" s="1"/>
  <c r="W697" i="9"/>
  <c r="X697" i="9" s="1"/>
  <c r="W210" i="9"/>
  <c r="X210" i="9" s="1"/>
  <c r="W275" i="9"/>
  <c r="X275" i="9" s="1"/>
  <c r="W419" i="9"/>
  <c r="X419" i="9" s="1"/>
  <c r="W623" i="9"/>
  <c r="AA623" i="9" s="1"/>
  <c r="AB623" i="9" s="1"/>
  <c r="W221" i="9"/>
  <c r="X221" i="9" s="1"/>
  <c r="W324" i="9"/>
  <c r="W544" i="9"/>
  <c r="X544" i="9" s="1"/>
  <c r="W409" i="9"/>
  <c r="X409" i="9" s="1"/>
  <c r="W272" i="9"/>
  <c r="AA272" i="9" s="1"/>
  <c r="AB272" i="9" s="1"/>
  <c r="W652" i="9"/>
  <c r="X652" i="9" s="1"/>
  <c r="W11" i="9"/>
  <c r="X11" i="9" s="1"/>
  <c r="W654" i="9"/>
  <c r="AA654" i="9" s="1"/>
  <c r="AB654" i="9" s="1"/>
  <c r="W246" i="9"/>
  <c r="AA246" i="9" s="1"/>
  <c r="AB246" i="9" s="1"/>
  <c r="W276" i="9"/>
  <c r="X276" i="9" s="1"/>
  <c r="W36" i="9"/>
  <c r="X36" i="9" s="1"/>
  <c r="W470" i="9"/>
  <c r="X470" i="9" s="1"/>
  <c r="W614" i="9"/>
  <c r="AA614" i="9" s="1"/>
  <c r="AB614" i="9" s="1"/>
  <c r="W787" i="9"/>
  <c r="X787" i="9" s="1"/>
  <c r="W125" i="9"/>
  <c r="AA125" i="9" s="1"/>
  <c r="AB125" i="9" s="1"/>
  <c r="W484" i="9"/>
  <c r="X484" i="9" s="1"/>
  <c r="W778" i="9"/>
  <c r="AA778" i="9" s="1"/>
  <c r="AB778" i="9" s="1"/>
  <c r="W47" i="9"/>
  <c r="X47" i="9" s="1"/>
  <c r="W761" i="9"/>
  <c r="X761" i="9" s="1"/>
  <c r="W243" i="9"/>
  <c r="X243" i="9" s="1"/>
  <c r="W367" i="9"/>
  <c r="X367" i="9" s="1"/>
  <c r="W726" i="9"/>
  <c r="X726" i="9" s="1"/>
  <c r="W321" i="9"/>
  <c r="X321" i="9" s="1"/>
  <c r="W559" i="9"/>
  <c r="X559" i="9" s="1"/>
  <c r="W411" i="9"/>
  <c r="X411" i="9" s="1"/>
  <c r="W482" i="9"/>
  <c r="X482" i="9" s="1"/>
  <c r="W510" i="9"/>
  <c r="X510" i="9" s="1"/>
  <c r="W264" i="9"/>
  <c r="AA264" i="9" s="1"/>
  <c r="AB264" i="9" s="1"/>
  <c r="W444" i="9"/>
  <c r="X444" i="9" s="1"/>
  <c r="W572" i="9"/>
  <c r="X572" i="9" s="1"/>
  <c r="W343" i="9"/>
  <c r="AA343" i="9" s="1"/>
  <c r="AB343" i="9" s="1"/>
  <c r="W801" i="9"/>
  <c r="X801" i="9" s="1"/>
  <c r="W175" i="9"/>
  <c r="X175" i="9" s="1"/>
  <c r="W760" i="9"/>
  <c r="X760" i="9" s="1"/>
  <c r="W17" i="9"/>
  <c r="X17" i="9" s="1"/>
  <c r="W223" i="9"/>
  <c r="X223" i="9" s="1"/>
  <c r="W335" i="9"/>
  <c r="X335" i="9" s="1"/>
  <c r="W519" i="9"/>
  <c r="X519" i="9" s="1"/>
  <c r="W844" i="9"/>
  <c r="X844" i="9" s="1"/>
  <c r="W54" i="9"/>
  <c r="AA54" i="9" s="1"/>
  <c r="AB54" i="9" s="1"/>
  <c r="W441" i="9"/>
  <c r="X441" i="9" s="1"/>
  <c r="W659" i="9"/>
  <c r="X659" i="9" s="1"/>
  <c r="W525" i="9"/>
  <c r="AA525" i="9" s="1"/>
  <c r="AB525" i="9" s="1"/>
  <c r="W110" i="9"/>
  <c r="X110" i="9" s="1"/>
  <c r="W390" i="9"/>
  <c r="X390" i="9" s="1"/>
  <c r="W415" i="9"/>
  <c r="AA415" i="9" s="1"/>
  <c r="AB415" i="9" s="1"/>
  <c r="W304" i="9"/>
  <c r="AA304" i="9" s="1"/>
  <c r="AB304" i="9" s="1"/>
  <c r="W696" i="9"/>
  <c r="X696" i="9" s="1"/>
  <c r="W69" i="9"/>
  <c r="X69" i="9" s="1"/>
  <c r="W839" i="9"/>
  <c r="X839" i="9" s="1"/>
  <c r="W715" i="9"/>
  <c r="X715" i="9" s="1"/>
  <c r="W828" i="9"/>
  <c r="X828" i="9" s="1"/>
  <c r="W492" i="9"/>
  <c r="AA492" i="9" s="1"/>
  <c r="AB492" i="9" s="1"/>
  <c r="W111" i="9"/>
  <c r="X111" i="9" s="1"/>
  <c r="W251" i="9"/>
  <c r="X251" i="9" s="1"/>
  <c r="W655" i="9"/>
  <c r="X655" i="9" s="1"/>
  <c r="W701" i="9"/>
  <c r="X701" i="9" s="1"/>
  <c r="W414" i="9"/>
  <c r="X414" i="9" s="1"/>
  <c r="W443" i="9"/>
  <c r="X443" i="9" s="1"/>
  <c r="W716" i="9"/>
  <c r="W425" i="9"/>
  <c r="AA425" i="9" s="1"/>
  <c r="AB425" i="9" s="1"/>
  <c r="W606" i="9"/>
  <c r="X606" i="9" s="1"/>
  <c r="W782" i="9"/>
  <c r="X782" i="9" s="1"/>
  <c r="W817" i="9"/>
  <c r="X817" i="9" s="1"/>
  <c r="W749" i="9"/>
  <c r="X749" i="9" s="1"/>
  <c r="W35" i="9"/>
  <c r="X35" i="9" s="1"/>
  <c r="W560" i="9"/>
  <c r="X560" i="9" s="1"/>
  <c r="W371" i="9"/>
  <c r="X371" i="9" s="1"/>
  <c r="W366" i="9"/>
  <c r="X366" i="9" s="1"/>
  <c r="W727" i="9"/>
  <c r="AA727" i="9" s="1"/>
  <c r="AB727" i="9" s="1"/>
  <c r="W676" i="9"/>
  <c r="X676" i="9" s="1"/>
  <c r="W261" i="9"/>
  <c r="W288" i="9"/>
  <c r="X288" i="9" s="1"/>
  <c r="W547" i="9"/>
  <c r="AA547" i="9" s="1"/>
  <c r="AB547" i="9" s="1"/>
  <c r="W671" i="9"/>
  <c r="X671" i="9" s="1"/>
  <c r="W63" i="9"/>
  <c r="X63" i="9" s="1"/>
  <c r="W825" i="9"/>
  <c r="X825" i="9" s="1"/>
  <c r="W218" i="9"/>
  <c r="X218" i="9" s="1"/>
  <c r="W64" i="9"/>
  <c r="X64" i="9" s="1"/>
  <c r="W842" i="9"/>
  <c r="W237" i="9"/>
  <c r="X237" i="9" s="1"/>
  <c r="W683" i="9"/>
  <c r="X683" i="9" s="1"/>
  <c r="W259" i="9"/>
  <c r="X259" i="9" s="1"/>
  <c r="W568" i="9"/>
  <c r="AA568" i="9" s="1"/>
  <c r="AB568" i="9" s="1"/>
  <c r="W617" i="9"/>
  <c r="X617" i="9" s="1"/>
  <c r="W538" i="9"/>
  <c r="X538" i="9" s="1"/>
  <c r="W346" i="9"/>
  <c r="X346" i="9" s="1"/>
  <c r="W293" i="9"/>
  <c r="X293" i="9" s="1"/>
  <c r="W635" i="9"/>
  <c r="X635" i="9" s="1"/>
  <c r="W521" i="9"/>
  <c r="X521" i="9" s="1"/>
  <c r="W838" i="9"/>
  <c r="X838" i="9" s="1"/>
  <c r="W94" i="9"/>
  <c r="X94" i="9" s="1"/>
  <c r="W38" i="9"/>
  <c r="X38" i="9" s="1"/>
  <c r="W535" i="9"/>
  <c r="X535" i="9" s="1"/>
  <c r="W509" i="9"/>
  <c r="X509" i="9" s="1"/>
  <c r="W280" i="9"/>
  <c r="X280" i="9" s="1"/>
  <c r="W528" i="9"/>
  <c r="X528" i="9" s="1"/>
  <c r="W744" i="9"/>
  <c r="X744" i="9" s="1"/>
  <c r="W67" i="9"/>
  <c r="X67" i="9" s="1"/>
  <c r="W780" i="9"/>
  <c r="X780" i="9" s="1"/>
  <c r="W193" i="9"/>
  <c r="X193" i="9" s="1"/>
  <c r="W459" i="9"/>
  <c r="X459" i="9" s="1"/>
  <c r="W677" i="9"/>
  <c r="X677" i="9" s="1"/>
  <c r="W88" i="9"/>
  <c r="X88" i="9" s="1"/>
  <c r="W379" i="9"/>
  <c r="X379" i="9" s="1"/>
  <c r="W807" i="9"/>
  <c r="X807" i="9" s="1"/>
  <c r="W464" i="9"/>
  <c r="X464" i="9" s="1"/>
  <c r="W682" i="9"/>
  <c r="X682" i="9" s="1"/>
  <c r="W45" i="9"/>
  <c r="X45" i="9" s="1"/>
  <c r="W329" i="9"/>
  <c r="X329" i="9" s="1"/>
  <c r="W705" i="9"/>
  <c r="X705" i="9" s="1"/>
  <c r="W71" i="9"/>
  <c r="X71" i="9" s="1"/>
  <c r="W759" i="9"/>
  <c r="X759" i="9" s="1"/>
  <c r="W244" i="9"/>
  <c r="AA244" i="9" s="1"/>
  <c r="AB244" i="9" s="1"/>
  <c r="W504" i="9"/>
  <c r="X504" i="9" s="1"/>
  <c r="W650" i="9"/>
  <c r="X650" i="9" s="1"/>
  <c r="W837" i="9"/>
  <c r="X837" i="9" s="1"/>
  <c r="W172" i="9"/>
  <c r="X172" i="9" s="1"/>
  <c r="W307" i="9"/>
  <c r="X307" i="9" s="1"/>
  <c r="W756" i="9"/>
  <c r="AA756" i="9" s="1"/>
  <c r="AB756" i="9" s="1"/>
  <c r="W351" i="9"/>
  <c r="X351" i="9" s="1"/>
  <c r="W299" i="9"/>
  <c r="AA299" i="9" s="1"/>
  <c r="AB299" i="9" s="1"/>
  <c r="W95" i="9"/>
  <c r="X95" i="9" s="1"/>
  <c r="W460" i="9"/>
  <c r="X460" i="9" s="1"/>
  <c r="W205" i="9"/>
  <c r="X205" i="9" s="1"/>
  <c r="W493" i="9"/>
  <c r="X493" i="9" s="1"/>
  <c r="W384" i="9"/>
  <c r="X384" i="9" s="1"/>
  <c r="W116" i="9"/>
  <c r="X116" i="9" s="1"/>
  <c r="W615" i="9"/>
  <c r="X615" i="9" s="1"/>
  <c r="W589" i="9"/>
  <c r="X589" i="9" s="1"/>
  <c r="W675" i="9"/>
  <c r="AA675" i="9" s="1"/>
  <c r="AB675" i="9" s="1"/>
  <c r="W434" i="9"/>
  <c r="X434" i="9" s="1"/>
  <c r="W408" i="9"/>
  <c r="X408" i="9" s="1"/>
  <c r="W627" i="9"/>
  <c r="X627" i="9" s="1"/>
  <c r="W398" i="9"/>
  <c r="X398" i="9" s="1"/>
  <c r="W645" i="9"/>
  <c r="X645" i="9" s="1"/>
  <c r="W852" i="9"/>
  <c r="X852" i="9" s="1"/>
  <c r="W28" i="9"/>
  <c r="AA28" i="9" s="1"/>
  <c r="AB28" i="9" s="1"/>
  <c r="W809" i="9"/>
  <c r="X809" i="9" s="1"/>
  <c r="W185" i="9"/>
  <c r="X185" i="9" s="1"/>
  <c r="W119" i="9"/>
  <c r="X119" i="9" s="1"/>
  <c r="W250" i="9"/>
  <c r="AA250" i="9" s="1"/>
  <c r="AB250" i="9" s="1"/>
  <c r="W370" i="9"/>
  <c r="X370" i="9" s="1"/>
  <c r="W574" i="9"/>
  <c r="W126" i="9"/>
  <c r="X126" i="9" s="1"/>
  <c r="W274" i="9"/>
  <c r="AA274" i="9" s="1"/>
  <c r="AB274" i="9" s="1"/>
  <c r="W714" i="9"/>
  <c r="AA714" i="9" s="1"/>
  <c r="AB714" i="9" s="1"/>
  <c r="W163" i="9"/>
  <c r="X163" i="9" s="1"/>
  <c r="W579" i="9"/>
  <c r="X579" i="9" s="1"/>
  <c r="W793" i="9"/>
  <c r="X793" i="9" s="1"/>
  <c r="W224" i="9"/>
  <c r="X224" i="9" s="1"/>
  <c r="W602" i="9"/>
  <c r="AA602" i="9" s="1"/>
  <c r="AB602" i="9" s="1"/>
  <c r="W813" i="9"/>
  <c r="X813" i="9" s="1"/>
  <c r="W188" i="9"/>
  <c r="X188" i="9" s="1"/>
  <c r="W196" i="9"/>
  <c r="X196" i="9" s="1"/>
  <c r="W361" i="9"/>
  <c r="X361" i="9" s="1"/>
  <c r="W584" i="9"/>
  <c r="AA584" i="9" s="1"/>
  <c r="AB584" i="9" s="1"/>
  <c r="W748" i="9"/>
  <c r="X748" i="9" s="1"/>
  <c r="W402" i="9"/>
  <c r="X402" i="9" s="1"/>
  <c r="W630" i="9"/>
  <c r="X630" i="9" s="1"/>
  <c r="W48" i="9"/>
  <c r="AA48" i="9" s="1"/>
  <c r="AB48" i="9" s="1"/>
  <c r="W248" i="9"/>
  <c r="X248" i="9" s="1"/>
  <c r="W115" i="9"/>
  <c r="X115" i="9" s="1"/>
  <c r="W768" i="9"/>
  <c r="X768" i="9" s="1"/>
  <c r="W153" i="9"/>
  <c r="X153" i="9" s="1"/>
  <c r="W594" i="9"/>
  <c r="X594" i="9" s="1"/>
  <c r="W150" i="9"/>
  <c r="AA150" i="9" s="1"/>
  <c r="AB150" i="9" s="1"/>
  <c r="W656" i="9"/>
  <c r="X656" i="9" s="1"/>
  <c r="W790" i="9"/>
  <c r="X790" i="9" s="1"/>
  <c r="W496" i="9"/>
  <c r="X496" i="9" s="1"/>
  <c r="W306" i="9"/>
  <c r="X306" i="9" s="1"/>
  <c r="W413" i="9"/>
  <c r="W569" i="9"/>
  <c r="X569" i="9" s="1"/>
  <c r="W833" i="9"/>
  <c r="X833" i="9" s="1"/>
  <c r="W109" i="9"/>
  <c r="X109" i="9" s="1"/>
  <c r="W91" i="9"/>
  <c r="X91" i="9" s="1"/>
  <c r="W498" i="9"/>
  <c r="X498" i="9" s="1"/>
  <c r="W70" i="9"/>
  <c r="X70" i="9" s="1"/>
  <c r="W639" i="9"/>
  <c r="X639" i="9" s="1"/>
  <c r="W5" i="9"/>
  <c r="AA5" i="9" s="1"/>
  <c r="AB5" i="9" s="1"/>
  <c r="W582" i="9"/>
  <c r="X582" i="9" s="1"/>
  <c r="W835" i="9"/>
  <c r="X835" i="9" s="1"/>
  <c r="W401" i="9"/>
  <c r="X401" i="9" s="1"/>
  <c r="W533" i="9"/>
  <c r="X533" i="9" s="1"/>
  <c r="W730" i="9"/>
  <c r="X730" i="9" s="1"/>
  <c r="W610" i="9"/>
  <c r="X610" i="9" s="1"/>
  <c r="W541" i="9"/>
  <c r="X541" i="9" s="1"/>
  <c r="W593" i="9"/>
  <c r="X593" i="9" s="1"/>
  <c r="W146" i="9"/>
  <c r="X146" i="9" s="1"/>
  <c r="W690" i="9"/>
  <c r="AA690" i="9" s="1"/>
  <c r="AB690" i="9" s="1"/>
  <c r="W142" i="9"/>
  <c r="AA142" i="9" s="1"/>
  <c r="AB142" i="9" s="1"/>
  <c r="W698" i="9"/>
  <c r="X698" i="9" s="1"/>
  <c r="W120" i="9"/>
  <c r="AA120" i="9" s="1"/>
  <c r="AB120" i="9" s="1"/>
  <c r="W339" i="9"/>
  <c r="X339" i="9" s="1"/>
  <c r="W290" i="9"/>
  <c r="X290" i="9" s="1"/>
  <c r="W736" i="9"/>
  <c r="AA736" i="9" s="1"/>
  <c r="AB736" i="9" s="1"/>
  <c r="W93" i="9"/>
  <c r="X93" i="9" s="1"/>
  <c r="W573" i="9"/>
  <c r="X573" i="9" s="1"/>
  <c r="W539" i="9"/>
  <c r="X539" i="9" s="1"/>
  <c r="W625" i="9"/>
  <c r="X625" i="9" s="1"/>
  <c r="W104" i="9"/>
  <c r="AA104" i="9" s="1"/>
  <c r="AB104" i="9" s="1"/>
  <c r="W301" i="9"/>
  <c r="AA301" i="9" s="1"/>
  <c r="AB301" i="9" s="1"/>
  <c r="W789" i="9"/>
  <c r="X789" i="9" s="1"/>
  <c r="W271" i="9"/>
  <c r="X271" i="9" s="1"/>
  <c r="W373" i="9"/>
  <c r="X373" i="9" s="1"/>
  <c r="W457" i="9"/>
  <c r="X457" i="9" s="1"/>
  <c r="W322" i="9"/>
  <c r="X322" i="9" s="1"/>
  <c r="W440" i="9"/>
  <c r="X440" i="9" s="1"/>
  <c r="W564" i="9"/>
  <c r="AA564" i="9" s="1"/>
  <c r="AB564" i="9" s="1"/>
  <c r="W337" i="9"/>
  <c r="X337" i="9" s="1"/>
  <c r="W583" i="9"/>
  <c r="X583" i="9" s="1"/>
  <c r="W794" i="9"/>
  <c r="AA794" i="9" s="1"/>
  <c r="AB794" i="9" s="1"/>
  <c r="W167" i="9"/>
  <c r="X167" i="9" s="1"/>
  <c r="W753" i="9"/>
  <c r="X753" i="9" s="1"/>
  <c r="W850" i="9"/>
  <c r="X850" i="9" s="1"/>
  <c r="W843" i="9"/>
  <c r="X843" i="9" s="1"/>
  <c r="W333" i="9"/>
  <c r="AA333" i="9" s="1"/>
  <c r="AB333" i="9" s="1"/>
  <c r="W512" i="9"/>
  <c r="X512" i="9" s="1"/>
  <c r="W832" i="9"/>
  <c r="X832" i="9" s="1"/>
  <c r="W213" i="9"/>
  <c r="X213" i="9" s="1"/>
  <c r="W436" i="9"/>
  <c r="X436" i="9" s="1"/>
  <c r="W100" i="9"/>
  <c r="X100" i="9" s="1"/>
  <c r="W103" i="9"/>
  <c r="AA103" i="9" s="1"/>
  <c r="AB103" i="9" s="1"/>
  <c r="W757" i="9"/>
  <c r="X757" i="9" s="1"/>
  <c r="W127" i="9"/>
  <c r="X127" i="9" s="1"/>
  <c r="W853" i="9"/>
  <c r="X853" i="9" s="1"/>
  <c r="W375" i="9"/>
  <c r="X375" i="9" s="1"/>
  <c r="W407" i="9"/>
  <c r="X407" i="9" s="1"/>
  <c r="W297" i="9"/>
  <c r="AA297" i="9" s="1"/>
  <c r="AB297" i="9" s="1"/>
  <c r="W540" i="9"/>
  <c r="AA540" i="9" s="1"/>
  <c r="AB540" i="9" s="1"/>
  <c r="W689" i="9"/>
  <c r="AA689" i="9" s="1"/>
  <c r="AB689" i="9" s="1"/>
  <c r="W62" i="9"/>
  <c r="X62" i="9" s="1"/>
  <c r="W664" i="9"/>
  <c r="AA664" i="9" s="1"/>
  <c r="AB664" i="9" s="1"/>
  <c r="W235" i="9"/>
  <c r="X235" i="9" s="1"/>
  <c r="W680" i="9"/>
  <c r="AA680" i="9" s="1"/>
  <c r="AB680" i="9" s="1"/>
  <c r="W781" i="9"/>
  <c r="X781" i="9" s="1"/>
  <c r="W561" i="9"/>
  <c r="X561" i="9" s="1"/>
  <c r="W546" i="9"/>
  <c r="X546" i="9" s="1"/>
  <c r="W102" i="9"/>
  <c r="X102" i="9" s="1"/>
  <c r="W219" i="9"/>
  <c r="X219" i="9" s="1"/>
  <c r="W105" i="9"/>
  <c r="X105" i="9" s="1"/>
  <c r="W77" i="9"/>
  <c r="X77" i="9" s="1"/>
  <c r="W751" i="9"/>
  <c r="X751" i="9" s="1"/>
  <c r="W830" i="9"/>
  <c r="X830" i="9" s="1"/>
  <c r="W463" i="9"/>
  <c r="X463" i="9" s="1"/>
  <c r="W232" i="9"/>
  <c r="X232" i="9" s="1"/>
  <c r="W481" i="9"/>
  <c r="X481" i="9" s="1"/>
  <c r="W699" i="9"/>
  <c r="X699" i="9" s="1"/>
  <c r="W208" i="9"/>
  <c r="X208" i="9" s="1"/>
  <c r="W14" i="9"/>
  <c r="X14" i="9" s="1"/>
  <c r="W731" i="9"/>
  <c r="X731" i="9" s="1"/>
  <c r="W847" i="9"/>
  <c r="AA847" i="9" s="1"/>
  <c r="AB847" i="9" s="1"/>
  <c r="W278" i="9"/>
  <c r="X278" i="9" s="1"/>
  <c r="W629" i="9"/>
  <c r="X629" i="9" s="1"/>
  <c r="W834" i="9"/>
  <c r="AA834" i="9" s="1"/>
  <c r="AB834" i="9" s="1"/>
  <c r="W331" i="9"/>
  <c r="X331" i="9" s="1"/>
  <c r="W550" i="9"/>
  <c r="AA550" i="9" s="1"/>
  <c r="AB550" i="9" s="1"/>
  <c r="W764" i="9"/>
  <c r="X764" i="9" s="1"/>
  <c r="W417" i="9"/>
  <c r="AA417" i="9" s="1"/>
  <c r="AB417" i="9" s="1"/>
  <c r="W279" i="9"/>
  <c r="X279" i="9" s="1"/>
  <c r="W657" i="9"/>
  <c r="X657" i="9" s="1"/>
  <c r="W18" i="9"/>
  <c r="X18" i="9" s="1"/>
  <c r="W252" i="9"/>
  <c r="X252" i="9" s="1"/>
  <c r="W59" i="9"/>
  <c r="X59" i="9" s="1"/>
  <c r="W475" i="9"/>
  <c r="AA475" i="9" s="1"/>
  <c r="AB475" i="9" s="1"/>
  <c r="W619" i="9"/>
  <c r="X619" i="9" s="1"/>
  <c r="W684" i="9"/>
  <c r="X684" i="9" s="1"/>
  <c r="W222" i="9"/>
  <c r="X222" i="9" s="1"/>
  <c r="W326" i="9"/>
  <c r="AA326" i="9" s="1"/>
  <c r="AB326" i="9" s="1"/>
  <c r="W600" i="9"/>
  <c r="AA600" i="9" s="1"/>
  <c r="AB600" i="9" s="1"/>
  <c r="W816" i="9"/>
  <c r="X816" i="9" s="1"/>
  <c r="W728" i="9"/>
  <c r="X728" i="9" s="1"/>
  <c r="W201" i="9"/>
  <c r="AA201" i="9" s="1"/>
  <c r="AB201" i="9" s="1"/>
  <c r="W194" i="9"/>
  <c r="X194" i="9" s="1"/>
  <c r="W735" i="9"/>
  <c r="X735" i="9" s="1"/>
  <c r="W576" i="9"/>
  <c r="X576" i="9" s="1"/>
  <c r="W23" i="9"/>
  <c r="X23" i="9" s="1"/>
  <c r="W412" i="9"/>
  <c r="X412" i="9" s="1"/>
  <c r="W323" i="9"/>
  <c r="X323" i="9" s="1"/>
  <c r="W740" i="9"/>
  <c r="X740" i="9" s="1"/>
  <c r="W325" i="9"/>
  <c r="AA325" i="9" s="1"/>
  <c r="AB325" i="9" s="1"/>
  <c r="W554" i="9"/>
  <c r="X554" i="9" s="1"/>
  <c r="W422" i="9"/>
  <c r="X422" i="9" s="1"/>
  <c r="W693" i="9"/>
  <c r="X693" i="9" s="1"/>
  <c r="W722" i="9"/>
  <c r="X722" i="9" s="1"/>
  <c r="W81" i="9"/>
  <c r="X81" i="9" s="1"/>
  <c r="W113" i="9"/>
  <c r="X113" i="9" s="1"/>
  <c r="W207" i="9"/>
  <c r="AA207" i="9" s="1"/>
  <c r="AB207" i="9" s="1"/>
  <c r="W283" i="9"/>
  <c r="X283" i="9" s="1"/>
  <c r="W566" i="9"/>
  <c r="X566" i="9" s="1"/>
  <c r="W209" i="9"/>
  <c r="AA209" i="9" s="1"/>
  <c r="AB209" i="9" s="1"/>
  <c r="W87" i="9"/>
  <c r="X87" i="9" s="1"/>
  <c r="W319" i="9"/>
  <c r="X319" i="9" s="1"/>
  <c r="W273" i="9"/>
  <c r="X273" i="9" s="1"/>
  <c r="W101" i="9"/>
  <c r="X101" i="9" s="1"/>
  <c r="W750" i="9"/>
  <c r="X750" i="9" s="1"/>
  <c r="W309" i="9"/>
  <c r="X309" i="9" s="1"/>
  <c r="W204" i="9"/>
  <c r="X204" i="9" s="1"/>
  <c r="W347" i="9"/>
  <c r="X347" i="9" s="1"/>
  <c r="W164" i="9"/>
  <c r="AA164" i="9" s="1"/>
  <c r="AB164" i="9" s="1"/>
  <c r="W162" i="9"/>
  <c r="X162" i="9" s="1"/>
  <c r="W156" i="9"/>
  <c r="X156" i="9" s="1"/>
  <c r="W831" i="9"/>
  <c r="X831" i="9" s="1"/>
  <c r="W212" i="9"/>
  <c r="X212" i="9" s="1"/>
  <c r="W638" i="9"/>
  <c r="X638" i="9" s="1"/>
  <c r="W567" i="9"/>
  <c r="X567" i="9" s="1"/>
  <c r="W135" i="9"/>
  <c r="X135" i="9" s="1"/>
  <c r="W580" i="9"/>
  <c r="AA580" i="9" s="1"/>
  <c r="AB580" i="9" s="1"/>
  <c r="W811" i="9"/>
  <c r="X811" i="9" s="1"/>
  <c r="W97" i="9"/>
  <c r="X97" i="9" s="1"/>
  <c r="W604" i="9"/>
  <c r="AA604" i="9" s="1"/>
  <c r="AB604" i="9" s="1"/>
  <c r="W765" i="9"/>
  <c r="X765" i="9" s="1"/>
  <c r="W294" i="9"/>
  <c r="X294" i="9" s="1"/>
  <c r="W282" i="9"/>
  <c r="X282" i="9" s="1"/>
  <c r="W632" i="9"/>
  <c r="X632" i="9" s="1"/>
  <c r="W154" i="9"/>
  <c r="X154" i="9" s="1"/>
  <c r="W352" i="9"/>
  <c r="X352" i="9" s="1"/>
  <c r="W743" i="9"/>
  <c r="X743" i="9" s="1"/>
  <c r="W340" i="9"/>
  <c r="AA340" i="9" s="1"/>
  <c r="AB340" i="9" s="1"/>
  <c r="W263" i="9"/>
  <c r="AA263" i="9" s="1"/>
  <c r="AB263" i="9" s="1"/>
  <c r="W377" i="9"/>
  <c r="X377" i="9" s="1"/>
  <c r="W389" i="9"/>
  <c r="X389" i="9" s="1"/>
  <c r="W257" i="9"/>
  <c r="AA257" i="9" s="1"/>
  <c r="AB257" i="9" s="1"/>
  <c r="W428" i="9"/>
  <c r="X428" i="9" s="1"/>
  <c r="W112" i="9"/>
  <c r="X112" i="9" s="1"/>
  <c r="W157" i="9"/>
  <c r="X157" i="9" s="1"/>
  <c r="W174" i="9"/>
  <c r="X174" i="9" s="1"/>
  <c r="W433" i="9"/>
  <c r="X433" i="9" s="1"/>
  <c r="W245" i="9"/>
  <c r="X245" i="9" s="1"/>
  <c r="W336" i="9"/>
  <c r="X336" i="9" s="1"/>
  <c r="W317" i="9"/>
  <c r="X317" i="9" s="1"/>
  <c r="W197" i="9"/>
  <c r="X197" i="9" s="1"/>
  <c r="W487" i="9"/>
  <c r="AA487" i="9" s="1"/>
  <c r="AB487" i="9" s="1"/>
  <c r="W439" i="9"/>
  <c r="AA439" i="9" s="1"/>
  <c r="AB439" i="9" s="1"/>
  <c r="W597" i="9"/>
  <c r="X597" i="9" s="1"/>
  <c r="W762" i="9"/>
  <c r="AA762" i="9" s="1"/>
  <c r="AB762" i="9" s="1"/>
  <c r="W453" i="9"/>
  <c r="X453" i="9" s="1"/>
  <c r="W161" i="9"/>
  <c r="X161" i="9" s="1"/>
  <c r="W472" i="9"/>
  <c r="AA472" i="9" s="1"/>
  <c r="AB472" i="9" s="1"/>
  <c r="W840" i="9"/>
  <c r="AA840" i="9" s="1"/>
  <c r="AB840" i="9" s="1"/>
  <c r="W6" i="9"/>
  <c r="X6" i="9" s="1"/>
  <c r="W292" i="9"/>
  <c r="X292" i="9" s="1"/>
  <c r="W758" i="9"/>
  <c r="X758" i="9" s="1"/>
  <c r="W182" i="9"/>
  <c r="X182" i="9" s="1"/>
  <c r="W766" i="9"/>
  <c r="X766" i="9" s="1"/>
  <c r="W136" i="9"/>
  <c r="X136" i="9" s="1"/>
  <c r="W32" i="9"/>
  <c r="X32" i="9" s="1"/>
  <c r="W227" i="9"/>
  <c r="X227" i="9" s="1"/>
  <c r="W527" i="9"/>
  <c r="X527" i="9" s="1"/>
  <c r="W10" i="9"/>
  <c r="X10" i="9" s="1"/>
  <c r="W226" i="9"/>
  <c r="X226" i="9" s="1"/>
  <c r="W448" i="9"/>
  <c r="AA448" i="9" s="1"/>
  <c r="AB448" i="9" s="1"/>
  <c r="W665" i="9"/>
  <c r="X665" i="9" s="1"/>
  <c r="W114" i="9"/>
  <c r="AA114" i="9" s="1"/>
  <c r="AB114" i="9" s="1"/>
  <c r="W532" i="9"/>
  <c r="AA532" i="9" s="1"/>
  <c r="AB532" i="9" s="1"/>
  <c r="W117" i="9"/>
  <c r="X117" i="9" s="1"/>
  <c r="W397" i="9"/>
  <c r="AA397" i="9" s="1"/>
  <c r="AB397" i="9" s="1"/>
  <c r="W770" i="9"/>
  <c r="X770" i="9" s="1"/>
  <c r="W21" i="9"/>
  <c r="X21" i="9" s="1"/>
  <c r="W380" i="9"/>
  <c r="X380" i="9" s="1"/>
  <c r="W437" i="9"/>
  <c r="X437" i="9" s="1"/>
  <c r="W312" i="9"/>
  <c r="X312" i="9" s="1"/>
  <c r="W553" i="9"/>
  <c r="X553" i="9" s="1"/>
  <c r="W703" i="9"/>
  <c r="X703" i="9" s="1"/>
  <c r="W76" i="9"/>
  <c r="X76" i="9" s="1"/>
  <c r="W7" i="9"/>
  <c r="AA7" i="9" s="1"/>
  <c r="AB7" i="9" s="1"/>
  <c r="W447" i="9"/>
  <c r="X447" i="9" s="1"/>
  <c r="W155" i="9"/>
  <c r="X155" i="9" s="1"/>
  <c r="W570" i="9"/>
  <c r="X570" i="9" s="1"/>
  <c r="W624" i="9"/>
  <c r="X624" i="9" s="1"/>
  <c r="W388" i="9"/>
  <c r="AA388" i="9" s="1"/>
  <c r="AB388" i="9" s="1"/>
  <c r="W598" i="9"/>
  <c r="X598" i="9" s="1"/>
  <c r="W738" i="9"/>
  <c r="AA738" i="9" s="1"/>
  <c r="AB738" i="9" s="1"/>
  <c r="W180" i="9"/>
  <c r="X180" i="9" s="1"/>
  <c r="W494" i="9"/>
  <c r="AA494" i="9" s="1"/>
  <c r="AB494" i="9" s="1"/>
  <c r="W240" i="9"/>
  <c r="AA240" i="9" s="1"/>
  <c r="AB240" i="9" s="1"/>
  <c r="W706" i="9"/>
  <c r="X706" i="9" s="1"/>
  <c r="W555" i="9"/>
  <c r="AA555" i="9" s="1"/>
  <c r="AB555" i="9" s="1"/>
  <c r="W531" i="9"/>
  <c r="X531" i="9" s="1"/>
  <c r="W300" i="9"/>
  <c r="X300" i="9" s="1"/>
  <c r="W549" i="9"/>
  <c r="AA549" i="9" s="1"/>
  <c r="AB549" i="9" s="1"/>
  <c r="W133" i="9"/>
  <c r="X133" i="9" s="1"/>
  <c r="W89" i="9"/>
  <c r="X89" i="9" s="1"/>
  <c r="W799" i="9"/>
  <c r="AA799" i="9" s="1"/>
  <c r="AB799" i="9" s="1"/>
  <c r="W148" i="9"/>
  <c r="X148" i="9" s="1"/>
  <c r="W313" i="9"/>
  <c r="X313" i="9" s="1"/>
  <c r="W479" i="9"/>
  <c r="X479" i="9" s="1"/>
  <c r="W711" i="9"/>
  <c r="X711" i="9" s="1"/>
  <c r="W190" i="9"/>
  <c r="X190" i="9" s="1"/>
  <c r="W399" i="9"/>
  <c r="X399" i="9" s="1"/>
  <c r="W618" i="9"/>
  <c r="X618" i="9" s="1"/>
  <c r="W827" i="9"/>
  <c r="X827" i="9" s="1"/>
  <c r="W485" i="9"/>
  <c r="X485" i="9" s="1"/>
  <c r="W702" i="9"/>
  <c r="X702" i="9" s="1"/>
  <c r="W68" i="9"/>
  <c r="X68" i="9" s="1"/>
  <c r="W349" i="9"/>
  <c r="X349" i="9" s="1"/>
  <c r="W725" i="9"/>
  <c r="AA725" i="9" s="1"/>
  <c r="AB725" i="9" s="1"/>
  <c r="W92" i="9"/>
  <c r="X92" i="9" s="1"/>
  <c r="W791" i="9"/>
  <c r="X791" i="9" s="1"/>
  <c r="W381" i="9"/>
  <c r="X381" i="9" s="1"/>
  <c r="W262" i="9"/>
  <c r="AA262" i="9" s="1"/>
  <c r="AB262" i="9" s="1"/>
  <c r="W518" i="9"/>
  <c r="X518" i="9" s="1"/>
  <c r="W666" i="9"/>
  <c r="X666" i="9" s="1"/>
  <c r="W16" i="9"/>
  <c r="AA16" i="9" s="1"/>
  <c r="AB16" i="9" s="1"/>
  <c r="W58" i="9"/>
  <c r="X58" i="9" s="1"/>
  <c r="W86" i="9"/>
  <c r="X86" i="9" s="1"/>
  <c r="W255" i="9"/>
  <c r="X255" i="9" s="1"/>
  <c r="W591" i="9"/>
  <c r="X591" i="9" s="1"/>
  <c r="W601" i="9"/>
  <c r="X601" i="9" s="1"/>
  <c r="W79" i="9"/>
  <c r="X79" i="9" s="1"/>
  <c r="W284" i="9"/>
  <c r="X284" i="9" s="1"/>
  <c r="W562" i="9"/>
  <c r="X562" i="9" s="1"/>
  <c r="W33" i="9"/>
  <c r="X33" i="9" s="1"/>
  <c r="W803" i="9"/>
  <c r="X803" i="9" s="1"/>
  <c r="W537" i="9"/>
  <c r="AA537" i="9" s="1"/>
  <c r="AB537" i="9" s="1"/>
  <c r="W266" i="9"/>
  <c r="X266" i="9" s="1"/>
  <c r="W805" i="9"/>
  <c r="X805" i="9" s="1"/>
  <c r="W368" i="9"/>
  <c r="X368" i="9" s="1"/>
  <c r="W165" i="9"/>
  <c r="X165" i="9" s="1"/>
  <c r="W517" i="9"/>
  <c r="X517" i="9" s="1"/>
  <c r="W360" i="9"/>
  <c r="AA360" i="9" s="1"/>
  <c r="AB360" i="9" s="1"/>
  <c r="W634" i="9"/>
  <c r="X634" i="9" s="1"/>
  <c r="W387" i="9"/>
  <c r="X387" i="9" s="1"/>
  <c r="W713" i="9"/>
  <c r="X713" i="9" s="1"/>
  <c r="W20" i="9"/>
  <c r="X20" i="9" s="1"/>
  <c r="W605" i="9"/>
  <c r="X605" i="9" s="1"/>
  <c r="W640" i="9"/>
  <c r="X640" i="9" s="1"/>
  <c r="W357" i="9"/>
  <c r="X357" i="9" s="1"/>
  <c r="W83" i="9"/>
  <c r="X83" i="9" s="1"/>
  <c r="W199" i="9"/>
  <c r="X199" i="9" s="1"/>
  <c r="W474" i="9"/>
  <c r="X474" i="9" s="1"/>
  <c r="W166" i="9"/>
  <c r="X166" i="9" s="1"/>
  <c r="W234" i="9"/>
  <c r="X234" i="9" s="1"/>
  <c r="W374" i="9"/>
  <c r="X374" i="9" s="1"/>
  <c r="W647" i="9"/>
  <c r="X647" i="9" s="1"/>
  <c r="W499" i="9"/>
  <c r="X499" i="9" s="1"/>
  <c r="W421" i="9"/>
  <c r="X421" i="9" s="1"/>
  <c r="W391" i="9"/>
  <c r="X391" i="9" s="1"/>
  <c r="W362" i="9"/>
  <c r="X362" i="9" s="1"/>
  <c r="W786" i="9"/>
  <c r="X786" i="9" s="1"/>
  <c r="W353" i="9"/>
  <c r="X353" i="9" s="1"/>
  <c r="W708" i="9"/>
  <c r="X708" i="9" s="1"/>
  <c r="W385" i="9"/>
  <c r="X385" i="9" s="1"/>
  <c r="W78" i="9"/>
  <c r="AA78" i="9" s="1"/>
  <c r="AB78" i="9" s="1"/>
  <c r="W131" i="9"/>
  <c r="X131" i="9" s="1"/>
  <c r="W430" i="9"/>
  <c r="X430" i="9" s="1"/>
  <c r="W829" i="9"/>
  <c r="AA829" i="9" s="1"/>
  <c r="AB829" i="9" s="1"/>
  <c r="W187" i="9"/>
  <c r="X187" i="9" s="1"/>
  <c r="W709" i="9"/>
  <c r="AA709" i="9" s="1"/>
  <c r="AB709" i="9" s="1"/>
  <c r="W358" i="9"/>
  <c r="X358" i="9" s="1"/>
  <c r="W24" i="9"/>
  <c r="X24" i="9" s="1"/>
  <c r="W776" i="9"/>
  <c r="X776" i="9" s="1"/>
  <c r="W348" i="9"/>
  <c r="X348" i="9" s="1"/>
  <c r="W502" i="9"/>
  <c r="X502" i="9" s="1"/>
  <c r="W216" i="9"/>
  <c r="X216" i="9" s="1"/>
  <c r="W354" i="9"/>
  <c r="X354" i="9" s="1"/>
  <c r="W416" i="9"/>
  <c r="X416" i="9" s="1"/>
  <c r="W435" i="9"/>
  <c r="AA435" i="9" s="1"/>
  <c r="AB435" i="9" s="1"/>
  <c r="W806" i="9"/>
  <c r="AA806" i="9" s="1"/>
  <c r="AB806" i="9" s="1"/>
  <c r="W50" i="9"/>
  <c r="X50" i="9" s="1"/>
  <c r="W192" i="9"/>
  <c r="X192" i="9" s="1"/>
  <c r="W132" i="9"/>
  <c r="AA132" i="9" s="1"/>
  <c r="AB132" i="9" s="1"/>
  <c r="W253" i="9"/>
  <c r="X253" i="9" s="1"/>
  <c r="W376" i="9"/>
  <c r="X376" i="9" s="1"/>
  <c r="W581" i="9"/>
  <c r="X581" i="9" s="1"/>
  <c r="W144" i="9"/>
  <c r="X144" i="9" s="1"/>
  <c r="W281" i="9"/>
  <c r="X281" i="9" s="1"/>
  <c r="W500" i="9"/>
  <c r="X500" i="9" s="1"/>
  <c r="W720" i="9"/>
  <c r="X720" i="9" s="1"/>
  <c r="W171" i="9"/>
  <c r="X171" i="9" s="1"/>
  <c r="W586" i="9"/>
  <c r="X586" i="9" s="1"/>
  <c r="W231" i="9"/>
  <c r="X231" i="9" s="1"/>
  <c r="W609" i="9"/>
  <c r="X609" i="9" s="1"/>
  <c r="W818" i="9"/>
  <c r="X818" i="9" s="1"/>
  <c r="W571" i="9"/>
  <c r="X571" i="9" s="1"/>
  <c r="W215" i="9"/>
  <c r="AA215" i="9" s="1"/>
  <c r="AB215" i="9" s="1"/>
  <c r="W796" i="9"/>
  <c r="AA796" i="9" s="1"/>
  <c r="AB796" i="9" s="1"/>
  <c r="W369" i="9"/>
  <c r="X369" i="9" s="1"/>
  <c r="W752" i="9"/>
  <c r="X752" i="9" s="1"/>
  <c r="W90" i="9"/>
  <c r="X90" i="9" s="1"/>
  <c r="W345" i="9"/>
  <c r="X345" i="9" s="1"/>
  <c r="W771" i="9"/>
  <c r="X771" i="9" s="1"/>
  <c r="W168" i="9"/>
  <c r="X168" i="9" s="1"/>
  <c r="W99" i="9"/>
  <c r="X99" i="9" s="1"/>
  <c r="W717" i="9"/>
  <c r="X717" i="9" s="1"/>
  <c r="W85" i="9"/>
  <c r="X85" i="9" s="1"/>
  <c r="W432" i="9"/>
  <c r="X432" i="9" s="1"/>
  <c r="W160" i="9"/>
  <c r="AA160" i="9" s="1"/>
  <c r="AB160" i="9" s="1"/>
  <c r="W298" i="9"/>
  <c r="X298" i="9" s="1"/>
  <c r="W451" i="9"/>
  <c r="X451" i="9" s="1"/>
  <c r="W350" i="9"/>
  <c r="X350" i="9" s="1"/>
  <c r="W12" i="9"/>
  <c r="X12" i="9" s="1"/>
  <c r="W458" i="9"/>
  <c r="X458" i="9" s="1"/>
  <c r="W585" i="9"/>
  <c r="X585" i="9" s="1"/>
  <c r="W356" i="9"/>
  <c r="X356" i="9" s="1"/>
  <c r="W603" i="9"/>
  <c r="AA603" i="9" s="1"/>
  <c r="AB603" i="9" s="1"/>
  <c r="W814" i="9"/>
  <c r="AA814" i="9" s="1"/>
  <c r="AB814" i="9" s="1"/>
  <c r="W189" i="9"/>
  <c r="X189" i="9" s="1"/>
  <c r="W773" i="9"/>
  <c r="X773" i="9" s="1"/>
  <c r="W40" i="9"/>
  <c r="X40" i="9" s="1"/>
  <c r="W230" i="9"/>
  <c r="X230" i="9" s="1"/>
  <c r="W341" i="9"/>
  <c r="X341" i="9" s="1"/>
  <c r="W534" i="9"/>
  <c r="X534" i="9" s="1"/>
  <c r="W25" i="9"/>
  <c r="X25" i="9" s="1"/>
  <c r="W233" i="9"/>
  <c r="X233" i="9" s="1"/>
  <c r="W454" i="9"/>
  <c r="X454" i="9" s="1"/>
  <c r="W672" i="9"/>
  <c r="AA672" i="9" s="1"/>
  <c r="AB672" i="9" s="1"/>
  <c r="W147" i="9"/>
  <c r="X147" i="9" s="1"/>
  <c r="W754" i="9"/>
  <c r="X754" i="9" s="1"/>
  <c r="W124" i="9"/>
  <c r="X124" i="9" s="1"/>
  <c r="W775" i="9"/>
  <c r="X775" i="9" s="1"/>
  <c r="W469" i="9"/>
  <c r="X469" i="9" s="1"/>
  <c r="W43" i="9"/>
  <c r="X43" i="9" s="1"/>
  <c r="W393" i="9"/>
  <c r="X393" i="9" s="1"/>
  <c r="W694" i="9"/>
  <c r="AA694" i="9" s="1"/>
  <c r="AB694" i="9" s="1"/>
  <c r="W320" i="9"/>
  <c r="X320" i="9" s="1"/>
  <c r="W558" i="9"/>
  <c r="AA558" i="9" s="1"/>
  <c r="AB558" i="9" s="1"/>
  <c r="W710" i="9"/>
  <c r="X710" i="9" s="1"/>
  <c r="W84" i="9"/>
  <c r="AA84" i="9" s="1"/>
  <c r="AB84" i="9" s="1"/>
  <c r="W289" i="9"/>
  <c r="X289" i="9" s="1"/>
  <c r="W316" i="9"/>
  <c r="X316" i="9" s="1"/>
  <c r="W649" i="9"/>
  <c r="X649" i="9" s="1"/>
  <c r="W483" i="9"/>
  <c r="X483" i="9" s="1"/>
  <c r="W427" i="9"/>
  <c r="X427" i="9" s="1"/>
  <c r="W177" i="9"/>
  <c r="X177" i="9" s="1"/>
  <c r="W707" i="9"/>
  <c r="AA707" i="9" s="1"/>
  <c r="AB707" i="9" s="1"/>
  <c r="W455" i="9"/>
  <c r="X455" i="9" s="1"/>
  <c r="W107" i="9"/>
  <c r="X107" i="9" s="1"/>
  <c r="W536" i="9"/>
  <c r="X536" i="9" s="1"/>
  <c r="W466" i="9"/>
  <c r="X466" i="9" s="1"/>
  <c r="W53" i="9"/>
  <c r="X53" i="9" s="1"/>
  <c r="W508" i="9"/>
  <c r="X508" i="9" s="1"/>
  <c r="W260" i="9"/>
  <c r="X260" i="9" s="1"/>
  <c r="W490" i="9"/>
  <c r="X490" i="9" s="1"/>
  <c r="W653" i="9"/>
  <c r="X653" i="9" s="1"/>
  <c r="W82" i="9"/>
  <c r="X82" i="9" s="1"/>
  <c r="W310" i="9"/>
  <c r="X310" i="9" s="1"/>
  <c r="W183" i="9"/>
  <c r="X183" i="9" s="1"/>
  <c r="W820" i="9"/>
  <c r="AA820" i="9" s="1"/>
  <c r="AB820" i="9" s="1"/>
  <c r="W9" i="9"/>
  <c r="X9" i="9" s="1"/>
  <c r="W75" i="9"/>
  <c r="X75" i="9" s="1"/>
  <c r="W170" i="9"/>
  <c r="X170" i="9" s="1"/>
  <c r="W29" i="9"/>
  <c r="X29" i="9" s="1"/>
  <c r="W643" i="9"/>
  <c r="X643" i="9" s="1"/>
  <c r="W8" i="9"/>
  <c r="AA8" i="9" s="1"/>
  <c r="AB8" i="9" s="1"/>
  <c r="W303" i="9"/>
  <c r="X303" i="9" s="1"/>
  <c r="W396" i="9"/>
  <c r="X396" i="9" s="1"/>
  <c r="W149" i="9"/>
  <c r="AA149" i="9" s="1"/>
  <c r="AB149" i="9" s="1"/>
  <c r="W661" i="9"/>
  <c r="X661" i="9" s="1"/>
  <c r="W378" i="9"/>
  <c r="X378" i="9" s="1"/>
  <c r="W108" i="9"/>
  <c r="X108" i="9" s="1"/>
  <c r="W774" i="9"/>
  <c r="X774" i="9" s="1"/>
  <c r="W39" i="9"/>
  <c r="AA39" i="9" s="1"/>
  <c r="AB39" i="9" s="1"/>
  <c r="W808" i="9"/>
  <c r="AA808" i="9" s="1"/>
  <c r="AB808" i="9" s="1"/>
  <c r="W846" i="9"/>
  <c r="X846" i="9" s="1"/>
  <c r="W98" i="9"/>
  <c r="X98" i="9" s="1"/>
  <c r="W595" i="9"/>
  <c r="X595" i="9" s="1"/>
  <c r="W741" i="9"/>
  <c r="AA741" i="9" s="1"/>
  <c r="AB741" i="9" s="1"/>
  <c r="W372" i="9"/>
  <c r="X372" i="9" s="1"/>
  <c r="W542" i="9"/>
  <c r="AA542" i="9" s="1"/>
  <c r="AB542" i="9" s="1"/>
  <c r="W332" i="9"/>
  <c r="X332" i="9" s="1"/>
  <c r="W179" i="9"/>
  <c r="X179" i="9" s="1"/>
  <c r="W364" i="9"/>
  <c r="X364" i="9" s="1"/>
  <c r="W804" i="9"/>
  <c r="AA804" i="9" s="1"/>
  <c r="AB804" i="9" s="1"/>
  <c r="W406" i="9"/>
  <c r="X406" i="9" s="1"/>
  <c r="W821" i="9"/>
  <c r="X821" i="9" s="1"/>
  <c r="W404" i="9"/>
  <c r="X404" i="9" s="1"/>
  <c r="W548" i="9"/>
  <c r="AA548" i="9" s="1"/>
  <c r="AB548" i="9" s="1"/>
  <c r="W330" i="9"/>
  <c r="X330" i="9" s="1"/>
  <c r="W848" i="9"/>
  <c r="X848" i="9" s="1"/>
  <c r="W80" i="9"/>
  <c r="X80" i="9" s="1"/>
  <c r="W524" i="9"/>
  <c r="X524" i="9" s="1"/>
  <c r="W543" i="9"/>
  <c r="X543" i="9" s="1"/>
  <c r="W72" i="9"/>
  <c r="X72" i="9" s="1"/>
  <c r="W214" i="9"/>
  <c r="X214" i="9" s="1"/>
  <c r="W22" i="9"/>
  <c r="X22" i="9" s="1"/>
  <c r="W737" i="9"/>
  <c r="X737" i="9" s="1"/>
  <c r="W122" i="9"/>
  <c r="X122" i="9" s="1"/>
  <c r="W426" i="9"/>
  <c r="AA426" i="9" s="1"/>
  <c r="AB426" i="9" s="1"/>
  <c r="W636" i="9"/>
  <c r="X636" i="9" s="1"/>
  <c r="W13" i="9"/>
  <c r="X13" i="9" s="1"/>
  <c r="W338" i="9"/>
  <c r="AA338" i="9" s="1"/>
  <c r="AB338" i="9" s="1"/>
  <c r="W557" i="9"/>
  <c r="X557" i="9" s="1"/>
  <c r="W424" i="9"/>
  <c r="X424" i="9" s="1"/>
  <c r="W849" i="9"/>
  <c r="X849" i="9" s="1"/>
  <c r="W285" i="9"/>
  <c r="X285" i="9" s="1"/>
  <c r="W26" i="9"/>
  <c r="X26" i="9" s="1"/>
  <c r="W681" i="9"/>
  <c r="X681" i="9" s="1"/>
  <c r="W267" i="9"/>
  <c r="X267" i="9" s="1"/>
  <c r="W296" i="9"/>
  <c r="X296" i="9" s="1"/>
  <c r="W66" i="9"/>
  <c r="X66" i="9" s="1"/>
  <c r="W478" i="9"/>
  <c r="X478" i="9" s="1"/>
  <c r="W622" i="9"/>
  <c r="X622" i="9" s="1"/>
  <c r="W798" i="9"/>
  <c r="X798" i="9" s="1"/>
  <c r="W138" i="9"/>
  <c r="X138" i="9" s="1"/>
  <c r="W410" i="9"/>
  <c r="X410" i="9" s="1"/>
  <c r="W141" i="9"/>
  <c r="AA141" i="9" s="1"/>
  <c r="AB141" i="9" s="1"/>
  <c r="W651" i="9"/>
  <c r="X651" i="9" s="1"/>
  <c r="W599" i="9"/>
  <c r="AA599" i="9" s="1"/>
  <c r="AB599" i="9" s="1"/>
  <c r="W151" i="9"/>
  <c r="X151" i="9" s="1"/>
  <c r="W34" i="9"/>
  <c r="X34" i="9" s="1"/>
  <c r="W291" i="9"/>
  <c r="AA291" i="9" s="1"/>
  <c r="AB291" i="9" s="1"/>
  <c r="W612" i="9"/>
  <c r="X612" i="9" s="1"/>
  <c r="W797" i="9"/>
  <c r="X797" i="9" s="1"/>
  <c r="W505" i="9"/>
  <c r="X505" i="9" s="1"/>
  <c r="W488" i="9"/>
  <c r="X488" i="9" s="1"/>
  <c r="W446" i="9"/>
  <c r="X446" i="9" s="1"/>
  <c r="W423" i="9"/>
  <c r="X423" i="9" s="1"/>
  <c r="W641" i="9"/>
  <c r="X641" i="9" s="1"/>
  <c r="W658" i="9"/>
  <c r="X658" i="9" s="1"/>
  <c r="W19" i="9"/>
  <c r="AA19" i="9" s="1"/>
  <c r="AB19" i="9" s="1"/>
  <c r="W65" i="9"/>
  <c r="AA65" i="9" s="1"/>
  <c r="AB65" i="9" s="1"/>
  <c r="W822" i="9"/>
  <c r="X822" i="9" s="1"/>
  <c r="W200" i="9"/>
  <c r="X200" i="9" s="1"/>
  <c r="W139" i="9"/>
  <c r="X139" i="9" s="1"/>
  <c r="W383" i="9"/>
  <c r="X383" i="9" s="1"/>
  <c r="W587" i="9"/>
  <c r="X587" i="9" s="1"/>
  <c r="W152" i="9"/>
  <c r="X152" i="9" s="1"/>
  <c r="W186" i="9"/>
  <c r="X186" i="9" s="1"/>
  <c r="W592" i="9"/>
  <c r="X592" i="9" s="1"/>
  <c r="W239" i="9"/>
  <c r="AA239" i="9" s="1"/>
  <c r="AB239" i="9" s="1"/>
  <c r="W616" i="9"/>
  <c r="X616" i="9" s="1"/>
  <c r="W826" i="9"/>
  <c r="X826" i="9" s="1"/>
  <c r="W577" i="9"/>
  <c r="X577" i="9" s="1"/>
  <c r="W145" i="9"/>
  <c r="X145" i="9" s="1"/>
  <c r="W228" i="9"/>
  <c r="X228" i="9" s="1"/>
  <c r="W382" i="9"/>
  <c r="X382" i="9" s="1"/>
  <c r="W590" i="9"/>
  <c r="X590" i="9" s="1"/>
  <c r="W755" i="9"/>
  <c r="X755" i="9" s="1"/>
  <c r="W61" i="9"/>
  <c r="X61" i="9" s="1"/>
  <c r="W511" i="9"/>
  <c r="X511" i="9" s="1"/>
  <c r="W96" i="9"/>
  <c r="X96" i="9" s="1"/>
  <c r="W596" i="9"/>
  <c r="X596" i="9" s="1"/>
  <c r="W169" i="9"/>
  <c r="X169" i="9" s="1"/>
  <c r="W777" i="9"/>
  <c r="X777" i="9" s="1"/>
  <c r="W686" i="9"/>
  <c r="X686" i="9" s="1"/>
  <c r="W143" i="9"/>
  <c r="X143" i="9" s="1"/>
  <c r="W211" i="9"/>
  <c r="X211" i="9" s="1"/>
  <c r="W491" i="9"/>
  <c r="AA491" i="9" s="1"/>
  <c r="AB491" i="9" s="1"/>
  <c r="W763" i="9"/>
  <c r="X763" i="9" s="1"/>
  <c r="W620" i="9"/>
  <c r="X620" i="9" s="1"/>
  <c r="W247" i="9"/>
  <c r="AA247" i="9" s="1"/>
  <c r="AB247" i="9" s="1"/>
  <c r="W772" i="9"/>
  <c r="X772" i="9" s="1"/>
  <c r="W51" i="9"/>
  <c r="X51" i="9" s="1"/>
  <c r="W258" i="9"/>
  <c r="X258" i="9" s="1"/>
  <c r="W121" i="9"/>
  <c r="X121" i="9" s="1"/>
  <c r="W134" i="9"/>
  <c r="AA134" i="9" s="1"/>
  <c r="AB134" i="9" s="1"/>
  <c r="W712" i="9"/>
  <c r="X712" i="9" s="1"/>
  <c r="W286" i="9"/>
  <c r="X286" i="9" s="1"/>
  <c r="W220" i="9"/>
  <c r="X220" i="9" s="1"/>
  <c r="W734" i="9"/>
  <c r="X734" i="9" s="1"/>
  <c r="W732" i="9"/>
  <c r="X732" i="9" s="1"/>
  <c r="W44" i="9"/>
  <c r="X44" i="9" s="1"/>
  <c r="W128" i="9"/>
  <c r="AA128" i="9" s="1"/>
  <c r="AB128" i="9" s="1"/>
  <c r="W471" i="9"/>
  <c r="X471" i="9" s="1"/>
  <c r="W392" i="9"/>
  <c r="X392" i="9" s="1"/>
  <c r="W477" i="9"/>
  <c r="X477" i="9" s="1"/>
  <c r="W342" i="9"/>
  <c r="X342" i="9" s="1"/>
  <c r="W662" i="9"/>
  <c r="AA662" i="9" s="1"/>
  <c r="AB662" i="9" s="1"/>
  <c r="W241" i="9"/>
  <c r="X241" i="9" s="1"/>
  <c r="W476" i="9"/>
  <c r="AA476" i="9" s="1"/>
  <c r="AB476" i="9" s="1"/>
  <c r="W742" i="9"/>
  <c r="X742" i="9" s="1"/>
  <c r="W344" i="9"/>
  <c r="X344" i="9" s="1"/>
  <c r="W670" i="9"/>
  <c r="X670" i="9" s="1"/>
  <c r="W628" i="9"/>
  <c r="X628" i="9" s="1"/>
  <c r="W465" i="9"/>
  <c r="X465" i="9" s="1"/>
  <c r="W513" i="9"/>
  <c r="X513" i="9" s="1"/>
  <c r="W551" i="9"/>
  <c r="AA551" i="9" s="1"/>
  <c r="AB551" i="9" s="1"/>
  <c r="W792" i="9"/>
  <c r="X792" i="9" s="1"/>
  <c r="W503" i="9"/>
  <c r="X503" i="9" s="1"/>
  <c r="W516" i="9"/>
  <c r="X516" i="9" s="1"/>
  <c r="W783" i="9"/>
  <c r="X783" i="9" s="1"/>
  <c r="W631" i="9"/>
  <c r="X631" i="9" s="1"/>
  <c r="W621" i="9"/>
  <c r="AA621" i="9" s="1"/>
  <c r="AB621" i="9" s="1"/>
  <c r="W802" i="9"/>
  <c r="X802" i="9" s="1"/>
  <c r="W489" i="9"/>
  <c r="AA489" i="9" s="1"/>
  <c r="AB489" i="9" s="1"/>
  <c r="W545" i="9"/>
  <c r="X545" i="9" s="1"/>
  <c r="W287" i="9"/>
  <c r="AA287" i="9" s="1"/>
  <c r="AB287" i="9" s="1"/>
  <c r="W305" i="9"/>
  <c r="AA305" i="9" s="1"/>
  <c r="AB305" i="9" s="1"/>
  <c r="W688" i="9"/>
  <c r="X688" i="9" s="1"/>
  <c r="W249" i="9"/>
  <c r="AA249" i="9" s="1"/>
  <c r="AB249" i="9" s="1"/>
  <c r="W719" i="9"/>
  <c r="AA719" i="9" s="1"/>
  <c r="AB719" i="9" s="1"/>
  <c r="W526" i="9"/>
  <c r="X526" i="9" s="1"/>
  <c r="W130" i="9"/>
  <c r="X130" i="9" s="1"/>
  <c r="W704" i="9"/>
  <c r="AA704" i="9" s="1"/>
  <c r="AB704" i="9" s="1"/>
  <c r="W695" i="9"/>
  <c r="X695" i="9" s="1"/>
  <c r="W784" i="9"/>
  <c r="X784" i="9" s="1"/>
  <c r="W181" i="9"/>
  <c r="AA181" i="9" s="1"/>
  <c r="AB181" i="9" s="1"/>
  <c r="W418" i="9"/>
  <c r="X418" i="9" s="1"/>
  <c r="W578" i="9"/>
  <c r="X578" i="9" s="1"/>
  <c r="W129" i="9"/>
  <c r="X129" i="9" s="1"/>
  <c r="W431" i="9"/>
  <c r="X431" i="9" s="1"/>
  <c r="AA4" i="9"/>
  <c r="AB4" i="9" s="1"/>
  <c r="X602" i="9"/>
  <c r="AA766" i="9"/>
  <c r="AB766" i="9" s="1"/>
  <c r="X692" i="9"/>
  <c r="AA759" i="9"/>
  <c r="AB759" i="9" s="1"/>
  <c r="AA807" i="9"/>
  <c r="AB807" i="9" s="1"/>
  <c r="AA221" i="9"/>
  <c r="AB221" i="9" s="1"/>
  <c r="AA530" i="9"/>
  <c r="AB530" i="9" s="1"/>
  <c r="X261" i="9"/>
  <c r="AA261" i="9"/>
  <c r="AB261" i="9" s="1"/>
  <c r="AA786" i="9"/>
  <c r="AB786" i="9" s="1"/>
  <c r="X160" i="9"/>
  <c r="X700" i="9"/>
  <c r="AA700" i="9"/>
  <c r="AB700" i="9" s="1"/>
  <c r="X207" i="9"/>
  <c r="AA644" i="9"/>
  <c r="AB644" i="9" s="1"/>
  <c r="AA203" i="9"/>
  <c r="AB203" i="9" s="1"/>
  <c r="AA780" i="9"/>
  <c r="AB780" i="9" s="1"/>
  <c r="X623" i="9"/>
  <c r="AA306" i="9"/>
  <c r="AB306" i="9" s="1"/>
  <c r="AA774" i="9"/>
  <c r="AB774" i="9" s="1"/>
  <c r="X123" i="9"/>
  <c r="AA123" i="9"/>
  <c r="AB123" i="9" s="1"/>
  <c r="AA531" i="9"/>
  <c r="AB531" i="9" s="1"/>
  <c r="AA828" i="9"/>
  <c r="AB828" i="9" s="1"/>
  <c r="X611" i="9"/>
  <c r="AA845" i="9"/>
  <c r="AB845" i="9" s="1"/>
  <c r="X525" i="9"/>
  <c r="AA77" i="9"/>
  <c r="AB77" i="9" s="1"/>
  <c r="X74" i="9"/>
  <c r="X716" i="9"/>
  <c r="AA716" i="9"/>
  <c r="AB716" i="9" s="1"/>
  <c r="AA407" i="9"/>
  <c r="AB407" i="9" s="1"/>
  <c r="AA223" i="9"/>
  <c r="AB223" i="9" s="1"/>
  <c r="AA140" i="9"/>
  <c r="AB140" i="9" s="1"/>
  <c r="AA619" i="9"/>
  <c r="AB619" i="9" s="1"/>
  <c r="AA610" i="9"/>
  <c r="AB610" i="9" s="1"/>
  <c r="X733" i="9"/>
  <c r="AA485" i="9"/>
  <c r="AB485" i="9" s="1"/>
  <c r="AA30" i="9"/>
  <c r="AB30" i="9" s="1"/>
  <c r="AA684" i="9"/>
  <c r="AB684" i="9" s="1"/>
  <c r="X663" i="9"/>
  <c r="AA608" i="9"/>
  <c r="AB608" i="9" s="1"/>
  <c r="AA541" i="9"/>
  <c r="AB541" i="9" s="1"/>
  <c r="X736" i="9"/>
  <c r="AA57" i="9"/>
  <c r="AB57" i="9" s="1"/>
  <c r="AA740" i="9"/>
  <c r="AB740" i="9" s="1"/>
  <c r="AA70" i="9"/>
  <c r="AB70" i="9" s="1"/>
  <c r="AA508" i="9"/>
  <c r="AB508" i="9" s="1"/>
  <c r="AA234" i="9"/>
  <c r="AB234" i="9" s="1"/>
  <c r="AA161" i="9"/>
  <c r="AB161" i="9" s="1"/>
  <c r="X137" i="9"/>
  <c r="AA137" i="9"/>
  <c r="AB137" i="9" s="1"/>
  <c r="AA440" i="9"/>
  <c r="AB440" i="9" s="1"/>
  <c r="X680" i="9"/>
  <c r="AA486" i="9"/>
  <c r="AB486" i="9" s="1"/>
  <c r="X448" i="9"/>
  <c r="AA779" i="9"/>
  <c r="AB779" i="9" s="1"/>
  <c r="AA320" i="9"/>
  <c r="AB320" i="9" s="1"/>
  <c r="AA785" i="9"/>
  <c r="AB785" i="9" s="1"/>
  <c r="AA735" i="9"/>
  <c r="AB735" i="9" s="1"/>
  <c r="X564" i="9"/>
  <c r="X501" i="9"/>
  <c r="AA501" i="9"/>
  <c r="AB501" i="9" s="1"/>
  <c r="AA428" i="9"/>
  <c r="AB428" i="9" s="1"/>
  <c r="X315" i="9"/>
  <c r="AA315" i="9"/>
  <c r="AB315" i="9" s="1"/>
  <c r="X5" i="9"/>
  <c r="X842" i="9"/>
  <c r="AA842" i="9"/>
  <c r="AB842" i="9" s="1"/>
  <c r="AA699" i="9"/>
  <c r="AB699" i="9" s="1"/>
  <c r="AA148" i="9"/>
  <c r="AB148" i="9" s="1"/>
  <c r="X756" i="9"/>
  <c r="X324" i="9"/>
  <c r="AA324" i="9"/>
  <c r="AB324" i="9" s="1"/>
  <c r="AA375" i="9"/>
  <c r="AB375" i="9" s="1"/>
  <c r="AA364" i="9"/>
  <c r="AB364" i="9" s="1"/>
  <c r="AA313" i="9"/>
  <c r="AB313" i="9" s="1"/>
  <c r="AA339" i="9"/>
  <c r="AB339" i="9" s="1"/>
  <c r="X603" i="9"/>
  <c r="AA768" i="9"/>
  <c r="AB768" i="9" s="1"/>
  <c r="X662" i="9"/>
  <c r="X574" i="9"/>
  <c r="AA574" i="9"/>
  <c r="AB574" i="9" s="1"/>
  <c r="AA612" i="9"/>
  <c r="AB612" i="9" s="1"/>
  <c r="X104" i="9"/>
  <c r="X413" i="9"/>
  <c r="AA413" i="9"/>
  <c r="AB413" i="9" s="1"/>
  <c r="AA192" i="9"/>
  <c r="AB192" i="9" s="1"/>
  <c r="AA22" i="9"/>
  <c r="AB22" i="9" s="1"/>
  <c r="AA166" i="9"/>
  <c r="AB166" i="9" s="1"/>
  <c r="V319" i="9"/>
  <c r="V187" i="9"/>
  <c r="V95" i="9"/>
  <c r="V460" i="9"/>
  <c r="V671" i="9"/>
  <c r="V307" i="9"/>
  <c r="V841" i="9"/>
  <c r="V467" i="9"/>
  <c r="V378" i="9"/>
  <c r="V833" i="9"/>
  <c r="V792" i="9"/>
  <c r="V91" i="9"/>
  <c r="V610" i="9"/>
  <c r="V439" i="9"/>
  <c r="V520" i="9"/>
  <c r="V273" i="9"/>
  <c r="V738" i="9"/>
  <c r="V4" i="9"/>
  <c r="V42" i="9"/>
  <c r="V270" i="9"/>
  <c r="V427" i="9"/>
  <c r="V620" i="9"/>
  <c r="V638" i="9"/>
  <c r="V177" i="9"/>
  <c r="V430" i="9"/>
  <c r="V680" i="9"/>
  <c r="V425" i="9"/>
  <c r="V572" i="9"/>
  <c r="V175" i="9"/>
  <c r="V223" i="9"/>
  <c r="V96" i="9"/>
  <c r="V708" i="9"/>
  <c r="V524" i="9"/>
  <c r="V543" i="9"/>
  <c r="V128" i="9"/>
  <c r="V82" i="9"/>
  <c r="V130" i="9"/>
  <c r="V37" i="9"/>
  <c r="V555" i="9"/>
  <c r="V300" i="9"/>
  <c r="V799" i="9"/>
  <c r="V263" i="9"/>
  <c r="V601" i="9"/>
  <c r="V301" i="9"/>
  <c r="V739" i="9"/>
  <c r="V607" i="9"/>
  <c r="V839" i="9"/>
  <c r="V222" i="9"/>
  <c r="V828" i="9"/>
  <c r="V600" i="9"/>
  <c r="V111" i="9"/>
  <c r="V445" i="9"/>
  <c r="V73" i="9"/>
  <c r="V450" i="9"/>
  <c r="V30" i="9"/>
  <c r="V691" i="9"/>
  <c r="V334" i="9"/>
  <c r="V497" i="9"/>
  <c r="V824" i="9"/>
  <c r="V328" i="9"/>
  <c r="V825" i="9"/>
  <c r="V429" i="9"/>
  <c r="V94" i="9"/>
  <c r="V729" i="9"/>
  <c r="V377" i="9"/>
  <c r="V120" i="9"/>
  <c r="V374" i="9"/>
  <c r="V290" i="9"/>
  <c r="V683" i="9"/>
  <c r="V211" i="9"/>
  <c r="V459" i="9"/>
  <c r="V88" i="9"/>
  <c r="V484" i="9"/>
  <c r="V351" i="9"/>
  <c r="V526" i="9"/>
  <c r="V513" i="9"/>
  <c r="V257" i="9"/>
  <c r="V726" i="9"/>
  <c r="V763" i="9"/>
  <c r="V664" i="9"/>
  <c r="V655" i="9"/>
  <c r="V442" i="9"/>
  <c r="V461" i="9"/>
  <c r="V41" i="9"/>
  <c r="V173" i="9"/>
  <c r="V810" i="9"/>
  <c r="V420" i="9"/>
  <c r="V330" i="9"/>
  <c r="V789" i="9"/>
  <c r="V747" i="9"/>
  <c r="V838" i="9"/>
  <c r="V539" i="9"/>
  <c r="V406" i="9"/>
  <c r="V561" i="9"/>
  <c r="V480" i="9"/>
  <c r="V225" i="9"/>
  <c r="V692" i="9"/>
  <c r="V137" i="9"/>
  <c r="V697" i="9"/>
  <c r="V364" i="9"/>
  <c r="V491" i="9"/>
  <c r="V434" i="9"/>
  <c r="V627" i="9"/>
  <c r="V645" i="9"/>
  <c r="V28" i="9"/>
  <c r="V185" i="9"/>
  <c r="V250" i="9"/>
  <c r="V155" i="9"/>
  <c r="V243" i="9"/>
  <c r="V578" i="9"/>
  <c r="V596" i="9"/>
  <c r="V182" i="9"/>
  <c r="V136" i="9"/>
  <c r="V227" i="9"/>
  <c r="V55" i="9"/>
  <c r="V458" i="9"/>
  <c r="V356" i="9"/>
  <c r="V814" i="9"/>
  <c r="V773" i="9"/>
  <c r="V40" i="9"/>
  <c r="V291" i="9"/>
  <c r="V656" i="9"/>
  <c r="V357" i="9"/>
  <c r="V790" i="9"/>
  <c r="V661" i="9"/>
  <c r="V306" i="9"/>
  <c r="V48" i="9"/>
  <c r="V294" i="9"/>
  <c r="V115" i="9"/>
  <c r="V640" i="9"/>
  <c r="V153" i="9"/>
  <c r="V498" i="9"/>
  <c r="V108" i="9"/>
  <c r="V639" i="9"/>
  <c r="V503" i="9"/>
  <c r="V743" i="9"/>
  <c r="V835" i="9"/>
  <c r="V166" i="9"/>
  <c r="V533" i="9"/>
  <c r="V39" i="9"/>
  <c r="V354" i="9"/>
  <c r="V77" i="9"/>
  <c r="V482" i="9"/>
  <c r="V588" i="9"/>
  <c r="V523" i="9"/>
  <c r="V140" i="9"/>
  <c r="V447" i="9"/>
  <c r="V734" i="9"/>
  <c r="V669" i="9"/>
  <c r="V418" i="9"/>
  <c r="V315" i="9"/>
  <c r="V776" i="9"/>
  <c r="V735" i="9"/>
  <c r="V812" i="9"/>
  <c r="V141" i="9"/>
  <c r="V355" i="9"/>
  <c r="V514" i="9"/>
  <c r="V52" i="9"/>
  <c r="V198" i="9"/>
  <c r="V829" i="9"/>
  <c r="V568" i="9"/>
  <c r="V384" i="9"/>
  <c r="V840" i="9"/>
  <c r="V797" i="9"/>
  <c r="V105" i="9"/>
  <c r="V499" i="9"/>
  <c r="V783" i="9"/>
  <c r="V762" i="9"/>
  <c r="V535" i="9"/>
  <c r="V280" i="9"/>
  <c r="V744" i="9"/>
  <c r="V780" i="9"/>
  <c r="V771" i="9"/>
  <c r="V15" i="9"/>
  <c r="V232" i="9"/>
  <c r="V699" i="9"/>
  <c r="V208" i="9"/>
  <c r="V731" i="9"/>
  <c r="V278" i="9"/>
  <c r="V718" i="9"/>
  <c r="V593" i="9"/>
  <c r="V634" i="9"/>
  <c r="V653" i="9"/>
  <c r="V50" i="9"/>
  <c r="V192" i="9"/>
  <c r="V253" i="9"/>
  <c r="V318" i="9"/>
  <c r="V808" i="9"/>
  <c r="V423" i="9"/>
  <c r="V19" i="9"/>
  <c r="V822" i="9"/>
  <c r="V139" i="9"/>
  <c r="V321" i="9"/>
  <c r="V724" i="9"/>
  <c r="V414" i="9"/>
  <c r="V716" i="9"/>
  <c r="V363" i="9"/>
  <c r="V106" i="9"/>
  <c r="V359" i="9"/>
  <c r="V277" i="9"/>
  <c r="V673" i="9"/>
  <c r="V202" i="9"/>
  <c r="V554" i="9"/>
  <c r="V693" i="9"/>
  <c r="V560" i="9"/>
  <c r="V81" i="9"/>
  <c r="V207" i="9"/>
  <c r="V727" i="9"/>
  <c r="V566" i="9"/>
  <c r="V261" i="9"/>
  <c r="V411" i="9"/>
  <c r="V537" i="9"/>
  <c r="V218" i="9"/>
  <c r="V830" i="9"/>
  <c r="V819" i="9"/>
  <c r="V599" i="9"/>
  <c r="V717" i="9"/>
  <c r="V405" i="9"/>
  <c r="V372" i="9"/>
  <c r="V785" i="9"/>
  <c r="V85" i="9"/>
  <c r="V149" i="9"/>
  <c r="V551" i="9"/>
  <c r="V569" i="9"/>
  <c r="V154" i="9"/>
  <c r="V109" i="9"/>
  <c r="V199" i="9"/>
  <c r="V159" i="9"/>
  <c r="V99" i="9"/>
  <c r="V421" i="9"/>
  <c r="V49" i="9"/>
  <c r="V848" i="9"/>
  <c r="V180" i="9"/>
  <c r="V27" i="9"/>
  <c r="V547" i="9"/>
  <c r="V412" i="9"/>
  <c r="V440" i="9"/>
  <c r="V337" i="9"/>
  <c r="V794" i="9"/>
  <c r="V753" i="9"/>
  <c r="V850" i="9"/>
  <c r="V674" i="9"/>
  <c r="V624" i="9"/>
  <c r="V542" i="9"/>
  <c r="V286" i="9"/>
  <c r="V305" i="9"/>
  <c r="V462" i="9"/>
  <c r="V240" i="9"/>
  <c r="V706" i="9"/>
  <c r="V214" i="9"/>
  <c r="V737" i="9"/>
  <c r="V594" i="9"/>
  <c r="V387" i="9"/>
  <c r="V476" i="9"/>
  <c r="V79" i="9"/>
  <c r="V29" i="9"/>
  <c r="V129" i="9"/>
  <c r="V348" i="9"/>
  <c r="V63" i="9"/>
  <c r="V468" i="9"/>
  <c r="V217" i="9"/>
  <c r="V767" i="9"/>
  <c r="V575" i="9"/>
  <c r="V495" i="9"/>
  <c r="V400" i="9"/>
  <c r="V723" i="9"/>
  <c r="V386" i="9"/>
  <c r="V608" i="9"/>
  <c r="V308" i="9"/>
  <c r="V745" i="9"/>
  <c r="V613" i="9"/>
  <c r="V256" i="9"/>
  <c r="V845" i="9"/>
  <c r="V118" i="9"/>
  <c r="V80" i="9"/>
  <c r="V589" i="9"/>
  <c r="V457" i="9"/>
  <c r="V38" i="9"/>
  <c r="V698" i="9"/>
  <c r="V339" i="9"/>
  <c r="V501" i="9"/>
  <c r="V831" i="9"/>
  <c r="V275" i="9"/>
  <c r="V623" i="9"/>
  <c r="V324" i="9"/>
  <c r="V272" i="9"/>
  <c r="V11" i="9"/>
  <c r="V778" i="9"/>
  <c r="V150" i="9"/>
  <c r="V24" i="9"/>
  <c r="V438" i="9"/>
  <c r="V453" i="9"/>
  <c r="V34" i="9"/>
  <c r="V836" i="9"/>
  <c r="V165" i="9"/>
  <c r="V162" i="9"/>
  <c r="V606" i="9"/>
  <c r="V282" i="9"/>
  <c r="V502" i="9"/>
  <c r="V521" i="9"/>
  <c r="V107" i="9"/>
  <c r="V60" i="9"/>
  <c r="V728" i="9"/>
  <c r="V75" i="9"/>
  <c r="V413" i="9"/>
  <c r="V428" i="9"/>
  <c r="V391" i="9"/>
  <c r="V846" i="9"/>
  <c r="V802" i="9"/>
  <c r="V112" i="9"/>
  <c r="V804" i="9"/>
  <c r="V156" i="9"/>
  <c r="V444" i="9"/>
  <c r="V343" i="9"/>
  <c r="V801" i="9"/>
  <c r="V760" i="9"/>
  <c r="V17" i="9"/>
  <c r="V410" i="9"/>
  <c r="V168" i="9"/>
  <c r="V292" i="9"/>
  <c r="V758" i="9"/>
  <c r="V452" i="9"/>
  <c r="V201" i="9"/>
  <c r="V635" i="9"/>
  <c r="V531" i="9"/>
  <c r="V549" i="9"/>
  <c r="V133" i="9"/>
  <c r="V89" i="9"/>
  <c r="V148" i="9"/>
  <c r="V195" i="9"/>
  <c r="V522" i="9"/>
  <c r="V74" i="9"/>
  <c r="V815" i="9"/>
  <c r="V630" i="9"/>
  <c r="V605" i="9"/>
  <c r="V248" i="9"/>
  <c r="V396" i="9"/>
  <c r="V768" i="9"/>
  <c r="V295" i="9"/>
  <c r="V663" i="9"/>
  <c r="V365" i="9"/>
  <c r="V795" i="9"/>
  <c r="V668" i="9"/>
  <c r="V314" i="9"/>
  <c r="V56" i="9"/>
  <c r="V302" i="9"/>
  <c r="V229" i="9"/>
  <c r="V642" i="9"/>
  <c r="V158" i="9"/>
  <c r="V505" i="9"/>
  <c r="V142" i="9"/>
  <c r="V646" i="9"/>
  <c r="V510" i="9"/>
  <c r="V97" i="9"/>
  <c r="V750" i="9"/>
  <c r="V842" i="9"/>
  <c r="V204" i="9"/>
  <c r="V538" i="9"/>
  <c r="V46" i="9"/>
  <c r="V677" i="9"/>
  <c r="V756" i="9"/>
  <c r="V678" i="9"/>
  <c r="V151" i="9"/>
  <c r="V490" i="9"/>
  <c r="V507" i="9"/>
  <c r="V93" i="9"/>
  <c r="V44" i="9"/>
  <c r="V161" i="9"/>
  <c r="V389" i="9"/>
  <c r="V701" i="9"/>
  <c r="V660" i="9"/>
  <c r="V679" i="9"/>
  <c r="V206" i="9"/>
  <c r="V268" i="9"/>
  <c r="V651" i="9"/>
  <c r="V821" i="9"/>
  <c r="V559" i="9"/>
  <c r="V160" i="9"/>
  <c r="V116" i="9"/>
  <c r="V6" i="9"/>
  <c r="V732" i="9"/>
  <c r="V472" i="9"/>
  <c r="V456" i="9"/>
  <c r="V473" i="9"/>
  <c r="V57" i="9"/>
  <c r="V854" i="9"/>
  <c r="V210" i="9"/>
  <c r="V288" i="9"/>
  <c r="V311" i="9"/>
  <c r="V408" i="9"/>
  <c r="V398" i="9"/>
  <c r="V852" i="9"/>
  <c r="V809" i="9"/>
  <c r="V119" i="9"/>
  <c r="V251" i="9"/>
  <c r="V709" i="9"/>
  <c r="V451" i="9"/>
  <c r="V350" i="9"/>
  <c r="V806" i="9"/>
  <c r="V766" i="9"/>
  <c r="V32" i="9"/>
  <c r="V591" i="9"/>
  <c r="V570" i="9"/>
  <c r="V494" i="9"/>
  <c r="V585" i="9"/>
  <c r="V603" i="9"/>
  <c r="V189" i="9"/>
  <c r="V230" i="9"/>
  <c r="V58" i="9"/>
  <c r="V576" i="9"/>
  <c r="V443" i="9"/>
  <c r="V23" i="9"/>
  <c r="V684" i="9"/>
  <c r="V715" i="9"/>
  <c r="V326" i="9"/>
  <c r="V492" i="9"/>
  <c r="V816" i="9"/>
  <c r="V325" i="9"/>
  <c r="V749" i="9"/>
  <c r="V422" i="9"/>
  <c r="V35" i="9"/>
  <c r="V722" i="9"/>
  <c r="V371" i="9"/>
  <c r="V113" i="9"/>
  <c r="V366" i="9"/>
  <c r="V283" i="9"/>
  <c r="V676" i="9"/>
  <c r="V209" i="9"/>
  <c r="V258" i="9"/>
  <c r="V700" i="9"/>
  <c r="V565" i="9"/>
  <c r="V101" i="9"/>
  <c r="V800" i="9"/>
  <c r="V449" i="9"/>
  <c r="V746" i="9"/>
  <c r="V260" i="9"/>
  <c r="V194" i="9"/>
  <c r="V546" i="9"/>
  <c r="V146" i="9"/>
  <c r="V102" i="9"/>
  <c r="V176" i="9"/>
  <c r="V47" i="9"/>
  <c r="V388" i="9"/>
  <c r="V265" i="9"/>
  <c r="V733" i="9"/>
  <c r="V687" i="9"/>
  <c r="V769" i="9"/>
  <c r="V506" i="9"/>
  <c r="V293" i="9"/>
  <c r="V486" i="9"/>
  <c r="V612" i="9"/>
  <c r="V631" i="9"/>
  <c r="V216" i="9"/>
  <c r="V170" i="9"/>
  <c r="V245" i="9"/>
  <c r="V235" i="9"/>
  <c r="V597" i="9"/>
  <c r="V432" i="9"/>
  <c r="V509" i="9"/>
  <c r="V528" i="9"/>
  <c r="V67" i="9"/>
  <c r="V193" i="9"/>
  <c r="V541" i="9"/>
  <c r="V327" i="9"/>
  <c r="V463" i="9"/>
  <c r="V481" i="9"/>
  <c r="V14" i="9"/>
  <c r="V847" i="9"/>
  <c r="V719" i="9"/>
  <c r="V299" i="9"/>
  <c r="V416" i="9"/>
  <c r="V435" i="9"/>
  <c r="V12" i="9"/>
  <c r="V132" i="9"/>
  <c r="V556" i="9"/>
  <c r="V51" i="9"/>
  <c r="V446" i="9"/>
  <c r="V641" i="9"/>
  <c r="V658" i="9"/>
  <c r="V65" i="9"/>
  <c r="V200" i="9"/>
  <c r="V493" i="9"/>
  <c r="V219" i="9"/>
  <c r="V632" i="9"/>
  <c r="V496" i="9"/>
  <c r="V83" i="9"/>
  <c r="V395" i="9"/>
  <c r="V530" i="9"/>
  <c r="V31" i="9"/>
  <c r="V352" i="9"/>
  <c r="V70" i="9"/>
  <c r="V474" i="9"/>
  <c r="V5" i="9"/>
  <c r="V774" i="9"/>
  <c r="V582" i="9"/>
  <c r="V516" i="9"/>
  <c r="V401" i="9"/>
  <c r="V340" i="9"/>
  <c r="V730" i="9"/>
  <c r="V234" i="9"/>
  <c r="V615" i="9"/>
  <c r="V316" i="9"/>
  <c r="V751" i="9"/>
  <c r="V621" i="9"/>
  <c r="V264" i="9"/>
  <c r="V851" i="9"/>
  <c r="V242" i="9"/>
  <c r="V611" i="9"/>
  <c r="V123" i="9"/>
  <c r="V362" i="9"/>
  <c r="V98" i="9"/>
  <c r="V489" i="9"/>
  <c r="V157" i="9"/>
  <c r="V786" i="9"/>
  <c r="V595" i="9"/>
  <c r="V545" i="9"/>
  <c r="V487" i="9"/>
  <c r="V515" i="9"/>
  <c r="V367" i="9"/>
  <c r="V517" i="9"/>
  <c r="V488" i="9"/>
  <c r="V713" i="9"/>
  <c r="V178" i="9"/>
  <c r="V358" i="9"/>
  <c r="V811" i="9"/>
  <c r="V667" i="9"/>
  <c r="V564" i="9"/>
  <c r="V536" i="9"/>
  <c r="V72" i="9"/>
  <c r="V169" i="9"/>
  <c r="V788" i="9"/>
  <c r="V191" i="9"/>
  <c r="V309" i="9"/>
  <c r="V779" i="9"/>
  <c r="V567" i="9"/>
  <c r="V682" i="9"/>
  <c r="V652" i="9"/>
  <c r="V853" i="9"/>
  <c r="V407" i="9"/>
  <c r="V540" i="9"/>
  <c r="V62" i="9"/>
  <c r="V834" i="9"/>
  <c r="V550" i="9"/>
  <c r="V417" i="9"/>
  <c r="V657" i="9"/>
  <c r="V475" i="9"/>
  <c r="V310" i="9"/>
  <c r="V704" i="9"/>
  <c r="V392" i="9"/>
  <c r="V820" i="9"/>
  <c r="V695" i="9"/>
  <c r="V342" i="9"/>
  <c r="V86" i="9"/>
  <c r="V255" i="9"/>
  <c r="V662" i="9"/>
  <c r="V181" i="9"/>
  <c r="V479" i="9"/>
  <c r="V190" i="9"/>
  <c r="V618" i="9"/>
  <c r="V485" i="9"/>
  <c r="V68" i="9"/>
  <c r="V725" i="9"/>
  <c r="V791" i="9"/>
  <c r="V381" i="9"/>
  <c r="V518" i="9"/>
  <c r="V16" i="9"/>
  <c r="V404" i="9"/>
  <c r="V323" i="9"/>
  <c r="V583" i="9"/>
  <c r="V121" i="9"/>
  <c r="V22" i="9"/>
  <c r="V742" i="9"/>
  <c r="V184" i="9"/>
  <c r="V823" i="9"/>
  <c r="V373" i="9"/>
  <c r="V269" i="9"/>
  <c r="V346" i="9"/>
  <c r="V832" i="9"/>
  <c r="V707" i="9"/>
  <c r="V705" i="9"/>
  <c r="V455" i="9"/>
  <c r="V772" i="9"/>
  <c r="V580" i="9"/>
  <c r="V368" i="9"/>
  <c r="V466" i="9"/>
  <c r="V134" i="9"/>
  <c r="V604" i="9"/>
  <c r="V53" i="9"/>
  <c r="V712" i="9"/>
  <c r="V765" i="9"/>
  <c r="V360" i="9"/>
  <c r="V508" i="9"/>
  <c r="V10" i="9"/>
  <c r="V448" i="9"/>
  <c r="V114" i="9"/>
  <c r="V397" i="9"/>
  <c r="V380" i="9"/>
  <c r="V312" i="9"/>
  <c r="V703" i="9"/>
  <c r="V7" i="9"/>
  <c r="V534" i="9"/>
  <c r="V233" i="9"/>
  <c r="V672" i="9"/>
  <c r="V124" i="9"/>
  <c r="V775" i="9"/>
  <c r="V43" i="9"/>
  <c r="V694" i="9"/>
  <c r="V558" i="9"/>
  <c r="V84" i="9"/>
  <c r="V370" i="9"/>
  <c r="V636" i="9"/>
  <c r="V267" i="9"/>
  <c r="V20" i="9"/>
  <c r="V686" i="9"/>
  <c r="V598" i="9"/>
  <c r="V782" i="9"/>
  <c r="V212" i="9"/>
  <c r="V167" i="9"/>
  <c r="V122" i="9"/>
  <c r="V238" i="9"/>
  <c r="V721" i="9"/>
  <c r="V637" i="9"/>
  <c r="V237" i="9"/>
  <c r="V164" i="9"/>
  <c r="V221" i="9"/>
  <c r="V807" i="9"/>
  <c r="V757" i="9"/>
  <c r="V246" i="9"/>
  <c r="V36" i="9"/>
  <c r="V614" i="9"/>
  <c r="V125" i="9"/>
  <c r="V519" i="9"/>
  <c r="V54" i="9"/>
  <c r="V659" i="9"/>
  <c r="V525" i="9"/>
  <c r="V110" i="9"/>
  <c r="V415" i="9"/>
  <c r="V69" i="9"/>
  <c r="V376" i="9"/>
  <c r="V144" i="9"/>
  <c r="V500" i="9"/>
  <c r="V171" i="9"/>
  <c r="V609" i="9"/>
  <c r="V571" i="9"/>
  <c r="V369" i="9"/>
  <c r="V752" i="9"/>
  <c r="V345" i="9"/>
  <c r="V587" i="9"/>
  <c r="V592" i="9"/>
  <c r="V239" i="9"/>
  <c r="V826" i="9"/>
  <c r="V145" i="9"/>
  <c r="V590" i="9"/>
  <c r="V224" i="9"/>
  <c r="V813" i="9"/>
  <c r="V188" i="9"/>
  <c r="V584" i="9"/>
  <c r="V402" i="9"/>
  <c r="V426" i="9"/>
  <c r="V13" i="9"/>
  <c r="V557" i="9"/>
  <c r="V424" i="9"/>
  <c r="V849" i="9"/>
  <c r="V681" i="9"/>
  <c r="V296" i="9"/>
  <c r="V478" i="9"/>
  <c r="V798" i="9"/>
  <c r="V284" i="9"/>
  <c r="V643" i="9"/>
  <c r="V344" i="9"/>
  <c r="V777" i="9"/>
  <c r="V649" i="9"/>
  <c r="V33" i="9"/>
  <c r="V628" i="9"/>
  <c r="V143" i="9"/>
  <c r="V837" i="9"/>
  <c r="V748" i="9"/>
  <c r="V26" i="9"/>
  <c r="V431" i="9"/>
  <c r="V803" i="9"/>
  <c r="V617" i="9"/>
  <c r="V740" i="9"/>
  <c r="V690" i="9"/>
  <c r="V87" i="9"/>
  <c r="V548" i="9"/>
  <c r="V563" i="9"/>
  <c r="V626" i="9"/>
  <c r="V675" i="9"/>
  <c r="V347" i="9"/>
  <c r="V259" i="9"/>
  <c r="V213" i="9"/>
  <c r="V100" i="9"/>
  <c r="V45" i="9"/>
  <c r="V805" i="9"/>
  <c r="V244" i="9"/>
  <c r="V650" i="9"/>
  <c r="V172" i="9"/>
  <c r="V574" i="9"/>
  <c r="V274" i="9"/>
  <c r="V714" i="9"/>
  <c r="V579" i="9"/>
  <c r="V562" i="9"/>
  <c r="V483" i="9"/>
  <c r="V205" i="9"/>
  <c r="V817" i="9"/>
  <c r="V271" i="9"/>
  <c r="V843" i="9"/>
  <c r="V197" i="9"/>
  <c r="V761" i="9"/>
  <c r="V236" i="9"/>
  <c r="V254" i="9"/>
  <c r="V322" i="9"/>
  <c r="V247" i="9"/>
  <c r="V266" i="9"/>
  <c r="V409" i="9"/>
  <c r="V103" i="9"/>
  <c r="V71" i="9"/>
  <c r="V375" i="9"/>
  <c r="V297" i="9"/>
  <c r="V689" i="9"/>
  <c r="V629" i="9"/>
  <c r="V331" i="9"/>
  <c r="V764" i="9"/>
  <c r="V279" i="9"/>
  <c r="V18" i="9"/>
  <c r="V252" i="9"/>
  <c r="V59" i="9"/>
  <c r="V619" i="9"/>
  <c r="V131" i="9"/>
  <c r="V471" i="9"/>
  <c r="V183" i="9"/>
  <c r="V477" i="9"/>
  <c r="V61" i="9"/>
  <c r="V784" i="9"/>
  <c r="V511" i="9"/>
  <c r="V9" i="9"/>
  <c r="V313" i="9"/>
  <c r="V711" i="9"/>
  <c r="V399" i="9"/>
  <c r="V827" i="9"/>
  <c r="V702" i="9"/>
  <c r="V349" i="9"/>
  <c r="V92" i="9"/>
  <c r="V262" i="9"/>
  <c r="V666" i="9"/>
  <c r="V720" i="9"/>
  <c r="V796" i="9"/>
  <c r="V383" i="9"/>
  <c r="V186" i="9"/>
  <c r="V577" i="9"/>
  <c r="V755" i="9"/>
  <c r="V529" i="9"/>
  <c r="V602" i="9"/>
  <c r="V196" i="9"/>
  <c r="V338" i="9"/>
  <c r="V66" i="9"/>
  <c r="V303" i="9"/>
  <c r="V648" i="9"/>
  <c r="V433" i="9"/>
  <c r="V241" i="9"/>
  <c r="V781" i="9"/>
  <c r="V685" i="9"/>
  <c r="V403" i="9"/>
  <c r="V644" i="9"/>
  <c r="V573" i="9"/>
  <c r="V333" i="9"/>
  <c r="V379" i="9"/>
  <c r="V464" i="9"/>
  <c r="V135" i="9"/>
  <c r="V127" i="9"/>
  <c r="V174" i="9"/>
  <c r="V353" i="9"/>
  <c r="V741" i="9"/>
  <c r="V287" i="9"/>
  <c r="V385" i="9"/>
  <c r="V688" i="9"/>
  <c r="V336" i="9"/>
  <c r="V78" i="9"/>
  <c r="V332" i="9"/>
  <c r="V249" i="9"/>
  <c r="V179" i="9"/>
  <c r="V527" i="9"/>
  <c r="V226" i="9"/>
  <c r="V665" i="9"/>
  <c r="V532" i="9"/>
  <c r="V117" i="9"/>
  <c r="V770" i="9"/>
  <c r="V21" i="9"/>
  <c r="V437" i="9"/>
  <c r="V553" i="9"/>
  <c r="V76" i="9"/>
  <c r="V341" i="9"/>
  <c r="V25" i="9"/>
  <c r="V454" i="9"/>
  <c r="V147" i="9"/>
  <c r="V754" i="9"/>
  <c r="V469" i="9"/>
  <c r="V393" i="9"/>
  <c r="V320" i="9"/>
  <c r="V710" i="9"/>
  <c r="V289" i="9"/>
  <c r="V552" i="9"/>
  <c r="V470" i="9"/>
  <c r="V335" i="9"/>
  <c r="V441" i="9"/>
  <c r="V304" i="9"/>
  <c r="V220" i="9"/>
  <c r="V581" i="9"/>
  <c r="V586" i="9"/>
  <c r="V818" i="9"/>
  <c r="V152" i="9"/>
  <c r="V228" i="9"/>
  <c r="V633" i="9"/>
  <c r="V512" i="9"/>
  <c r="V504" i="9"/>
  <c r="V163" i="9"/>
  <c r="V317" i="9"/>
  <c r="V285" i="9"/>
  <c r="V138" i="9"/>
  <c r="V670" i="9"/>
  <c r="V465" i="9"/>
  <c r="V625" i="9"/>
  <c r="V394" i="9"/>
  <c r="V104" i="9"/>
  <c r="V203" i="9"/>
  <c r="V64" i="9"/>
  <c r="V647" i="9"/>
  <c r="V419" i="9"/>
  <c r="V436" i="9"/>
  <c r="V329" i="9"/>
  <c r="V654" i="9"/>
  <c r="V276" i="9"/>
  <c r="V787" i="9"/>
  <c r="V844" i="9"/>
  <c r="V390" i="9"/>
  <c r="V696" i="9"/>
  <c r="V281" i="9"/>
  <c r="V231" i="9"/>
  <c r="V215" i="9"/>
  <c r="V90" i="9"/>
  <c r="V616" i="9"/>
  <c r="V382" i="9"/>
  <c r="V298" i="9"/>
  <c r="V736" i="9"/>
  <c r="V544" i="9"/>
  <c r="V759" i="9"/>
  <c r="V126" i="9"/>
  <c r="V793" i="9"/>
  <c r="V361" i="9"/>
  <c r="V622" i="9"/>
  <c r="V8" i="9"/>
  <c r="AA726" i="9" l="1"/>
  <c r="AB726" i="9" s="1"/>
  <c r="X727" i="9"/>
  <c r="AA836" i="9"/>
  <c r="AB836" i="9" s="1"/>
  <c r="AA737" i="9"/>
  <c r="AB737" i="9" s="1"/>
  <c r="AA355" i="9"/>
  <c r="AB355" i="9" s="1"/>
  <c r="AA398" i="9"/>
  <c r="AB398" i="9" s="1"/>
  <c r="X721" i="9"/>
  <c r="AA270" i="9"/>
  <c r="AB270" i="9" s="1"/>
  <c r="X118" i="9"/>
  <c r="AA400" i="9"/>
  <c r="AB400" i="9" s="1"/>
  <c r="X420" i="9"/>
  <c r="X834" i="9"/>
  <c r="X250" i="9"/>
  <c r="AA502" i="9"/>
  <c r="AB502" i="9" s="1"/>
  <c r="AA11" i="9"/>
  <c r="AB11" i="9" s="1"/>
  <c r="AA172" i="9"/>
  <c r="AB172" i="9" s="1"/>
  <c r="AA156" i="9"/>
  <c r="AB156" i="9" s="1"/>
  <c r="AA803" i="9"/>
  <c r="AB803" i="9" s="1"/>
  <c r="AA362" i="9"/>
  <c r="AB362" i="9" s="1"/>
  <c r="AA346" i="9"/>
  <c r="AB346" i="9" s="1"/>
  <c r="AA841" i="9"/>
  <c r="AB841" i="9" s="1"/>
  <c r="X206" i="9"/>
  <c r="AA226" i="9"/>
  <c r="AB226" i="9" s="1"/>
  <c r="AA535" i="9"/>
  <c r="AB535" i="9" s="1"/>
  <c r="AA497" i="9"/>
  <c r="AB497" i="9" s="1"/>
  <c r="AA572" i="9"/>
  <c r="AB572" i="9" s="1"/>
  <c r="X415" i="9"/>
  <c r="AA100" i="9"/>
  <c r="AB100" i="9" s="1"/>
  <c r="AA86" i="9"/>
  <c r="AB86" i="9" s="1"/>
  <c r="AA523" i="9"/>
  <c r="AB523" i="9" s="1"/>
  <c r="AA113" i="9"/>
  <c r="AB113" i="9" s="1"/>
  <c r="AA770" i="9"/>
  <c r="AB770" i="9" s="1"/>
  <c r="AA370" i="9"/>
  <c r="AB370" i="9" s="1"/>
  <c r="AA18" i="9"/>
  <c r="AB18" i="9" s="1"/>
  <c r="AA515" i="9"/>
  <c r="AB515" i="9" s="1"/>
  <c r="X125" i="9"/>
  <c r="AA177" i="9"/>
  <c r="AB177" i="9" s="1"/>
  <c r="X492" i="9"/>
  <c r="AA771" i="9"/>
  <c r="AB771" i="9" s="1"/>
  <c r="AA330" i="9"/>
  <c r="AB330" i="9" s="1"/>
  <c r="X438" i="9"/>
  <c r="AA224" i="9"/>
  <c r="AB224" i="9" s="1"/>
  <c r="AA41" i="9"/>
  <c r="AB41" i="9" s="1"/>
  <c r="AA811" i="9"/>
  <c r="AB811" i="9" s="1"/>
  <c r="AA384" i="9"/>
  <c r="AB384" i="9" s="1"/>
  <c r="AA552" i="9"/>
  <c r="AB552" i="9" s="1"/>
  <c r="AA112" i="9"/>
  <c r="AB112" i="9" s="1"/>
  <c r="AA352" i="9"/>
  <c r="AB352" i="9" s="1"/>
  <c r="AA367" i="9"/>
  <c r="AB367" i="9" s="1"/>
  <c r="X272" i="9"/>
  <c r="AA851" i="9"/>
  <c r="AB851" i="9" s="1"/>
  <c r="AA76" i="9"/>
  <c r="AB76" i="9" s="1"/>
  <c r="AA318" i="9"/>
  <c r="AB318" i="9" s="1"/>
  <c r="AA534" i="9"/>
  <c r="AB534" i="9" s="1"/>
  <c r="AA267" i="9"/>
  <c r="AB267" i="9" s="1"/>
  <c r="AA29" i="9"/>
  <c r="AB29" i="9" s="1"/>
  <c r="AA38" i="9"/>
  <c r="AB38" i="9" s="1"/>
  <c r="AA668" i="9"/>
  <c r="AB668" i="9" s="1"/>
  <c r="X262" i="9"/>
  <c r="X141" i="9"/>
  <c r="AA643" i="9"/>
  <c r="AB643" i="9" s="1"/>
  <c r="AA763" i="9"/>
  <c r="AB763" i="9" s="1"/>
  <c r="AA464" i="9"/>
  <c r="AB464" i="9" s="1"/>
  <c r="AA854" i="9"/>
  <c r="AB854" i="9" s="1"/>
  <c r="AA620" i="9"/>
  <c r="AB620" i="9" s="1"/>
  <c r="AA626" i="9"/>
  <c r="AB626" i="9" s="1"/>
  <c r="AA831" i="9"/>
  <c r="AB831" i="9" s="1"/>
  <c r="X654" i="9"/>
  <c r="AA193" i="9"/>
  <c r="AB193" i="9" s="1"/>
  <c r="AA509" i="9"/>
  <c r="AB509" i="9" s="1"/>
  <c r="X46" i="9"/>
  <c r="AA290" i="9"/>
  <c r="AB290" i="9" s="1"/>
  <c r="AA308" i="9"/>
  <c r="AB308" i="9" s="1"/>
  <c r="AA720" i="9"/>
  <c r="AB720" i="9" s="1"/>
  <c r="AA465" i="9"/>
  <c r="AB465" i="9" s="1"/>
  <c r="X363" i="9"/>
  <c r="X558" i="9"/>
  <c r="AA702" i="9"/>
  <c r="AB702" i="9" s="1"/>
  <c r="AA658" i="9"/>
  <c r="AB658" i="9" s="1"/>
  <c r="AA645" i="9"/>
  <c r="AB645" i="9" s="1"/>
  <c r="AA797" i="9"/>
  <c r="AB797" i="9" s="1"/>
  <c r="AA635" i="9"/>
  <c r="AB635" i="9" s="1"/>
  <c r="AA116" i="9"/>
  <c r="AB116" i="9" s="1"/>
  <c r="AA587" i="9"/>
  <c r="AB587" i="9" s="1"/>
  <c r="AA293" i="9"/>
  <c r="AB293" i="9" s="1"/>
  <c r="X73" i="9"/>
  <c r="AA544" i="9"/>
  <c r="AB544" i="9" s="1"/>
  <c r="X741" i="9"/>
  <c r="AA97" i="9"/>
  <c r="AB97" i="9" s="1"/>
  <c r="X297" i="9"/>
  <c r="X584" i="9"/>
  <c r="AA255" i="9"/>
  <c r="AB255" i="9" s="1"/>
  <c r="AA49" i="9"/>
  <c r="AB49" i="9" s="1"/>
  <c r="AA222" i="9"/>
  <c r="AB222" i="9" s="1"/>
  <c r="AA300" i="9"/>
  <c r="AB300" i="9" s="1"/>
  <c r="X239" i="9"/>
  <c r="X820" i="9"/>
  <c r="AA594" i="9"/>
  <c r="AB594" i="9" s="1"/>
  <c r="AA784" i="9"/>
  <c r="AB784" i="9" s="1"/>
  <c r="AA321" i="9"/>
  <c r="AB321" i="9" s="1"/>
  <c r="AA449" i="9"/>
  <c r="AB449" i="9" s="1"/>
  <c r="AA843" i="9"/>
  <c r="AB843" i="9" s="1"/>
  <c r="AA288" i="9"/>
  <c r="AB288" i="9" s="1"/>
  <c r="AA767" i="9"/>
  <c r="AB767" i="9" s="1"/>
  <c r="AA178" i="9"/>
  <c r="AB178" i="9" s="1"/>
  <c r="AA642" i="9"/>
  <c r="AB642" i="9" s="1"/>
  <c r="AA314" i="9"/>
  <c r="AB314" i="9" s="1"/>
  <c r="AA153" i="9"/>
  <c r="AB153" i="9" s="1"/>
  <c r="AA111" i="9"/>
  <c r="AB111" i="9" s="1"/>
  <c r="AA559" i="9"/>
  <c r="AB559" i="9" s="1"/>
  <c r="AA484" i="9"/>
  <c r="AB484" i="9" s="1"/>
  <c r="AA657" i="9"/>
  <c r="AB657" i="9" s="1"/>
  <c r="AA124" i="9"/>
  <c r="AB124" i="9" s="1"/>
  <c r="X249" i="9"/>
  <c r="X343" i="9"/>
  <c r="X215" i="9"/>
  <c r="AA583" i="9"/>
  <c r="AB583" i="9" s="1"/>
  <c r="AA833" i="9"/>
  <c r="AB833" i="9" s="1"/>
  <c r="X246" i="9"/>
  <c r="AA32" i="9"/>
  <c r="AB32" i="9" s="1"/>
  <c r="AA406" i="9"/>
  <c r="AB406" i="9" s="1"/>
  <c r="AA640" i="9"/>
  <c r="AB640" i="9" s="1"/>
  <c r="AA586" i="9"/>
  <c r="AB586" i="9" s="1"/>
  <c r="AA380" i="9"/>
  <c r="AB380" i="9" s="1"/>
  <c r="X547" i="9"/>
  <c r="X326" i="9"/>
  <c r="AA146" i="9"/>
  <c r="AB146" i="9" s="1"/>
  <c r="X687" i="9"/>
  <c r="AA168" i="9"/>
  <c r="AB168" i="9" s="1"/>
  <c r="AA432" i="9"/>
  <c r="AB432" i="9" s="1"/>
  <c r="AA708" i="9"/>
  <c r="AB708" i="9" s="1"/>
  <c r="X745" i="9"/>
  <c r="AA554" i="9"/>
  <c r="AB554" i="9" s="1"/>
  <c r="AA561" i="9"/>
  <c r="AB561" i="9" s="1"/>
  <c r="X28" i="9"/>
  <c r="AA197" i="9"/>
  <c r="AB197" i="9" s="1"/>
  <c r="AA212" i="9"/>
  <c r="AB212" i="9" s="1"/>
  <c r="AA582" i="9"/>
  <c r="AB582" i="9" s="1"/>
  <c r="AA815" i="9"/>
  <c r="AB815" i="9" s="1"/>
  <c r="X542" i="9"/>
  <c r="X274" i="9"/>
  <c r="X360" i="9"/>
  <c r="AA526" i="9"/>
  <c r="AB526" i="9" s="1"/>
  <c r="AA712" i="9"/>
  <c r="AB712" i="9" s="1"/>
  <c r="AA826" i="9"/>
  <c r="AB826" i="9" s="1"/>
  <c r="X84" i="9"/>
  <c r="X796" i="9"/>
  <c r="AA490" i="9"/>
  <c r="AB490" i="9" s="1"/>
  <c r="AA155" i="9"/>
  <c r="AB155" i="9" s="1"/>
  <c r="AA66" i="9"/>
  <c r="AB66" i="9" s="1"/>
  <c r="X114" i="9"/>
  <c r="X299" i="9"/>
  <c r="AA560" i="9"/>
  <c r="AB560" i="9" s="1"/>
  <c r="X247" i="9"/>
  <c r="X604" i="9"/>
  <c r="AA480" i="9"/>
  <c r="AB480" i="9" s="1"/>
  <c r="AA601" i="9"/>
  <c r="AB601" i="9" s="1"/>
  <c r="AA455" i="9"/>
  <c r="AB455" i="9" s="1"/>
  <c r="AA682" i="9"/>
  <c r="AB682" i="9" s="1"/>
  <c r="X242" i="9"/>
  <c r="X840" i="9"/>
  <c r="AA467" i="9"/>
  <c r="AB467" i="9" s="1"/>
  <c r="X540" i="9"/>
  <c r="AA697" i="9"/>
  <c r="AB697" i="9" s="1"/>
  <c r="X808" i="9"/>
  <c r="AA674" i="9"/>
  <c r="AB674" i="9" s="1"/>
  <c r="X551" i="9"/>
  <c r="AA402" i="9"/>
  <c r="AB402" i="9" s="1"/>
  <c r="X489" i="9"/>
  <c r="X340" i="9"/>
  <c r="X550" i="9"/>
  <c r="AA666" i="9"/>
  <c r="AB666" i="9" s="1"/>
  <c r="AA409" i="9"/>
  <c r="AB409" i="9" s="1"/>
  <c r="AA174" i="9"/>
  <c r="AB174" i="9" s="1"/>
  <c r="X103" i="9"/>
  <c r="AA27" i="9"/>
  <c r="AB27" i="9" s="1"/>
  <c r="X746" i="9"/>
  <c r="X37" i="9"/>
  <c r="AA519" i="9"/>
  <c r="AB519" i="9" s="1"/>
  <c r="AA563" i="9"/>
  <c r="AB563" i="9" s="1"/>
  <c r="X244" i="9"/>
  <c r="AA374" i="9"/>
  <c r="AB374" i="9" s="1"/>
  <c r="AA158" i="9"/>
  <c r="AB158" i="9" s="1"/>
  <c r="X778" i="9"/>
  <c r="X599" i="9"/>
  <c r="AA724" i="9"/>
  <c r="AB724" i="9" s="1"/>
  <c r="X65" i="9"/>
  <c r="AA750" i="9"/>
  <c r="AB750" i="9" s="1"/>
  <c r="X150" i="9"/>
  <c r="AA286" i="9"/>
  <c r="AB286" i="9" s="1"/>
  <c r="AA110" i="9"/>
  <c r="AB110" i="9" s="1"/>
  <c r="AA731" i="9"/>
  <c r="AB731" i="9" s="1"/>
  <c r="AA459" i="9"/>
  <c r="AB459" i="9" s="1"/>
  <c r="AA56" i="9"/>
  <c r="AB56" i="9" s="1"/>
  <c r="AA251" i="9"/>
  <c r="AB251" i="9" s="1"/>
  <c r="AA669" i="9"/>
  <c r="AB669" i="9" s="1"/>
  <c r="AA711" i="9"/>
  <c r="AB711" i="9" s="1"/>
  <c r="AA328" i="9"/>
  <c r="AB328" i="9" s="1"/>
  <c r="AA566" i="9"/>
  <c r="AB566" i="9" s="1"/>
  <c r="AA354" i="9"/>
  <c r="AB354" i="9" s="1"/>
  <c r="AA187" i="9"/>
  <c r="AB187" i="9" s="1"/>
  <c r="AA451" i="9"/>
  <c r="AB451" i="9" s="1"/>
  <c r="AA14" i="9"/>
  <c r="AB14" i="9" s="1"/>
  <c r="AA31" i="9"/>
  <c r="AB31" i="9" s="1"/>
  <c r="AA349" i="9"/>
  <c r="AB349" i="9" s="1"/>
  <c r="AA418" i="9"/>
  <c r="AB418" i="9" s="1"/>
  <c r="AA813" i="9"/>
  <c r="AB813" i="9" s="1"/>
  <c r="AA189" i="9"/>
  <c r="AB189" i="9" s="1"/>
  <c r="AA789" i="9"/>
  <c r="AB789" i="9" s="1"/>
  <c r="AA303" i="9"/>
  <c r="AB303" i="9" s="1"/>
  <c r="AA365" i="9"/>
  <c r="AB365" i="9" s="1"/>
  <c r="AA280" i="9"/>
  <c r="AB280" i="9" s="1"/>
  <c r="AA512" i="9"/>
  <c r="AB512" i="9" s="1"/>
  <c r="AA253" i="9"/>
  <c r="AB253" i="9" s="1"/>
  <c r="AA180" i="9"/>
  <c r="AB180" i="9" s="1"/>
  <c r="AA683" i="9"/>
  <c r="AB683" i="9" s="1"/>
  <c r="AA606" i="9"/>
  <c r="AB606" i="9" s="1"/>
  <c r="AA575" i="9"/>
  <c r="AB575" i="9" s="1"/>
  <c r="AA191" i="9"/>
  <c r="AB191" i="9" s="1"/>
  <c r="AA775" i="9"/>
  <c r="AB775" i="9" s="1"/>
  <c r="AA233" i="9"/>
  <c r="AB233" i="9" s="1"/>
  <c r="AA830" i="9"/>
  <c r="AB830" i="9" s="1"/>
  <c r="AA589" i="9"/>
  <c r="AB589" i="9" s="1"/>
  <c r="AA80" i="9"/>
  <c r="AB80" i="9" s="1"/>
  <c r="AA616" i="9"/>
  <c r="AB616" i="9" s="1"/>
  <c r="X304" i="9"/>
  <c r="AA835" i="9"/>
  <c r="AB835" i="9" s="1"/>
  <c r="X128" i="9"/>
  <c r="AA590" i="9"/>
  <c r="AB590" i="9" s="1"/>
  <c r="AA852" i="9"/>
  <c r="AB852" i="9" s="1"/>
  <c r="X132" i="9"/>
  <c r="X425" i="9"/>
  <c r="X690" i="9"/>
  <c r="AA743" i="9"/>
  <c r="AB743" i="9" s="1"/>
  <c r="AA430" i="9"/>
  <c r="AB430" i="9" s="1"/>
  <c r="X7" i="9"/>
  <c r="AA596" i="9"/>
  <c r="AB596" i="9" s="1"/>
  <c r="X134" i="9"/>
  <c r="X8" i="9"/>
  <c r="AA518" i="9"/>
  <c r="AB518" i="9" s="1"/>
  <c r="AA133" i="9"/>
  <c r="AB133" i="9" s="1"/>
  <c r="AA718" i="9"/>
  <c r="AB718" i="9" s="1"/>
  <c r="X269" i="9"/>
  <c r="AA764" i="9"/>
  <c r="AB764" i="9" s="1"/>
  <c r="AA276" i="9"/>
  <c r="AB276" i="9" s="1"/>
  <c r="AA695" i="9"/>
  <c r="AB695" i="9" s="1"/>
  <c r="X263" i="9"/>
  <c r="X532" i="9"/>
  <c r="AA844" i="9"/>
  <c r="AB844" i="9" s="1"/>
  <c r="AA371" i="9"/>
  <c r="AB371" i="9" s="1"/>
  <c r="AA42" i="9"/>
  <c r="AB42" i="9" s="1"/>
  <c r="AA634" i="9"/>
  <c r="AB634" i="9" s="1"/>
  <c r="X494" i="9"/>
  <c r="AA45" i="9"/>
  <c r="AB45" i="9" s="1"/>
  <c r="AA202" i="9"/>
  <c r="AB202" i="9" s="1"/>
  <c r="AA773" i="9"/>
  <c r="AB773" i="9" s="1"/>
  <c r="AA801" i="9"/>
  <c r="AB801" i="9" s="1"/>
  <c r="AA630" i="9"/>
  <c r="AB630" i="9" s="1"/>
  <c r="X442" i="9"/>
  <c r="AA289" i="9"/>
  <c r="AB289" i="9" s="1"/>
  <c r="AA747" i="9"/>
  <c r="AB747" i="9" s="1"/>
  <c r="AA210" i="9"/>
  <c r="AB210" i="9" s="1"/>
  <c r="X794" i="9"/>
  <c r="AA647" i="9"/>
  <c r="AB647" i="9" s="1"/>
  <c r="AA52" i="9"/>
  <c r="AB52" i="9" s="1"/>
  <c r="X16" i="9"/>
  <c r="AA254" i="9"/>
  <c r="AB254" i="9" s="1"/>
  <c r="AA809" i="9"/>
  <c r="AB809" i="9" s="1"/>
  <c r="AA9" i="9"/>
  <c r="AB9" i="9" s="1"/>
  <c r="AA99" i="9"/>
  <c r="AB99" i="9" s="1"/>
  <c r="AA629" i="9"/>
  <c r="AB629" i="9" s="1"/>
  <c r="AA832" i="9"/>
  <c r="AB832" i="9" s="1"/>
  <c r="X537" i="9"/>
  <c r="AA605" i="9"/>
  <c r="AB605" i="9" s="1"/>
  <c r="X738" i="9"/>
  <c r="X633" i="9"/>
  <c r="AA68" i="9"/>
  <c r="AB68" i="9" s="1"/>
  <c r="AA665" i="9"/>
  <c r="AB665" i="9" s="1"/>
  <c r="X301" i="9"/>
  <c r="X621" i="9"/>
  <c r="X707" i="9"/>
  <c r="AA208" i="9"/>
  <c r="AB208" i="9" s="1"/>
  <c r="AA145" i="9"/>
  <c r="AB145" i="9" s="1"/>
  <c r="AA35" i="9"/>
  <c r="AB35" i="9" s="1"/>
  <c r="AA576" i="9"/>
  <c r="AB576" i="9" s="1"/>
  <c r="AA25" i="9"/>
  <c r="AB25" i="9" s="1"/>
  <c r="AA331" i="9"/>
  <c r="AB331" i="9" s="1"/>
  <c r="AA296" i="9"/>
  <c r="AB296" i="9" s="1"/>
  <c r="AA169" i="9"/>
  <c r="AB169" i="9" s="1"/>
  <c r="AA241" i="9"/>
  <c r="AB241" i="9" s="1"/>
  <c r="X476" i="9"/>
  <c r="AA681" i="9"/>
  <c r="AB681" i="9" s="1"/>
  <c r="AA335" i="9"/>
  <c r="AB335" i="9" s="1"/>
  <c r="AA447" i="9"/>
  <c r="AB447" i="9" s="1"/>
  <c r="AA748" i="9"/>
  <c r="AB748" i="9" s="1"/>
  <c r="AA751" i="9"/>
  <c r="AB751" i="9" s="1"/>
  <c r="X333" i="9"/>
  <c r="X829" i="9"/>
  <c r="X472" i="9"/>
  <c r="X549" i="9"/>
  <c r="AA317" i="9"/>
  <c r="AB317" i="9" s="1"/>
  <c r="AA101" i="9"/>
  <c r="AB101" i="9" s="1"/>
  <c r="X325" i="9"/>
  <c r="AA152" i="9"/>
  <c r="AB152" i="9" s="1"/>
  <c r="X814" i="9"/>
  <c r="AA615" i="9"/>
  <c r="AB615" i="9" s="1"/>
  <c r="AA822" i="9"/>
  <c r="AB822" i="9" s="1"/>
  <c r="AA513" i="9"/>
  <c r="AB513" i="9" s="1"/>
  <c r="X181" i="9"/>
  <c r="AA341" i="9"/>
  <c r="AB341" i="9" s="1"/>
  <c r="X39" i="9"/>
  <c r="AA471" i="9"/>
  <c r="AB471" i="9" s="1"/>
  <c r="AA437" i="9"/>
  <c r="AB437" i="9" s="1"/>
  <c r="AA546" i="9"/>
  <c r="AB546" i="9" s="1"/>
  <c r="AA227" i="9"/>
  <c r="AB227" i="9" s="1"/>
  <c r="AA570" i="9"/>
  <c r="AB570" i="9" s="1"/>
  <c r="X142" i="9"/>
  <c r="AA376" i="9"/>
  <c r="AB376" i="9" s="1"/>
  <c r="X847" i="9"/>
  <c r="AA456" i="9"/>
  <c r="AB456" i="9" s="1"/>
  <c r="AA390" i="9"/>
  <c r="AB390" i="9" s="1"/>
  <c r="AA259" i="9"/>
  <c r="AB259" i="9" s="1"/>
  <c r="X689" i="9"/>
  <c r="AA660" i="9"/>
  <c r="AB660" i="9" s="1"/>
  <c r="AA696" i="9"/>
  <c r="AB696" i="9" s="1"/>
  <c r="AA95" i="9"/>
  <c r="AB95" i="9" s="1"/>
  <c r="AA353" i="9"/>
  <c r="AB353" i="9" s="1"/>
  <c r="AA782" i="9"/>
  <c r="AB782" i="9" s="1"/>
  <c r="AA252" i="9"/>
  <c r="AB252" i="9" s="1"/>
  <c r="AA650" i="9"/>
  <c r="AB650" i="9" s="1"/>
  <c r="AA387" i="9"/>
  <c r="AB387" i="9" s="1"/>
  <c r="AA369" i="9"/>
  <c r="AB369" i="9" s="1"/>
  <c r="AA327" i="9"/>
  <c r="AB327" i="9" s="1"/>
  <c r="AA79" i="9"/>
  <c r="AB79" i="9" s="1"/>
  <c r="AA849" i="9"/>
  <c r="AB849" i="9" s="1"/>
  <c r="AA723" i="9"/>
  <c r="AB723" i="9" s="1"/>
  <c r="AA83" i="9"/>
  <c r="AB83" i="9" s="1"/>
  <c r="AA429" i="9"/>
  <c r="AB429" i="9" s="1"/>
  <c r="AA102" i="9"/>
  <c r="AB102" i="9" s="1"/>
  <c r="AA173" i="9"/>
  <c r="AB173" i="9" s="1"/>
  <c r="AA109" i="9"/>
  <c r="AB109" i="9" s="1"/>
  <c r="AA416" i="9"/>
  <c r="AB416" i="9" s="1"/>
  <c r="AA6" i="9"/>
  <c r="AB6" i="9" s="1"/>
  <c r="AA106" i="9"/>
  <c r="AB106" i="9" s="1"/>
  <c r="X149" i="9"/>
  <c r="AA422" i="9"/>
  <c r="AB422" i="9" s="1"/>
  <c r="AA504" i="9"/>
  <c r="AB504" i="9" s="1"/>
  <c r="AA433" i="9"/>
  <c r="AB433" i="9" s="1"/>
  <c r="AA47" i="9"/>
  <c r="AB47" i="9" s="1"/>
  <c r="AA655" i="9"/>
  <c r="AB655" i="9" s="1"/>
  <c r="AA396" i="9"/>
  <c r="AB396" i="9" s="1"/>
  <c r="AA742" i="9"/>
  <c r="AB742" i="9" s="1"/>
  <c r="AA648" i="9"/>
  <c r="AB648" i="9" s="1"/>
  <c r="AA266" i="9"/>
  <c r="AB266" i="9" s="1"/>
  <c r="AA411" i="9"/>
  <c r="AB411" i="9" s="1"/>
  <c r="AA507" i="9"/>
  <c r="AB507" i="9" s="1"/>
  <c r="AA309" i="9"/>
  <c r="AB309" i="9" s="1"/>
  <c r="X209" i="9"/>
  <c r="AA521" i="9"/>
  <c r="AB521" i="9" s="1"/>
  <c r="AA545" i="9"/>
  <c r="AB545" i="9" s="1"/>
  <c r="AA671" i="9"/>
  <c r="AB671" i="9" s="1"/>
  <c r="AA653" i="9"/>
  <c r="AB653" i="9" s="1"/>
  <c r="X426" i="9"/>
  <c r="AA528" i="9"/>
  <c r="AB528" i="9" s="1"/>
  <c r="AA23" i="9"/>
  <c r="AB23" i="9" s="1"/>
  <c r="X725" i="9"/>
  <c r="AA377" i="9"/>
  <c r="AB377" i="9" s="1"/>
  <c r="AA454" i="9"/>
  <c r="AB454" i="9" s="1"/>
  <c r="AA271" i="9"/>
  <c r="AB271" i="9" s="1"/>
  <c r="AA638" i="9"/>
  <c r="AB638" i="9" s="1"/>
  <c r="AA469" i="9"/>
  <c r="AB469" i="9" s="1"/>
  <c r="AA524" i="9"/>
  <c r="AB524" i="9" s="1"/>
  <c r="AA357" i="9"/>
  <c r="AB357" i="9" s="1"/>
  <c r="X487" i="9"/>
  <c r="X709" i="9"/>
  <c r="AA556" i="9"/>
  <c r="AB556" i="9" s="1"/>
  <c r="X240" i="9"/>
  <c r="X600" i="9"/>
  <c r="X675" i="9"/>
  <c r="AA179" i="9"/>
  <c r="AB179" i="9" s="1"/>
  <c r="AA298" i="9"/>
  <c r="AB298" i="9" s="1"/>
  <c r="AA734" i="9"/>
  <c r="AB734" i="9" s="1"/>
  <c r="AA636" i="9"/>
  <c r="AB636" i="9" s="1"/>
  <c r="X19" i="9"/>
  <c r="X804" i="9"/>
  <c r="X719" i="9"/>
  <c r="AA122" i="9"/>
  <c r="AB122" i="9" s="1"/>
  <c r="AA688" i="9"/>
  <c r="AB688" i="9" s="1"/>
  <c r="X287" i="9"/>
  <c r="AA392" i="9"/>
  <c r="AB392" i="9" s="1"/>
  <c r="AA334" i="9"/>
  <c r="AB334" i="9" s="1"/>
  <c r="AA21" i="9"/>
  <c r="AB21" i="9" s="1"/>
  <c r="AA821" i="9"/>
  <c r="AB821" i="9" s="1"/>
  <c r="AA710" i="9"/>
  <c r="AB710" i="9" s="1"/>
  <c r="AA812" i="9"/>
  <c r="AB812" i="9" s="1"/>
  <c r="AA569" i="9"/>
  <c r="AB569" i="9" s="1"/>
  <c r="AA446" i="9"/>
  <c r="AB446" i="9" s="1"/>
  <c r="X417" i="9"/>
  <c r="AA452" i="9"/>
  <c r="AB452" i="9" s="1"/>
  <c r="AA316" i="9"/>
  <c r="AB316" i="9" s="1"/>
  <c r="X672" i="9"/>
  <c r="AA127" i="9"/>
  <c r="AB127" i="9" s="1"/>
  <c r="AA69" i="9"/>
  <c r="AB69" i="9" s="1"/>
  <c r="AA685" i="9"/>
  <c r="AB685" i="9" s="1"/>
  <c r="AA581" i="9"/>
  <c r="AB581" i="9" s="1"/>
  <c r="AA237" i="9"/>
  <c r="AB237" i="9" s="1"/>
  <c r="X795" i="9"/>
  <c r="AA505" i="9"/>
  <c r="AB505" i="9" s="1"/>
  <c r="AA337" i="9"/>
  <c r="AB337" i="9" s="1"/>
  <c r="AA802" i="9"/>
  <c r="AB802" i="9" s="1"/>
  <c r="AA755" i="9"/>
  <c r="AB755" i="9" s="1"/>
  <c r="X54" i="9"/>
  <c r="AA93" i="9"/>
  <c r="AB93" i="9" s="1"/>
  <c r="AA385" i="9"/>
  <c r="AB385" i="9" s="1"/>
  <c r="AA278" i="9"/>
  <c r="AB278" i="9" s="1"/>
  <c r="AA204" i="9"/>
  <c r="AB204" i="9" s="1"/>
  <c r="AA213" i="9"/>
  <c r="AB213" i="9" s="1"/>
  <c r="AA772" i="9"/>
  <c r="AB772" i="9" s="1"/>
  <c r="AA457" i="9"/>
  <c r="AB457" i="9" s="1"/>
  <c r="AA136" i="9"/>
  <c r="AB136" i="9" s="1"/>
  <c r="AA479" i="9"/>
  <c r="AB479" i="9" s="1"/>
  <c r="AA777" i="9"/>
  <c r="AB777" i="9" s="1"/>
  <c r="AA312" i="9"/>
  <c r="AB312" i="9" s="1"/>
  <c r="AA372" i="9"/>
  <c r="AB372" i="9" s="1"/>
  <c r="AA825" i="9"/>
  <c r="AB825" i="9" s="1"/>
  <c r="X435" i="9"/>
  <c r="AA792" i="9"/>
  <c r="AB792" i="9" s="1"/>
  <c r="AA529" i="9"/>
  <c r="AB529" i="9" s="1"/>
  <c r="AA810" i="9"/>
  <c r="AB810" i="9" s="1"/>
  <c r="X568" i="9"/>
  <c r="AA533" i="9"/>
  <c r="AB533" i="9" s="1"/>
  <c r="AA607" i="9"/>
  <c r="AB607" i="9" s="1"/>
  <c r="AA578" i="9"/>
  <c r="AB578" i="9" s="1"/>
  <c r="AA781" i="9"/>
  <c r="AB781" i="9" s="1"/>
  <c r="AA302" i="9"/>
  <c r="AB302" i="9" s="1"/>
  <c r="AA577" i="9"/>
  <c r="AB577" i="9" s="1"/>
  <c r="AA677" i="9"/>
  <c r="AB677" i="9" s="1"/>
  <c r="AA126" i="9"/>
  <c r="AB126" i="9" s="1"/>
  <c r="AA729" i="9"/>
  <c r="AB729" i="9" s="1"/>
  <c r="AA434" i="9"/>
  <c r="AB434" i="9" s="1"/>
  <c r="AA216" i="9"/>
  <c r="AB216" i="9" s="1"/>
  <c r="X439" i="9"/>
  <c r="AA350" i="9"/>
  <c r="AB350" i="9" s="1"/>
  <c r="AA421" i="9"/>
  <c r="AB421" i="9" s="1"/>
  <c r="AA260" i="9"/>
  <c r="AB260" i="9" s="1"/>
  <c r="AA824" i="9"/>
  <c r="AB824" i="9" s="1"/>
  <c r="AA651" i="9"/>
  <c r="AB651" i="9" s="1"/>
  <c r="AA673" i="9"/>
  <c r="AB673" i="9" s="1"/>
  <c r="AA283" i="9"/>
  <c r="AB283" i="9" s="1"/>
  <c r="X565" i="9"/>
  <c r="AA622" i="9"/>
  <c r="AB622" i="9" s="1"/>
  <c r="AA43" i="9"/>
  <c r="AB43" i="9" s="1"/>
  <c r="AA488" i="9"/>
  <c r="AB488" i="9" s="1"/>
  <c r="AA351" i="9"/>
  <c r="AB351" i="9" s="1"/>
  <c r="AA176" i="9"/>
  <c r="AB176" i="9" s="1"/>
  <c r="AA231" i="9"/>
  <c r="AB231" i="9" s="1"/>
  <c r="AA848" i="9"/>
  <c r="AB848" i="9" s="1"/>
  <c r="AA691" i="9"/>
  <c r="AB691" i="9" s="1"/>
  <c r="AA506" i="9"/>
  <c r="AB506" i="9" s="1"/>
  <c r="AA424" i="9"/>
  <c r="AB424" i="9" s="1"/>
  <c r="AA225" i="9"/>
  <c r="AB225" i="9" s="1"/>
  <c r="AA499" i="9"/>
  <c r="AB499" i="9" s="1"/>
  <c r="AA591" i="9"/>
  <c r="AB591" i="9" s="1"/>
  <c r="AA157" i="9"/>
  <c r="AB157" i="9" s="1"/>
  <c r="AA593" i="9"/>
  <c r="AB593" i="9" s="1"/>
  <c r="AA171" i="9"/>
  <c r="AB171" i="9" s="1"/>
  <c r="AA667" i="9"/>
  <c r="AB667" i="9" s="1"/>
  <c r="AA135" i="9"/>
  <c r="AB135" i="9" s="1"/>
  <c r="AA838" i="9"/>
  <c r="AB838" i="9" s="1"/>
  <c r="AA503" i="9"/>
  <c r="AB503" i="9" s="1"/>
  <c r="X714" i="9"/>
  <c r="AA573" i="9"/>
  <c r="AB573" i="9" s="1"/>
  <c r="AA245" i="9"/>
  <c r="AB245" i="9" s="1"/>
  <c r="AA358" i="9"/>
  <c r="AB358" i="9" s="1"/>
  <c r="X48" i="9"/>
  <c r="AA481" i="9"/>
  <c r="AB481" i="9" s="1"/>
  <c r="X78" i="9"/>
  <c r="X580" i="9"/>
  <c r="AA461" i="9"/>
  <c r="AB461" i="9" s="1"/>
  <c r="AA717" i="9"/>
  <c r="AB717" i="9" s="1"/>
  <c r="AA200" i="9"/>
  <c r="AB200" i="9" s="1"/>
  <c r="X164" i="9"/>
  <c r="X762" i="9"/>
  <c r="AA175" i="9"/>
  <c r="AB175" i="9" s="1"/>
  <c r="AA236" i="9"/>
  <c r="AB236" i="9" s="1"/>
  <c r="AA275" i="9"/>
  <c r="AB275" i="9" s="1"/>
  <c r="AA159" i="9"/>
  <c r="AB159" i="9" s="1"/>
  <c r="AA460" i="9"/>
  <c r="AB460" i="9" s="1"/>
  <c r="AA285" i="9"/>
  <c r="AB285" i="9" s="1"/>
  <c r="AA195" i="9"/>
  <c r="AB195" i="9" s="1"/>
  <c r="AA661" i="9"/>
  <c r="AB661" i="9" s="1"/>
  <c r="AA693" i="9"/>
  <c r="AB693" i="9" s="1"/>
  <c r="AA482" i="9"/>
  <c r="AB482" i="9" s="1"/>
  <c r="AA238" i="9"/>
  <c r="AB238" i="9" s="1"/>
  <c r="AA757" i="9"/>
  <c r="AB757" i="9" s="1"/>
  <c r="AA805" i="9"/>
  <c r="AB805" i="9" s="1"/>
  <c r="AA495" i="9"/>
  <c r="AB495" i="9" s="1"/>
  <c r="AA706" i="9"/>
  <c r="AB706" i="9" s="1"/>
  <c r="AA686" i="9"/>
  <c r="AB686" i="9" s="1"/>
  <c r="X694" i="9"/>
  <c r="AA147" i="9"/>
  <c r="AB147" i="9" s="1"/>
  <c r="AA220" i="9"/>
  <c r="AB220" i="9" s="1"/>
  <c r="AA87" i="9"/>
  <c r="AB87" i="9" s="1"/>
  <c r="AA510" i="9"/>
  <c r="AB510" i="9" s="1"/>
  <c r="AA373" i="9"/>
  <c r="AB373" i="9" s="1"/>
  <c r="AA282" i="9"/>
  <c r="AB282" i="9" s="1"/>
  <c r="AA656" i="9"/>
  <c r="AB656" i="9" s="1"/>
  <c r="AA268" i="9"/>
  <c r="AB268" i="9" s="1"/>
  <c r="AA624" i="9"/>
  <c r="AB624" i="9" s="1"/>
  <c r="AA788" i="9"/>
  <c r="AB788" i="9" s="1"/>
  <c r="AA466" i="9"/>
  <c r="AB466" i="9" s="1"/>
  <c r="AA543" i="9"/>
  <c r="AB543" i="9" s="1"/>
  <c r="AA769" i="9"/>
  <c r="AB769" i="9" s="1"/>
  <c r="AA394" i="9"/>
  <c r="AB394" i="9" s="1"/>
  <c r="AA75" i="9"/>
  <c r="AB75" i="9" s="1"/>
  <c r="AA498" i="9"/>
  <c r="AB498" i="9" s="1"/>
  <c r="AA294" i="9"/>
  <c r="AB294" i="9" s="1"/>
  <c r="AA500" i="9"/>
  <c r="AB500" i="9" s="1"/>
  <c r="AA151" i="9"/>
  <c r="AB151" i="9" s="1"/>
  <c r="AA167" i="9"/>
  <c r="AB167" i="9" s="1"/>
  <c r="AA468" i="9"/>
  <c r="AB468" i="9" s="1"/>
  <c r="AA478" i="9"/>
  <c r="AB478" i="9" s="1"/>
  <c r="AA520" i="9"/>
  <c r="AB520" i="9" s="1"/>
  <c r="AA190" i="9"/>
  <c r="AB190" i="9" s="1"/>
  <c r="AA765" i="9"/>
  <c r="AB765" i="9" s="1"/>
  <c r="AA258" i="9"/>
  <c r="AB258" i="9" s="1"/>
  <c r="AA403" i="9"/>
  <c r="AB403" i="9" s="1"/>
  <c r="AA516" i="9"/>
  <c r="AB516" i="9" s="1"/>
  <c r="AA617" i="9"/>
  <c r="AB617" i="9" s="1"/>
  <c r="AA609" i="9"/>
  <c r="AB609" i="9" s="1"/>
  <c r="AA436" i="9"/>
  <c r="AB436" i="9" s="1"/>
  <c r="AA36" i="9"/>
  <c r="AB36" i="9" s="1"/>
  <c r="AA62" i="9"/>
  <c r="AB62" i="9" s="1"/>
  <c r="AA701" i="9"/>
  <c r="AB701" i="9" s="1"/>
  <c r="AA188" i="9"/>
  <c r="AB188" i="9" s="1"/>
  <c r="AA401" i="9"/>
  <c r="AB401" i="9" s="1"/>
  <c r="X397" i="9"/>
  <c r="X664" i="9"/>
  <c r="AA51" i="9"/>
  <c r="AB51" i="9" s="1"/>
  <c r="AA59" i="9"/>
  <c r="AB59" i="9" s="1"/>
  <c r="AA199" i="9"/>
  <c r="AB199" i="9" s="1"/>
  <c r="X291" i="9"/>
  <c r="AA105" i="9"/>
  <c r="AB105" i="9" s="1"/>
  <c r="AA329" i="9"/>
  <c r="AB329" i="9" s="1"/>
  <c r="AA359" i="9"/>
  <c r="AB359" i="9" s="1"/>
  <c r="AA130" i="9"/>
  <c r="AB130" i="9" s="1"/>
  <c r="AA473" i="9"/>
  <c r="AB473" i="9" s="1"/>
  <c r="AA88" i="9"/>
  <c r="AB88" i="9" s="1"/>
  <c r="AA816" i="9"/>
  <c r="AB816" i="9" s="1"/>
  <c r="X799" i="9"/>
  <c r="AA744" i="9"/>
  <c r="AB744" i="9" s="1"/>
  <c r="AA15" i="9"/>
  <c r="AB15" i="9" s="1"/>
  <c r="AA553" i="9"/>
  <c r="AB553" i="9" s="1"/>
  <c r="AA12" i="9"/>
  <c r="AB12" i="9" s="1"/>
  <c r="AA761" i="9"/>
  <c r="AB761" i="9" s="1"/>
  <c r="AA63" i="9"/>
  <c r="AB63" i="9" s="1"/>
  <c r="AA185" i="9"/>
  <c r="AB185" i="9" s="1"/>
  <c r="AA55" i="9"/>
  <c r="AB55" i="9" s="1"/>
  <c r="AA463" i="9"/>
  <c r="AB463" i="9" s="1"/>
  <c r="AA412" i="9"/>
  <c r="AB412" i="9" s="1"/>
  <c r="AA399" i="9"/>
  <c r="AB399" i="9" s="1"/>
  <c r="AA107" i="9"/>
  <c r="AB107" i="9" s="1"/>
  <c r="AA92" i="9"/>
  <c r="AB92" i="9" s="1"/>
  <c r="AA613" i="9"/>
  <c r="AB613" i="9" s="1"/>
  <c r="AA91" i="9"/>
  <c r="AB91" i="9" s="1"/>
  <c r="AA517" i="9"/>
  <c r="AB517" i="9" s="1"/>
  <c r="X475" i="9"/>
  <c r="AA760" i="9"/>
  <c r="AB760" i="9" s="1"/>
  <c r="AA61" i="9"/>
  <c r="AB61" i="9" s="1"/>
  <c r="AA567" i="9"/>
  <c r="AB567" i="9" s="1"/>
  <c r="X704" i="9"/>
  <c r="AA72" i="9"/>
  <c r="AB72" i="9" s="1"/>
  <c r="AA332" i="9"/>
  <c r="AB332" i="9" s="1"/>
  <c r="AA144" i="9"/>
  <c r="AB144" i="9" s="1"/>
  <c r="AA71" i="9"/>
  <c r="AB71" i="9" s="1"/>
  <c r="AA243" i="9"/>
  <c r="AB243" i="9" s="1"/>
  <c r="AA323" i="9"/>
  <c r="AB323" i="9" s="1"/>
  <c r="AA588" i="9"/>
  <c r="AB588" i="9" s="1"/>
  <c r="AA818" i="9"/>
  <c r="AB818" i="9" s="1"/>
  <c r="AA522" i="9"/>
  <c r="AB522" i="9" s="1"/>
  <c r="AA474" i="9"/>
  <c r="AB474" i="9" s="1"/>
  <c r="AA539" i="9"/>
  <c r="AB539" i="9" s="1"/>
  <c r="AA538" i="9"/>
  <c r="AB538" i="9" s="1"/>
  <c r="AA26" i="9"/>
  <c r="AB26" i="9" s="1"/>
  <c r="AA85" i="9"/>
  <c r="AB85" i="9" s="1"/>
  <c r="AA184" i="9"/>
  <c r="AB184" i="9" s="1"/>
  <c r="AA758" i="9"/>
  <c r="AB758" i="9" s="1"/>
  <c r="AA230" i="9"/>
  <c r="AB230" i="9" s="1"/>
  <c r="AA379" i="9"/>
  <c r="AB379" i="9" s="1"/>
  <c r="AA322" i="9"/>
  <c r="AB322" i="9" s="1"/>
  <c r="X395" i="9"/>
  <c r="AA592" i="9"/>
  <c r="AB592" i="9" s="1"/>
  <c r="AA853" i="9"/>
  <c r="AB853" i="9" s="1"/>
  <c r="X305" i="9"/>
  <c r="X201" i="9"/>
  <c r="X229" i="9"/>
  <c r="X120" i="9"/>
  <c r="X555" i="9"/>
  <c r="X614" i="9"/>
  <c r="AA827" i="9"/>
  <c r="AB827" i="9" s="1"/>
  <c r="X257" i="9"/>
  <c r="X264" i="9"/>
  <c r="X338" i="9"/>
  <c r="AA783" i="9"/>
  <c r="AB783" i="9" s="1"/>
  <c r="AA217" i="9"/>
  <c r="AB217" i="9" s="1"/>
  <c r="AA493" i="9"/>
  <c r="AB493" i="9" s="1"/>
  <c r="AA347" i="9"/>
  <c r="AB347" i="9" s="1"/>
  <c r="AA752" i="9"/>
  <c r="AB752" i="9" s="1"/>
  <c r="AA292" i="9"/>
  <c r="AB292" i="9" s="1"/>
  <c r="AA60" i="9"/>
  <c r="AB60" i="9" s="1"/>
  <c r="AA722" i="9"/>
  <c r="AB722" i="9" s="1"/>
  <c r="AA310" i="9"/>
  <c r="AB310" i="9" s="1"/>
  <c r="AA776" i="9"/>
  <c r="AB776" i="9" s="1"/>
  <c r="AA659" i="9"/>
  <c r="AB659" i="9" s="1"/>
  <c r="AA211" i="9"/>
  <c r="AB211" i="9" s="1"/>
  <c r="AA13" i="9"/>
  <c r="AB13" i="9" s="1"/>
  <c r="AA819" i="9"/>
  <c r="AB819" i="9" s="1"/>
  <c r="AA679" i="9"/>
  <c r="AB679" i="9" s="1"/>
  <c r="AA96" i="9"/>
  <c r="AB96" i="9" s="1"/>
  <c r="AA165" i="9"/>
  <c r="AB165" i="9" s="1"/>
  <c r="AA627" i="9"/>
  <c r="AB627" i="9" s="1"/>
  <c r="AA649" i="9"/>
  <c r="AB649" i="9" s="1"/>
  <c r="AA730" i="9"/>
  <c r="AB730" i="9" s="1"/>
  <c r="AA732" i="9"/>
  <c r="AB732" i="9" s="1"/>
  <c r="AA265" i="9"/>
  <c r="AB265" i="9" s="1"/>
  <c r="AA632" i="9"/>
  <c r="AB632" i="9" s="1"/>
  <c r="AA405" i="9"/>
  <c r="AB405" i="9" s="1"/>
  <c r="AA295" i="9"/>
  <c r="AB295" i="9" s="1"/>
  <c r="AA585" i="9"/>
  <c r="AB585" i="9" s="1"/>
  <c r="AA798" i="9"/>
  <c r="AB798" i="9" s="1"/>
  <c r="AA791" i="9"/>
  <c r="AB791" i="9" s="1"/>
  <c r="AA703" i="9"/>
  <c r="AB703" i="9" s="1"/>
  <c r="AA705" i="9"/>
  <c r="AB705" i="9" s="1"/>
  <c r="AA496" i="9"/>
  <c r="AB496" i="9" s="1"/>
  <c r="AA20" i="9"/>
  <c r="AB20" i="9" s="1"/>
  <c r="X806" i="9"/>
  <c r="AA94" i="9"/>
  <c r="AB94" i="9" s="1"/>
  <c r="AA214" i="9"/>
  <c r="AB214" i="9" s="1"/>
  <c r="AA414" i="9"/>
  <c r="AB414" i="9" s="1"/>
  <c r="AA641" i="9"/>
  <c r="AB641" i="9" s="1"/>
  <c r="AA391" i="9"/>
  <c r="AB391" i="9" s="1"/>
  <c r="AA40" i="9"/>
  <c r="AB40" i="9" s="1"/>
  <c r="AA344" i="9"/>
  <c r="AB344" i="9" s="1"/>
  <c r="AA715" i="9"/>
  <c r="AB715" i="9" s="1"/>
  <c r="AA800" i="9"/>
  <c r="AB800" i="9" s="1"/>
  <c r="AA115" i="9"/>
  <c r="AB115" i="9" s="1"/>
  <c r="AA256" i="9"/>
  <c r="AB256" i="9" s="1"/>
  <c r="AA342" i="9"/>
  <c r="AB342" i="9" s="1"/>
  <c r="AA562" i="9"/>
  <c r="AB562" i="9" s="1"/>
  <c r="AA81" i="9"/>
  <c r="AB81" i="9" s="1"/>
  <c r="AA713" i="9"/>
  <c r="AB713" i="9" s="1"/>
  <c r="AA98" i="9"/>
  <c r="AB98" i="9" s="1"/>
  <c r="AA90" i="9"/>
  <c r="AB90" i="9" s="1"/>
  <c r="AA598" i="9"/>
  <c r="AB598" i="9" s="1"/>
  <c r="AA281" i="9"/>
  <c r="AB281" i="9" s="1"/>
  <c r="AA527" i="9"/>
  <c r="AB527" i="9" s="1"/>
  <c r="AA670" i="9"/>
  <c r="AB670" i="9" s="1"/>
  <c r="AA579" i="9"/>
  <c r="AB579" i="9" s="1"/>
  <c r="AA50" i="9"/>
  <c r="AB50" i="9" s="1"/>
  <c r="AA378" i="9"/>
  <c r="AB378" i="9" s="1"/>
  <c r="AA58" i="9"/>
  <c r="AB58" i="9" s="1"/>
  <c r="AA846" i="9"/>
  <c r="AB846" i="9" s="1"/>
  <c r="AA368" i="9"/>
  <c r="AB368" i="9" s="1"/>
  <c r="AA138" i="9"/>
  <c r="AB138" i="9" s="1"/>
  <c r="AA10" i="9"/>
  <c r="AB10" i="9" s="1"/>
  <c r="AA319" i="9"/>
  <c r="AB319" i="9" s="1"/>
  <c r="AA218" i="9"/>
  <c r="AB218" i="9" s="1"/>
  <c r="X388" i="9"/>
  <c r="X491" i="9"/>
  <c r="X548" i="9"/>
  <c r="AA163" i="9"/>
  <c r="AB163" i="9" s="1"/>
  <c r="AA443" i="9"/>
  <c r="AB443" i="9" s="1"/>
  <c r="AA198" i="9"/>
  <c r="AB198" i="9" s="1"/>
  <c r="AA419" i="9"/>
  <c r="AB419" i="9" s="1"/>
  <c r="AA82" i="9"/>
  <c r="AB82" i="9" s="1"/>
  <c r="AA182" i="9"/>
  <c r="AB182" i="9" s="1"/>
  <c r="AA793" i="9"/>
  <c r="AB793" i="9" s="1"/>
  <c r="AA749" i="9"/>
  <c r="AB749" i="9" s="1"/>
  <c r="AA219" i="9"/>
  <c r="AB219" i="9" s="1"/>
  <c r="AA228" i="9"/>
  <c r="AB228" i="9" s="1"/>
  <c r="AA450" i="9"/>
  <c r="AB450" i="9" s="1"/>
  <c r="AA89" i="9"/>
  <c r="AB89" i="9" s="1"/>
  <c r="AA307" i="9"/>
  <c r="AB307" i="9" s="1"/>
  <c r="AA477" i="9"/>
  <c r="AB477" i="9" s="1"/>
  <c r="AA728" i="9"/>
  <c r="AB728" i="9" s="1"/>
  <c r="AA618" i="9"/>
  <c r="AB618" i="9" s="1"/>
  <c r="AA386" i="9"/>
  <c r="AB386" i="9" s="1"/>
  <c r="AA754" i="9"/>
  <c r="AB754" i="9" s="1"/>
  <c r="AA162" i="9"/>
  <c r="AB162" i="9" s="1"/>
  <c r="AA444" i="9"/>
  <c r="AB444" i="9" s="1"/>
  <c r="AA787" i="9"/>
  <c r="AB787" i="9" s="1"/>
  <c r="AA739" i="9"/>
  <c r="AB739" i="9" s="1"/>
  <c r="AA196" i="9"/>
  <c r="AB196" i="9" s="1"/>
  <c r="AA389" i="9"/>
  <c r="AB389" i="9" s="1"/>
  <c r="AA273" i="9"/>
  <c r="AB273" i="9" s="1"/>
  <c r="AA131" i="9"/>
  <c r="AB131" i="9" s="1"/>
  <c r="AA571" i="9"/>
  <c r="AB571" i="9" s="1"/>
  <c r="AA17" i="9"/>
  <c r="AB17" i="9" s="1"/>
  <c r="AA637" i="9"/>
  <c r="AB637" i="9" s="1"/>
  <c r="AA817" i="9"/>
  <c r="AB817" i="9" s="1"/>
  <c r="AA514" i="9"/>
  <c r="AB514" i="9" s="1"/>
  <c r="AA186" i="9"/>
  <c r="AB186" i="9" s="1"/>
  <c r="AA33" i="9"/>
  <c r="AB33" i="9" s="1"/>
  <c r="AA194" i="9"/>
  <c r="AB194" i="9" s="1"/>
  <c r="AA753" i="9"/>
  <c r="AB753" i="9" s="1"/>
  <c r="AA823" i="9"/>
  <c r="AB823" i="9" s="1"/>
  <c r="AA423" i="9"/>
  <c r="AB423" i="9" s="1"/>
  <c r="AA698" i="9"/>
  <c r="AB698" i="9" s="1"/>
  <c r="AA646" i="9"/>
  <c r="AB646" i="9" s="1"/>
  <c r="AA205" i="9"/>
  <c r="AB205" i="9" s="1"/>
  <c r="AA381" i="9"/>
  <c r="AB381" i="9" s="1"/>
  <c r="AA277" i="9"/>
  <c r="AB277" i="9" s="1"/>
  <c r="AA119" i="9"/>
  <c r="AB119" i="9" s="1"/>
  <c r="AA129" i="9"/>
  <c r="AB129" i="9" s="1"/>
  <c r="AA348" i="9"/>
  <c r="AB348" i="9" s="1"/>
  <c r="AA232" i="9"/>
  <c r="AB232" i="9" s="1"/>
  <c r="AA453" i="9"/>
  <c r="AB453" i="9" s="1"/>
  <c r="AA34" i="9"/>
  <c r="AB34" i="9" s="1"/>
  <c r="AA595" i="9"/>
  <c r="AB595" i="9" s="1"/>
  <c r="AA108" i="9"/>
  <c r="AB108" i="9" s="1"/>
  <c r="AA235" i="9"/>
  <c r="AB235" i="9" s="1"/>
  <c r="AA356" i="9"/>
  <c r="AB356" i="9" s="1"/>
  <c r="AA139" i="9"/>
  <c r="AB139" i="9" s="1"/>
  <c r="AA458" i="9"/>
  <c r="AB458" i="9" s="1"/>
  <c r="AA462" i="9"/>
  <c r="AB462" i="9" s="1"/>
  <c r="AA597" i="9"/>
  <c r="AB597" i="9" s="1"/>
  <c r="AA64" i="9"/>
  <c r="AB64" i="9" s="1"/>
  <c r="AA470" i="9"/>
  <c r="AB470" i="9" s="1"/>
  <c r="AA382" i="9"/>
  <c r="AB382" i="9" s="1"/>
  <c r="AA631" i="9"/>
  <c r="AB631" i="9" s="1"/>
  <c r="AA536" i="9"/>
  <c r="AB536" i="9" s="1"/>
  <c r="AA393" i="9"/>
  <c r="AB393" i="9" s="1"/>
  <c r="AA53" i="9"/>
  <c r="AB53" i="9" s="1"/>
  <c r="AA676" i="9"/>
  <c r="AB676" i="9" s="1"/>
  <c r="AA117" i="9"/>
  <c r="AB117" i="9" s="1"/>
  <c r="AA678" i="9"/>
  <c r="AB678" i="9" s="1"/>
  <c r="AA625" i="9"/>
  <c r="AB625" i="9" s="1"/>
  <c r="AA839" i="9"/>
  <c r="AB839" i="9" s="1"/>
  <c r="AA336" i="9"/>
  <c r="AB336" i="9" s="1"/>
  <c r="AA383" i="9"/>
  <c r="AB383" i="9" s="1"/>
  <c r="AA44" i="9"/>
  <c r="AB44" i="9" s="1"/>
  <c r="AA345" i="9"/>
  <c r="AB345" i="9" s="1"/>
  <c r="AA279" i="9"/>
  <c r="AB279" i="9" s="1"/>
  <c r="AA628" i="9"/>
  <c r="AB628" i="9" s="1"/>
  <c r="AA837" i="9"/>
  <c r="AB837" i="9" s="1"/>
  <c r="AA790" i="9"/>
  <c r="AB790" i="9" s="1"/>
  <c r="AA850" i="9"/>
  <c r="AB850" i="9" s="1"/>
  <c r="AA248" i="9"/>
  <c r="AB248" i="9" s="1"/>
  <c r="AA445" i="9"/>
  <c r="AB445" i="9" s="1"/>
  <c r="AA404" i="9"/>
  <c r="AB404" i="9" s="1"/>
  <c r="AA408" i="9"/>
  <c r="AB408" i="9" s="1"/>
  <c r="AA639" i="9"/>
  <c r="AB639" i="9" s="1"/>
  <c r="AA441" i="9"/>
  <c r="AB441" i="9" s="1"/>
  <c r="AA311" i="9"/>
  <c r="AB311" i="9" s="1"/>
  <c r="AA284" i="9"/>
  <c r="AB284" i="9" s="1"/>
  <c r="AA170" i="9"/>
  <c r="AB170" i="9" s="1"/>
  <c r="AA24" i="9"/>
  <c r="AB24" i="9" s="1"/>
  <c r="AA361" i="9"/>
  <c r="AB361" i="9" s="1"/>
  <c r="AA511" i="9"/>
  <c r="AB511" i="9" s="1"/>
  <c r="AA427" i="9"/>
  <c r="AB427" i="9" s="1"/>
  <c r="AA183" i="9"/>
  <c r="AB183" i="9" s="1"/>
  <c r="AA67" i="9"/>
  <c r="AB67" i="9" s="1"/>
  <c r="AA143" i="9"/>
  <c r="AB143" i="9" s="1"/>
  <c r="AA366" i="9"/>
  <c r="AB366" i="9" s="1"/>
  <c r="AA154" i="9"/>
  <c r="AB154" i="9" s="1"/>
  <c r="AA557" i="9"/>
  <c r="AB557" i="9" s="1"/>
  <c r="AA652" i="9"/>
  <c r="AB652" i="9" s="1"/>
  <c r="AA121" i="9"/>
  <c r="AB121" i="9" s="1"/>
  <c r="AA410" i="9"/>
  <c r="AB410" i="9" s="1"/>
  <c r="AA431" i="9"/>
  <c r="AB431" i="9" s="1"/>
  <c r="AA483" i="9"/>
  <c r="AB483" i="9" s="1"/>
  <c r="D36" i="8"/>
  <c r="D37" i="8"/>
  <c r="D38" i="8"/>
  <c r="D35" i="8"/>
  <c r="J37" i="8" l="1"/>
  <c r="J38" i="8"/>
  <c r="J35" i="8"/>
  <c r="L36" i="8"/>
  <c r="J36" i="8"/>
  <c r="L35" i="8"/>
  <c r="L37" i="8"/>
  <c r="L38"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62CC59-EEBB-4A5B-A02F-BFAAACC4F4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17F0EA-AD72-48D1-BE6C-E9DA4ED8AE34}" name="WorksheetConnection_winequality-white!$L$1:$L$1001" type="102" refreshedVersion="8" minRefreshableVersion="5">
    <extLst>
      <ext xmlns:x15="http://schemas.microsoft.com/office/spreadsheetml/2010/11/main" uri="{DE250136-89BD-433C-8126-D09CA5730AF9}">
        <x15:connection id="Range" autoDelete="1">
          <x15:rangePr sourceName="_xlcn.WorksheetConnection_winequalitywhiteL1L10011"/>
        </x15:connection>
      </ext>
    </extLst>
  </connection>
</connections>
</file>

<file path=xl/sharedStrings.xml><?xml version="1.0" encoding="utf-8"?>
<sst xmlns="http://schemas.openxmlformats.org/spreadsheetml/2006/main" count="303" uniqueCount="85">
  <si>
    <t>Identification</t>
  </si>
  <si>
    <t>Name</t>
  </si>
  <si>
    <t>CUID</t>
  </si>
  <si>
    <t>Date</t>
  </si>
  <si>
    <t>Data Set Information:</t>
  </si>
  <si>
    <t xml:space="preserve">The two datasets are related to red and white variants of the Portuguese "Vinho Verde" wine. Due to privacy and logistic issues, only physicochemical (inputs) and sensory (the output) variables are available (e.g. there is no data about grape types, wine brand, wine selling price, etc.). </t>
  </si>
  <si>
    <t xml:space="preserve">Input variables (based on physicochemical tests): </t>
  </si>
  <si>
    <t xml:space="preserve">1 - fixed acidity </t>
  </si>
  <si>
    <t xml:space="preserve">2 - volatile acidity </t>
  </si>
  <si>
    <t xml:space="preserve">3 - citric acid </t>
  </si>
  <si>
    <t xml:space="preserve">4 - residual sugar </t>
  </si>
  <si>
    <t xml:space="preserve">5 - chlorides </t>
  </si>
  <si>
    <t xml:space="preserve">6 - free sulfur dioxide </t>
  </si>
  <si>
    <t xml:space="preserve">7 - total sulfur dioxide </t>
  </si>
  <si>
    <t xml:space="preserve">8 - density </t>
  </si>
  <si>
    <t xml:space="preserve">9 - pH </t>
  </si>
  <si>
    <t xml:space="preserve">10 - sulphates </t>
  </si>
  <si>
    <t xml:space="preserve">11 - alcohol </t>
  </si>
  <si>
    <t xml:space="preserve">Output variable (based on sensory data): </t>
  </si>
  <si>
    <t>12 - quality (score between 0 and 10)</t>
  </si>
  <si>
    <t>fixed acidity</t>
  </si>
  <si>
    <t>volatile acidity</t>
  </si>
  <si>
    <t>citric acid</t>
  </si>
  <si>
    <t>residual sugar</t>
  </si>
  <si>
    <t>chlorides</t>
  </si>
  <si>
    <t>free sulfur dioxide</t>
  </si>
  <si>
    <t>total sulfur dioxide</t>
  </si>
  <si>
    <t>density</t>
  </si>
  <si>
    <t>pH</t>
  </si>
  <si>
    <t>sulphates</t>
  </si>
  <si>
    <t>alcohol</t>
  </si>
  <si>
    <t>quality</t>
  </si>
  <si>
    <t>The Business question is whether the input variables alone can be used to determine the quality of a wine or not?</t>
  </si>
  <si>
    <r>
      <t xml:space="preserve">There are </t>
    </r>
    <r>
      <rPr>
        <sz val="11"/>
        <color rgb="FFFF0000"/>
        <rFont val="Calibri"/>
        <family val="2"/>
        <scheme val="minor"/>
      </rPr>
      <t>11 independent</t>
    </r>
    <r>
      <rPr>
        <sz val="11"/>
        <color theme="1"/>
        <rFont val="Calibri"/>
        <family val="2"/>
        <scheme val="minor"/>
      </rPr>
      <t xml:space="preserve"> variables (inputs) used in this experiment to determine the quality of the wine, which may lead to the issue of overfitting the model when determining/predicting the dependent variable, y (quality). Different analyses are required to understand the role of each input variables to the quality of the wine :                                                                                                                                                        1. I will determine </t>
    </r>
    <r>
      <rPr>
        <sz val="11"/>
        <color rgb="FFFF0000"/>
        <rFont val="Calibri"/>
        <family val="2"/>
        <scheme val="minor"/>
      </rPr>
      <t>the correlation of the independent variables (inputs)</t>
    </r>
    <r>
      <rPr>
        <sz val="11"/>
        <color theme="1"/>
        <rFont val="Calibri"/>
        <family val="2"/>
        <scheme val="minor"/>
      </rPr>
      <t xml:space="preserve">. As well as using descriptive statistics to get differents insights such as : </t>
    </r>
    <r>
      <rPr>
        <sz val="11"/>
        <color rgb="FF00B050"/>
        <rFont val="Calibri"/>
        <family val="2"/>
        <scheme val="minor"/>
      </rPr>
      <t>mean and standard error</t>
    </r>
    <r>
      <rPr>
        <sz val="11"/>
        <color theme="1"/>
        <rFont val="Calibri"/>
        <family val="2"/>
        <scheme val="minor"/>
      </rPr>
      <t xml:space="preserve"> where in my case standard error can be calculated to measure the variation between the true coefficient and the estimated value (the smaller, the better). .</t>
    </r>
  </si>
  <si>
    <t>Findings</t>
  </si>
  <si>
    <r>
      <rPr>
        <b/>
        <i/>
        <sz val="11"/>
        <color theme="1"/>
        <rFont val="Calibri"/>
        <family val="2"/>
        <scheme val="minor"/>
      </rPr>
      <t>Citric acid</t>
    </r>
    <r>
      <rPr>
        <sz val="11"/>
        <color theme="1"/>
        <rFont val="Calibri"/>
        <family val="2"/>
        <scheme val="minor"/>
      </rPr>
      <t xml:space="preserve"> is highly coeralleted with </t>
    </r>
    <r>
      <rPr>
        <b/>
        <sz val="11"/>
        <color theme="1"/>
        <rFont val="Calibri"/>
        <family val="2"/>
        <scheme val="minor"/>
      </rPr>
      <t>Fixed acidity</t>
    </r>
    <r>
      <rPr>
        <sz val="11"/>
        <color theme="1"/>
        <rFont val="Calibri"/>
        <family val="2"/>
        <scheme val="minor"/>
      </rPr>
      <t xml:space="preserve"> with  correlation coeff of</t>
    </r>
    <r>
      <rPr>
        <b/>
        <sz val="11"/>
        <color rgb="FFFF0000"/>
        <rFont val="Calibri"/>
        <family val="2"/>
        <scheme val="minor"/>
      </rPr>
      <t xml:space="preserve"> 0.69 making citric acid to be redundant</t>
    </r>
    <r>
      <rPr>
        <sz val="11"/>
        <color theme="1"/>
        <rFont val="Calibri"/>
        <family val="2"/>
        <scheme val="minor"/>
      </rPr>
      <t>; the reason of not dropping Fixed acidity instead is the its Strong correlation with pH (-0.69) and other variables, making me think it is important for the wine quality.</t>
    </r>
  </si>
  <si>
    <r>
      <rPr>
        <b/>
        <sz val="11"/>
        <color theme="1"/>
        <rFont val="Calibri"/>
        <family val="2"/>
        <scheme val="minor"/>
      </rPr>
      <t>free sulfur dioxide</t>
    </r>
    <r>
      <rPr>
        <sz val="11"/>
        <color theme="1"/>
        <rFont val="Calibri"/>
        <family val="2"/>
        <scheme val="minor"/>
      </rPr>
      <t xml:space="preserve"> is highly coeralleted with Total sulfur dioxide with  correlation coeff of </t>
    </r>
    <r>
      <rPr>
        <b/>
        <sz val="11"/>
        <color rgb="FFFF0000"/>
        <rFont val="Calibri"/>
        <family val="2"/>
        <scheme val="minor"/>
      </rPr>
      <t xml:space="preserve">0.69. </t>
    </r>
    <r>
      <rPr>
        <sz val="11"/>
        <color theme="1"/>
        <rFont val="Calibri"/>
        <family val="2"/>
        <scheme val="minor"/>
      </rPr>
      <t xml:space="preserve"> making me decide to drop Total sulfur dioxide because its </t>
    </r>
    <r>
      <rPr>
        <sz val="11"/>
        <color rgb="FFFF0000"/>
        <rFont val="Calibri"/>
        <family val="2"/>
        <scheme val="minor"/>
      </rPr>
      <t>high correlation</t>
    </r>
    <r>
      <rPr>
        <sz val="11"/>
        <color theme="1"/>
        <rFont val="Calibri"/>
        <family val="2"/>
        <scheme val="minor"/>
      </rPr>
      <t xml:space="preserve"> with free sulfur dioxide and large </t>
    </r>
    <r>
      <rPr>
        <sz val="11"/>
        <color theme="4"/>
        <rFont val="Calibri"/>
        <family val="2"/>
        <scheme val="minor"/>
      </rPr>
      <t>standard error.</t>
    </r>
  </si>
  <si>
    <t>STDFA</t>
  </si>
  <si>
    <t>STDVA</t>
  </si>
  <si>
    <t>STDRS</t>
  </si>
  <si>
    <t>STDC</t>
  </si>
  <si>
    <t>STDFSD</t>
  </si>
  <si>
    <t>STDDe</t>
  </si>
  <si>
    <t>STDpH</t>
  </si>
  <si>
    <t>STDS</t>
  </si>
  <si>
    <t>Mean</t>
  </si>
  <si>
    <t>Standard Error</t>
  </si>
  <si>
    <t>Median</t>
  </si>
  <si>
    <t>Mode</t>
  </si>
  <si>
    <t>Standard Deviation</t>
  </si>
  <si>
    <t>Sample Variance</t>
  </si>
  <si>
    <t>Kurtosis</t>
  </si>
  <si>
    <t>Skewness</t>
  </si>
  <si>
    <t>Range</t>
  </si>
  <si>
    <t>Minimum</t>
  </si>
  <si>
    <t>Maximum</t>
  </si>
  <si>
    <t>Sum</t>
  </si>
  <si>
    <t>Count</t>
  </si>
  <si>
    <t>Grand Total</t>
  </si>
  <si>
    <t>Quality Ranks</t>
  </si>
  <si>
    <t>Count of wine</t>
  </si>
  <si>
    <t>STDQLTY</t>
  </si>
  <si>
    <t>Euclidean Dist</t>
  </si>
  <si>
    <t>STDAlc</t>
  </si>
  <si>
    <t>Min</t>
  </si>
  <si>
    <t>Mid Point</t>
  </si>
  <si>
    <t>Max</t>
  </si>
  <si>
    <t>Q1</t>
  </si>
  <si>
    <t>Euclidean</t>
  </si>
  <si>
    <t>Q2</t>
  </si>
  <si>
    <t>Q3</t>
  </si>
  <si>
    <t>Q4</t>
  </si>
  <si>
    <t>Quartiles</t>
  </si>
  <si>
    <t>distribution of the quantiles</t>
  </si>
  <si>
    <t>S- Fn</t>
  </si>
  <si>
    <t>Sample of wine choice was based on the one in lowest quality ranks (3) and with the highest Alchohol concentration of 10.7 ( with the initial assumptions based on correlation table that alcohol seem to have with quality)</t>
  </si>
  <si>
    <t>FuzzyQ</t>
  </si>
  <si>
    <t>Similar</t>
  </si>
  <si>
    <t>Concentration</t>
  </si>
  <si>
    <t>Very</t>
  </si>
  <si>
    <t>Dialation</t>
  </si>
  <si>
    <t>MorL</t>
  </si>
  <si>
    <t>More or Less</t>
  </si>
  <si>
    <t>Distribution of the Closeness Function (fuzzy)</t>
  </si>
  <si>
    <t>Alex Cubahiro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</si>
</sst>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numFmt numFmtId="165" formatCode="[$-F800]dddd\,\ mmmm\ dd\,\ yyyy"/>
    <numFmt numFmtId="166" formatCode="&quot;   &quot;"/>
  </numFmts>
  <fonts count="15" x14ac:knownFonts="1">
    <font>
      <sz val="11"/>
      <color theme="1"/>
      <name val="Calibri"/>
      <family val="2"/>
      <scheme val="minor"/>
    </font>
    <font>
      <b/>
      <sz val="11"/>
      <color theme="1"/>
      <name val="Calibri"/>
      <family val="2"/>
      <scheme val="minor"/>
    </font>
    <font>
      <sz val="10"/>
      <name val="Arial"/>
      <family val="2"/>
    </font>
    <font>
      <b/>
      <sz val="14"/>
      <color theme="1"/>
      <name val="Calibri"/>
      <family val="2"/>
      <scheme val="minor"/>
    </font>
    <font>
      <sz val="10"/>
      <color theme="0"/>
      <name val="Arial"/>
      <family val="2"/>
    </font>
    <font>
      <b/>
      <sz val="12"/>
      <color theme="1"/>
      <name val="Calibri Light"/>
      <family val="2"/>
      <scheme val="major"/>
    </font>
    <font>
      <b/>
      <sz val="11"/>
      <color theme="0"/>
      <name val="Calibri"/>
      <family val="2"/>
      <scheme val="minor"/>
    </font>
    <font>
      <sz val="11"/>
      <color rgb="FFFF0000"/>
      <name val="Calibri"/>
      <family val="2"/>
      <scheme val="minor"/>
    </font>
    <font>
      <sz val="14"/>
      <color theme="1"/>
      <name val="Calibri"/>
      <family val="2"/>
      <scheme val="minor"/>
    </font>
    <font>
      <sz val="11"/>
      <color rgb="FF00B050"/>
      <name val="Calibri"/>
      <family val="2"/>
      <scheme val="minor"/>
    </font>
    <font>
      <sz val="18"/>
      <color rgb="FFFF0000"/>
      <name val="Calibri"/>
      <family val="2"/>
      <scheme val="minor"/>
    </font>
    <font>
      <b/>
      <i/>
      <sz val="11"/>
      <color theme="1"/>
      <name val="Calibri"/>
      <family val="2"/>
      <scheme val="minor"/>
    </font>
    <font>
      <b/>
      <sz val="11"/>
      <color rgb="FFFF0000"/>
      <name val="Calibri"/>
      <family val="2"/>
      <scheme val="minor"/>
    </font>
    <font>
      <sz val="11"/>
      <color theme="4"/>
      <name val="Calibri"/>
      <family val="2"/>
      <scheme val="minor"/>
    </font>
    <font>
      <i/>
      <sz val="11"/>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rgb="FF3F3F3F"/>
      </left>
      <right style="double">
        <color rgb="FF3F3F3F"/>
      </right>
      <top/>
      <bottom style="double">
        <color rgb="FF3F3F3F"/>
      </bottom>
      <diagonal/>
    </border>
    <border>
      <left/>
      <right/>
      <top style="medium">
        <color indexed="64"/>
      </top>
      <bottom style="thin">
        <color indexed="64"/>
      </bottom>
      <diagonal/>
    </border>
    <border>
      <left/>
      <right/>
      <top/>
      <bottom style="double">
        <color indexed="64"/>
      </bottom>
      <diagonal/>
    </border>
  </borders>
  <cellStyleXfs count="4">
    <xf numFmtId="0" fontId="0" fillId="0" borderId="0"/>
    <xf numFmtId="0" fontId="2" fillId="0" borderId="0"/>
    <xf numFmtId="0" fontId="6" fillId="0" borderId="9" applyNumberFormat="0" applyFont="0" applyAlignment="0" applyProtection="0"/>
    <xf numFmtId="0" fontId="1" fillId="0" borderId="10" applyNumberFormat="0" applyFill="0" applyAlignment="0" applyProtection="0"/>
  </cellStyleXfs>
  <cellXfs count="40">
    <xf numFmtId="0" fontId="0" fillId="0" borderId="0" xfId="0"/>
    <xf numFmtId="0" fontId="2" fillId="0" borderId="0" xfId="1"/>
    <xf numFmtId="0" fontId="1" fillId="3" borderId="4" xfId="1" applyFont="1" applyFill="1" applyBorder="1" applyAlignment="1">
      <alignment horizontal="right"/>
    </xf>
    <xf numFmtId="0" fontId="1" fillId="3" borderId="6" xfId="1" applyFont="1" applyFill="1" applyBorder="1" applyAlignment="1">
      <alignment horizontal="right"/>
    </xf>
    <xf numFmtId="166" fontId="2" fillId="0" borderId="0" xfId="1" applyNumberFormat="1"/>
    <xf numFmtId="0" fontId="4" fillId="0" borderId="0" xfId="1" applyFont="1"/>
    <xf numFmtId="0" fontId="0" fillId="0" borderId="0" xfId="0" applyAlignment="1">
      <alignment wrapText="1"/>
    </xf>
    <xf numFmtId="0" fontId="5" fillId="0" borderId="0" xfId="0" applyFont="1" applyAlignment="1">
      <alignment horizontal="center"/>
    </xf>
    <xf numFmtId="0" fontId="5" fillId="0" borderId="11" xfId="2" applyFont="1" applyBorder="1" applyAlignment="1">
      <alignment horizontal="center" vertical="center" wrapText="1"/>
    </xf>
    <xf numFmtId="0" fontId="0" fillId="0" borderId="7" xfId="0" applyBorder="1"/>
    <xf numFmtId="0" fontId="14" fillId="0" borderId="12" xfId="0" applyFont="1" applyBorder="1" applyAlignment="1">
      <alignment horizontal="center"/>
    </xf>
    <xf numFmtId="0" fontId="14" fillId="0" borderId="12" xfId="0" applyFont="1" applyBorder="1"/>
    <xf numFmtId="0" fontId="0" fillId="5" borderId="0" xfId="0" applyFill="1"/>
    <xf numFmtId="0" fontId="0" fillId="6" borderId="0" xfId="0" applyFill="1"/>
    <xf numFmtId="0" fontId="0" fillId="7" borderId="0" xfId="0" applyFill="1"/>
    <xf numFmtId="0" fontId="14" fillId="0" borderId="12" xfId="0" applyFont="1" applyBorder="1" applyAlignment="1">
      <alignment horizontal="centerContinuous"/>
    </xf>
    <xf numFmtId="0" fontId="0" fillId="0" borderId="0" xfId="0" applyAlignment="1">
      <alignment horizontal="left"/>
    </xf>
    <xf numFmtId="0" fontId="0" fillId="4" borderId="0" xfId="0" applyFill="1"/>
    <xf numFmtId="0" fontId="5" fillId="4" borderId="11" xfId="2" applyFont="1" applyFill="1" applyBorder="1" applyAlignment="1">
      <alignment horizontal="center" vertical="center" wrapText="1"/>
    </xf>
    <xf numFmtId="0" fontId="0" fillId="0" borderId="0" xfId="0" pivotButton="1" applyAlignment="1">
      <alignment wrapText="1"/>
    </xf>
    <xf numFmtId="0" fontId="2" fillId="0" borderId="0" xfId="0" applyFont="1"/>
    <xf numFmtId="0" fontId="2" fillId="0" borderId="13" xfId="0" applyFont="1" applyBorder="1" applyAlignment="1">
      <alignment horizontal="center" vertical="center"/>
    </xf>
    <xf numFmtId="0" fontId="1" fillId="0" borderId="0" xfId="0" applyFont="1"/>
    <xf numFmtId="0" fontId="3" fillId="2" borderId="1" xfId="1" applyFont="1" applyFill="1" applyBorder="1" applyAlignment="1">
      <alignment horizontal="center"/>
    </xf>
    <xf numFmtId="0" fontId="3" fillId="2" borderId="2" xfId="1" applyFont="1" applyFill="1" applyBorder="1" applyAlignment="1">
      <alignment horizontal="center"/>
    </xf>
    <xf numFmtId="0" fontId="3" fillId="2" borderId="3" xfId="1" applyFont="1" applyFill="1" applyBorder="1" applyAlignment="1">
      <alignment horizontal="center"/>
    </xf>
    <xf numFmtId="0" fontId="2" fillId="0" borderId="0" xfId="1" applyAlignment="1" applyProtection="1">
      <alignment horizontal="center"/>
      <protection locked="0"/>
    </xf>
    <xf numFmtId="0" fontId="2" fillId="0" borderId="5" xfId="1" applyBorder="1" applyAlignment="1" applyProtection="1">
      <alignment horizontal="center"/>
      <protection locked="0"/>
    </xf>
    <xf numFmtId="164" fontId="2" fillId="0" borderId="0" xfId="1" applyNumberFormat="1" applyAlignment="1" applyProtection="1">
      <alignment horizontal="center"/>
      <protection locked="0"/>
    </xf>
    <xf numFmtId="164" fontId="2" fillId="0" borderId="5" xfId="1" applyNumberFormat="1" applyBorder="1" applyAlignment="1" applyProtection="1">
      <alignment horizontal="center"/>
      <protection locked="0"/>
    </xf>
    <xf numFmtId="165" fontId="1" fillId="4" borderId="7" xfId="1" applyNumberFormat="1" applyFont="1" applyFill="1" applyBorder="1" applyAlignment="1">
      <alignment horizontal="center"/>
    </xf>
    <xf numFmtId="165" fontId="1" fillId="4" borderId="8" xfId="1" applyNumberFormat="1" applyFont="1" applyFill="1" applyBorder="1" applyAlignment="1">
      <alignment horizontal="center"/>
    </xf>
    <xf numFmtId="0" fontId="8" fillId="4" borderId="0" xfId="0" applyFont="1" applyFill="1" applyAlignment="1">
      <alignment horizontal="center" vertical="center"/>
    </xf>
    <xf numFmtId="0" fontId="0" fillId="0" borderId="0" xfId="0" applyAlignment="1">
      <alignment wrapText="1"/>
    </xf>
    <xf numFmtId="0" fontId="10" fillId="0" borderId="0" xfId="0" applyFont="1" applyAlignment="1">
      <alignment horizontal="center" vertical="center"/>
    </xf>
    <xf numFmtId="0" fontId="0" fillId="0" borderId="0" xfId="0" applyAlignment="1">
      <alignment horizontal="center" wrapText="1"/>
    </xf>
    <xf numFmtId="0" fontId="0" fillId="4" borderId="0" xfId="0" applyFill="1" applyAlignment="1">
      <alignment horizontal="center"/>
    </xf>
    <xf numFmtId="0" fontId="0" fillId="0" borderId="0" xfId="0" applyAlignment="1">
      <alignment horizontal="center"/>
    </xf>
    <xf numFmtId="0" fontId="0" fillId="0" borderId="0" xfId="0" applyNumberFormat="1"/>
    <xf numFmtId="0" fontId="12" fillId="0" borderId="0" xfId="0" applyNumberFormat="1" applyFont="1"/>
  </cellXfs>
  <cellStyles count="4">
    <cellStyle name="Check Cell" xfId="2" builtinId="23" customBuiltin="1"/>
    <cellStyle name="Normal" xfId="0" builtinId="0"/>
    <cellStyle name="Normal 2" xfId="1" xr:uid="{29DC2DF0-3A6B-41ED-B9DF-8835B6650FEC}"/>
    <cellStyle name="Total" xfId="3" builtinId="25" customBuiltin="1"/>
  </cellStyles>
  <dxfs count="27">
    <dxf>
      <font>
        <color rgb="FFFF0000"/>
      </font>
    </dxf>
    <dxf>
      <font>
        <b/>
      </font>
    </dxf>
    <dxf>
      <alignment wrapText="1"/>
    </dxf>
    <dxf>
      <alignment wrapText="1"/>
    </dxf>
    <dxf>
      <font>
        <color rgb="FFFF0000"/>
      </font>
    </dxf>
    <dxf>
      <font>
        <b/>
      </font>
    </dxf>
    <dxf>
      <alignment wrapText="1"/>
    </dxf>
    <dxf>
      <alignment wrapText="1"/>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fill>
        <patternFill patternType="solid">
          <fgColor indexed="64"/>
          <bgColor rgb="FFFFFF00"/>
        </patternFill>
      </fill>
    </dxf>
    <dxf>
      <border outline="0">
        <top style="double">
          <color rgb="FF3F3F3F"/>
        </top>
      </border>
    </dxf>
    <dxf>
      <border outline="0">
        <bottom style="double">
          <color rgb="FF3F3F3F"/>
        </bottom>
      </border>
    </dxf>
    <dxf>
      <font>
        <b/>
        <i val="0"/>
        <strike val="0"/>
        <condense val="0"/>
        <extend val="0"/>
        <outline val="0"/>
        <shadow val="0"/>
        <u val="none"/>
        <vertAlign val="baseline"/>
        <sz val="12"/>
        <color theme="1"/>
        <name val="Calibri Light"/>
        <family val="2"/>
        <scheme val="major"/>
      </font>
      <alignment horizontal="center" vertical="center" textRotation="0" wrapText="1" indent="0" justifyLastLine="0" shrinkToFit="0" readingOrder="0"/>
      <border diagonalUp="0" diagonalDown="0" outline="0">
        <left style="double">
          <color rgb="FF3F3F3F"/>
        </left>
        <right style="double">
          <color rgb="FF3F3F3F"/>
        </right>
        <top/>
        <bottom/>
      </border>
    </dxf>
    <dxf>
      <alignment wrapText="1"/>
    </dxf>
    <dxf>
      <alignment wrapText="1"/>
    </dxf>
    <dxf>
      <font>
        <b/>
      </font>
    </dxf>
    <dxf>
      <font>
        <color rgb="FFFF0000"/>
      </font>
    </dxf>
    <dxf>
      <font>
        <b/>
        <i val="0"/>
        <strike val="0"/>
        <condense val="0"/>
        <extend val="0"/>
        <outline val="0"/>
        <shadow val="0"/>
        <u val="none"/>
        <vertAlign val="baseline"/>
        <sz val="12"/>
        <color theme="1"/>
        <name val="Calibri Light"/>
        <family val="2"/>
        <scheme val="maj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[Wine Quality White Fall 2024 Alex Cubahiro101243484.xlsx]Pivot Table &amp; Chart!PivotTable5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t>Distribution of Quality in the White wine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Chart'!$B$3</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ysDot"/>
              </a:ln>
              <a:effectLst/>
            </c:spPr>
            <c:trendlineType val="poly"/>
            <c:order val="2"/>
            <c:dispRSqr val="0"/>
            <c:dispEq val="0"/>
          </c:trendline>
          <c:cat>
            <c:strRef>
              <c:f>'Pivot Table &amp; Chart'!$A$4:$A$10</c:f>
              <c:strCache>
                <c:ptCount val="6"/>
                <c:pt idx="0">
                  <c:v>3</c:v>
                </c:pt>
                <c:pt idx="1">
                  <c:v>4</c:v>
                </c:pt>
                <c:pt idx="2">
                  <c:v>5</c:v>
                </c:pt>
                <c:pt idx="3">
                  <c:v>6</c:v>
                </c:pt>
                <c:pt idx="4">
                  <c:v>7</c:v>
                </c:pt>
                <c:pt idx="5">
                  <c:v>8</c:v>
                </c:pt>
              </c:strCache>
            </c:strRef>
          </c:cat>
          <c:val>
            <c:numRef>
              <c:f>'Pivot Table &amp; Chart'!$B$4:$B$10</c:f>
              <c:numCache>
                <c:formatCode>General</c:formatCode>
                <c:ptCount val="6"/>
                <c:pt idx="0">
                  <c:v>5</c:v>
                </c:pt>
                <c:pt idx="1">
                  <c:v>32</c:v>
                </c:pt>
                <c:pt idx="2">
                  <c:v>468</c:v>
                </c:pt>
                <c:pt idx="3">
                  <c:v>364</c:v>
                </c:pt>
                <c:pt idx="4">
                  <c:v>121</c:v>
                </c:pt>
                <c:pt idx="5">
                  <c:v>10</c:v>
                </c:pt>
              </c:numCache>
            </c:numRef>
          </c:val>
          <c:extLst>
            <c:ext xmlns:c16="http://schemas.microsoft.com/office/drawing/2014/chart" uri="{C3380CC4-5D6E-409C-BE32-E72D297353CC}">
              <c16:uniqueId val="{00000000-B350-4AB0-98F6-EB416806BB89}"/>
            </c:ext>
          </c:extLst>
        </c:ser>
        <c:dLbls>
          <c:dLblPos val="outEnd"/>
          <c:showLegendKey val="0"/>
          <c:showVal val="1"/>
          <c:showCatName val="0"/>
          <c:showSerName val="0"/>
          <c:showPercent val="0"/>
          <c:showBubbleSize val="0"/>
        </c:dLbls>
        <c:gapWidth val="182"/>
        <c:axId val="783175792"/>
        <c:axId val="783173392"/>
      </c:barChart>
      <c:catAx>
        <c:axId val="78317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Quality Ranks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73392"/>
        <c:crosses val="autoZero"/>
        <c:auto val="1"/>
        <c:lblAlgn val="ctr"/>
        <c:lblOffset val="100"/>
        <c:noMultiLvlLbl val="0"/>
      </c:catAx>
      <c:valAx>
        <c:axId val="783173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Counts of White Wine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17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Distribution of the quantiles</a:t>
            </a:r>
            <a:r>
              <a:rPr lang="en-CA" sz="1400" b="0" i="0" u="none" strike="noStrike" baseline="0"/>
              <a:t>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Stats!$C$35</c:f>
              <c:strCache>
                <c:ptCount val="1"/>
                <c:pt idx="0">
                  <c:v>Q1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Stats!$D$35</c:f>
              <c:numCache>
                <c:formatCode>General</c:formatCode>
                <c:ptCount val="1"/>
                <c:pt idx="0">
                  <c:v>61</c:v>
                </c:pt>
              </c:numCache>
            </c:numRef>
          </c:val>
          <c:extLst>
            <c:ext xmlns:c16="http://schemas.microsoft.com/office/drawing/2014/chart" uri="{C3380CC4-5D6E-409C-BE32-E72D297353CC}">
              <c16:uniqueId val="{00000000-7B45-477A-9B15-898E3371F405}"/>
            </c:ext>
          </c:extLst>
        </c:ser>
        <c:ser>
          <c:idx val="1"/>
          <c:order val="1"/>
          <c:tx>
            <c:strRef>
              <c:f>Stats!$C$36</c:f>
              <c:strCache>
                <c:ptCount val="1"/>
                <c:pt idx="0">
                  <c:v>Q2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Stats!$D$36</c:f>
              <c:numCache>
                <c:formatCode>General</c:formatCode>
                <c:ptCount val="1"/>
                <c:pt idx="0">
                  <c:v>751</c:v>
                </c:pt>
              </c:numCache>
            </c:numRef>
          </c:val>
          <c:extLst>
            <c:ext xmlns:c16="http://schemas.microsoft.com/office/drawing/2014/chart" uri="{C3380CC4-5D6E-409C-BE32-E72D297353CC}">
              <c16:uniqueId val="{00000001-7B45-477A-9B15-898E3371F405}"/>
            </c:ext>
          </c:extLst>
        </c:ser>
        <c:ser>
          <c:idx val="2"/>
          <c:order val="2"/>
          <c:tx>
            <c:strRef>
              <c:f>Stats!$C$37</c:f>
              <c:strCache>
                <c:ptCount val="1"/>
                <c:pt idx="0">
                  <c:v>Q3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Stats!$D$37</c:f>
              <c:numCache>
                <c:formatCode>General</c:formatCode>
                <c:ptCount val="1"/>
                <c:pt idx="0">
                  <c:v>36</c:v>
                </c:pt>
              </c:numCache>
            </c:numRef>
          </c:val>
          <c:extLst>
            <c:ext xmlns:c16="http://schemas.microsoft.com/office/drawing/2014/chart" uri="{C3380CC4-5D6E-409C-BE32-E72D297353CC}">
              <c16:uniqueId val="{00000002-7B45-477A-9B15-898E3371F405}"/>
            </c:ext>
          </c:extLst>
        </c:ser>
        <c:ser>
          <c:idx val="3"/>
          <c:order val="3"/>
          <c:tx>
            <c:strRef>
              <c:f>Stats!$C$38</c:f>
              <c:strCache>
                <c:ptCount val="1"/>
                <c:pt idx="0">
                  <c:v>Q4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Stats!$D$38</c:f>
              <c:numCache>
                <c:formatCode>General</c:formatCode>
                <c:ptCount val="1"/>
                <c:pt idx="0">
                  <c:v>3</c:v>
                </c:pt>
              </c:numCache>
            </c:numRef>
          </c:val>
          <c:extLst>
            <c:ext xmlns:c16="http://schemas.microsoft.com/office/drawing/2014/chart" uri="{C3380CC4-5D6E-409C-BE32-E72D297353CC}">
              <c16:uniqueId val="{00000003-7B45-477A-9B15-898E3371F405}"/>
            </c:ext>
          </c:extLst>
        </c:ser>
        <c:dLbls>
          <c:dLblPos val="outEnd"/>
          <c:showLegendKey val="0"/>
          <c:showVal val="1"/>
          <c:showCatName val="0"/>
          <c:showSerName val="0"/>
          <c:showPercent val="0"/>
          <c:showBubbleSize val="0"/>
        </c:dLbls>
        <c:gapWidth val="219"/>
        <c:overlap val="-27"/>
        <c:axId val="781687744"/>
        <c:axId val="781688224"/>
      </c:barChart>
      <c:catAx>
        <c:axId val="781687744"/>
        <c:scaling>
          <c:orientation val="minMax"/>
        </c:scaling>
        <c:delete val="1"/>
        <c:axPos val="b"/>
        <c:numFmt formatCode="General" sourceLinked="1"/>
        <c:majorTickMark val="none"/>
        <c:minorTickMark val="none"/>
        <c:tickLblPos val="nextTo"/>
        <c:crossAx val="781688224"/>
        <c:crosses val="autoZero"/>
        <c:auto val="1"/>
        <c:lblAlgn val="ctr"/>
        <c:lblOffset val="100"/>
        <c:noMultiLvlLbl val="0"/>
      </c:catAx>
      <c:valAx>
        <c:axId val="781688224"/>
        <c:scaling>
          <c:orientation val="minMax"/>
        </c:scaling>
        <c:delete val="1"/>
        <c:axPos val="l"/>
        <c:numFmt formatCode="General" sourceLinked="1"/>
        <c:majorTickMark val="none"/>
        <c:minorTickMark val="none"/>
        <c:tickLblPos val="nextTo"/>
        <c:crossAx val="78168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28573</xdr:colOff>
      <xdr:row>4</xdr:row>
      <xdr:rowOff>33918</xdr:rowOff>
    </xdr:from>
    <xdr:to>
      <xdr:col>10</xdr:col>
      <xdr:colOff>67172</xdr:colOff>
      <xdr:row>21</xdr:row>
      <xdr:rowOff>104775</xdr:rowOff>
    </xdr:to>
    <xdr:pic>
      <xdr:nvPicPr>
        <xdr:cNvPr id="2" name="Picture 1">
          <a:extLst>
            <a:ext uri="{FF2B5EF4-FFF2-40B4-BE49-F238E27FC236}">
              <a16:creationId xmlns:a16="http://schemas.microsoft.com/office/drawing/2014/main" id="{545726C6-3072-4B13-A838-F8CA4377C4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8573" y="853068"/>
          <a:ext cx="5848849" cy="28235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1</xdr:row>
      <xdr:rowOff>95250</xdr:rowOff>
    </xdr:from>
    <xdr:to>
      <xdr:col>7</xdr:col>
      <xdr:colOff>230504</xdr:colOff>
      <xdr:row>18</xdr:row>
      <xdr:rowOff>76199</xdr:rowOff>
    </xdr:to>
    <xdr:pic>
      <xdr:nvPicPr>
        <xdr:cNvPr id="2" name="Picture 1" descr="Related image">
          <a:extLst>
            <a:ext uri="{FF2B5EF4-FFF2-40B4-BE49-F238E27FC236}">
              <a16:creationId xmlns:a16="http://schemas.microsoft.com/office/drawing/2014/main" id="{6FB500B5-EB60-46B4-8E04-A9D946FD03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03420" y="272415"/>
          <a:ext cx="3630929" cy="3821429"/>
        </a:xfrm>
        <a:prstGeom prst="rect">
          <a:avLst/>
        </a:prstGeom>
        <a:ln w="228600" cap="sq" cmpd="thickThin">
          <a:solidFill>
            <a:srgbClr val="000000"/>
          </a:solidFill>
          <a:prstDash val="solid"/>
          <a:miter lim="800000"/>
        </a:ln>
        <a:effectLst>
          <a:innerShdw blurRad="76200">
            <a:srgbClr val="000000"/>
          </a:inn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412750</xdr:colOff>
      <xdr:row>0</xdr:row>
      <xdr:rowOff>0</xdr:rowOff>
    </xdr:from>
    <xdr:to>
      <xdr:col>12</xdr:col>
      <xdr:colOff>298450</xdr:colOff>
      <xdr:row>17</xdr:row>
      <xdr:rowOff>95250</xdr:rowOff>
    </xdr:to>
    <xdr:graphicFrame macro="">
      <xdr:nvGraphicFramePr>
        <xdr:cNvPr id="3" name="Chart 2">
          <a:extLst>
            <a:ext uri="{FF2B5EF4-FFF2-40B4-BE49-F238E27FC236}">
              <a16:creationId xmlns:a16="http://schemas.microsoft.com/office/drawing/2014/main" id="{A98D3B82-86F0-315F-2B36-961A1DF5C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15874</xdr:colOff>
      <xdr:row>39</xdr:row>
      <xdr:rowOff>142875</xdr:rowOff>
    </xdr:from>
    <xdr:to>
      <xdr:col>6</xdr:col>
      <xdr:colOff>15874</xdr:colOff>
      <xdr:row>53</xdr:row>
      <xdr:rowOff>120650</xdr:rowOff>
    </xdr:to>
    <xdr:graphicFrame macro="">
      <xdr:nvGraphicFramePr>
        <xdr:cNvPr id="2" name="Chart 1">
          <a:extLst>
            <a:ext uri="{FF2B5EF4-FFF2-40B4-BE49-F238E27FC236}">
              <a16:creationId xmlns:a16="http://schemas.microsoft.com/office/drawing/2014/main" id="{83BC9707-973E-B783-77F8-C6D084AFE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refreshedDate="45658.719794444442" backgroundQuery="1" createdVersion="8" refreshedVersion="8" minRefreshableVersion="3" recordCount="0" supportSubquery="1" supportAdvancedDrill="1" xr:uid="{80EAAE84-BA2A-4F73-BD62-979B9159145D}">
  <cacheSource type="external" connectionId="1"/>
  <cacheFields count="2">
    <cacheField name="[Range].[quality].[quality]" caption="quality" numFmtId="0" level="1">
      <sharedItems containsSemiMixedTypes="0" containsString="0" containsNumber="1" containsInteger="1" minValue="3" maxValue="8" count="6">
        <n v="3"/>
        <n v="4"/>
        <n v="5"/>
        <n v="6"/>
        <n v="7"/>
        <n v="8"/>
      </sharedItems>
      <extLst>
        <ext xmlns:x15="http://schemas.microsoft.com/office/spreadsheetml/2010/11/main" uri="{4F2E5C28-24EA-4eb8-9CBF-B6C8F9C3D259}">
          <x15:cachedUniqueNames>
            <x15:cachedUniqueName index="0" name="[Range].[quality].&amp;[3]"/>
            <x15:cachedUniqueName index="1" name="[Range].[quality].&amp;[4]"/>
            <x15:cachedUniqueName index="2" name="[Range].[quality].&amp;[5]"/>
            <x15:cachedUniqueName index="3" name="[Range].[quality].&amp;[6]"/>
            <x15:cachedUniqueName index="4" name="[Range].[quality].&amp;[7]"/>
            <x15:cachedUniqueName index="5" name="[Range].[quality].&amp;[8]"/>
          </x15:cachedUniqueNames>
        </ext>
      </extLst>
    </cacheField>
    <cacheField name="[Measures].[Count of quality]" caption="Count of quality" numFmtId="0" hierarchy="4" level="32767"/>
  </cacheFields>
  <cacheHierarchies count="6">
    <cacheHierarchy uniqueName="[Range].[quality]" caption="quality" attribute="1" defaultMemberUniqueName="[Range].[quality].[All]" allUniqueName="[Range].[quality].[All]" dimensionUniqueName="[Range]" displayFolder="" count="2" memberValueDatatype="2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quality]" caption="Sum of quality" measure="1" displayFolder="" measureGroup="Range" count="0" hidden="1">
      <extLst>
        <ext xmlns:x15="http://schemas.microsoft.com/office/spreadsheetml/2010/11/main" uri="{B97F6D7D-B522-45F9-BDA1-12C45D357490}">
          <x15:cacheHierarchy aggregatedColumn="0"/>
        </ext>
      </extLst>
    </cacheHierarchy>
    <cacheHierarchy uniqueName="[Measures].[Count of quality]" caption="Count of quality"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quality]" caption="Average of quality"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0783A4-5C8D-444F-9C1C-8847B55984DC}" name="PivotTable5" cacheId="6" applyNumberFormats="0" applyBorderFormats="0" applyFontFormats="0" applyPatternFormats="0" applyAlignmentFormats="0" applyWidthHeightFormats="1" dataCaption="Values" tag="004d92fe-b50f-496f-87de-f08432b0af64" updatedVersion="8" minRefreshableVersion="3" useAutoFormatting="1" itemPrintTitles="1" createdVersion="8" indent="0" outline="1" outlineData="1" multipleFieldFilters="0" chartFormat="13" rowHeaderCaption="Quality Ranks">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wine" fld="1" subtotal="count" baseField="0" baseItem="0"/>
  </dataFields>
  <formats count="4">
    <format dxfId="25">
      <pivotArea collapsedLevelsAreSubtotals="1" fieldPosition="0">
        <references count="1">
          <reference field="0" count="1">
            <x v="2"/>
          </reference>
        </references>
      </pivotArea>
    </format>
    <format dxfId="24">
      <pivotArea collapsedLevelsAreSubtotals="1" fieldPosition="0">
        <references count="1">
          <reference field="0" count="1">
            <x v="2"/>
          </reference>
        </references>
      </pivotArea>
    </format>
    <format dxfId="23">
      <pivotArea dataOnly="0" outline="0" axis="axisValues" fieldPosition="0"/>
    </format>
    <format dxfId="22">
      <pivotArea field="0"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s>
  <pivotHierarchies count="6">
    <pivotHierarchy dragToData="1"/>
    <pivotHierarchy dragToRow="0" dragToCol="0" dragToPage="0" dragToData="1"/>
    <pivotHierarchy dragToRow="0" dragToCol="0" dragToPage="0" dragToData="1"/>
    <pivotHierarchy dragToData="1"/>
    <pivotHierarchy dragToData="1" caption="Count of wine"/>
    <pivotHierarchy dragToData="1" caption="Average of quality"/>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inequality-white!$L$1:$L$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AD7E0-3063-4A30-B02D-A684D49C5AAB}" name="physicochem" displayName="physicochem" ref="A1:K1001" totalsRowShown="0" headerRowDxfId="26">
  <autoFilter ref="A1:K1001" xr:uid="{F4FAD7E0-3063-4A30-B02D-A684D49C5AAB}"/>
  <tableColumns count="11">
    <tableColumn id="1" xr3:uid="{08B93459-C22B-4EF6-87C8-65FFDDCEE21B}" name="fixed acidity"/>
    <tableColumn id="2" xr3:uid="{A74ECAE0-7B03-404C-8776-6ECADE16E807}" name="volatile acidity"/>
    <tableColumn id="3" xr3:uid="{38ECEA6E-9D7C-4DD7-878C-33F6D79B947E}" name="citric acid"/>
    <tableColumn id="4" xr3:uid="{40A4C664-8968-4871-A5F5-32A416D0B282}" name="residual sugar"/>
    <tableColumn id="5" xr3:uid="{76F48B5A-15AA-4D7D-86BA-90A7338249DC}" name="chlorides"/>
    <tableColumn id="6" xr3:uid="{8EC535B1-83A8-4D79-A9ED-BDF0DF54878D}" name="free sulfur dioxide"/>
    <tableColumn id="7" xr3:uid="{BB5075B6-47C2-4D15-BA72-A48D106FF75D}" name="total sulfur dioxide"/>
    <tableColumn id="8" xr3:uid="{39EE0FA2-B516-41B2-958C-3293319D5C81}" name="density"/>
    <tableColumn id="9" xr3:uid="{F772AF33-3D49-4C41-B6C2-F3A66768E67E}" name="pH"/>
    <tableColumn id="10" xr3:uid="{6D87BDCC-B968-460A-BFB8-BAE7DA5D09B8}" name="sulphates"/>
    <tableColumn id="11" xr3:uid="{4C8E8482-C966-4A7F-9712-0DD526BE0914}" name="alcohol"/>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F76008-D9D0-4669-AD3C-4A8A9D898A07}" name="physicochemical" displayName="physicochemical" ref="A3:AB854" totalsRowShown="0" headerRowDxfId="21" headerRowBorderDxfId="20" tableBorderDxfId="19" headerRowCellStyle="Check Cell">
  <autoFilter ref="A3:AB854" xr:uid="{12F76008-D9D0-4669-AD3C-4A8A9D898A07}">
    <filterColumn colId="9">
      <filters>
        <filter val="3"/>
      </filters>
    </filterColumn>
  </autoFilter>
  <tableColumns count="28">
    <tableColumn id="1" xr3:uid="{A497AC28-805C-4B10-89D4-7A10D480B3F3}" name="fixed acidity">
      <calculatedColumnFormula>'winequality-white'!A2</calculatedColumnFormula>
    </tableColumn>
    <tableColumn id="2" xr3:uid="{86530DD0-A8F9-47FF-9178-261310CB16B8}" name="volatile acidity">
      <calculatedColumnFormula>'winequality-white'!B2</calculatedColumnFormula>
    </tableColumn>
    <tableColumn id="4" xr3:uid="{4BE1DEB5-7349-49F8-913E-1E61710C7F8F}" name="residual sugar">
      <calculatedColumnFormula>'winequality-white'!D2</calculatedColumnFormula>
    </tableColumn>
    <tableColumn id="5" xr3:uid="{1C85AFF7-ADD4-4AF8-80B4-3F2E6C3888C0}" name="chlorides">
      <calculatedColumnFormula>'winequality-white'!E2</calculatedColumnFormula>
    </tableColumn>
    <tableColumn id="6" xr3:uid="{C4630200-FD01-4CFA-BE1F-30CE6811402E}" name="free sulfur dioxide">
      <calculatedColumnFormula>'winequality-white'!F2</calculatedColumnFormula>
    </tableColumn>
    <tableColumn id="8" xr3:uid="{B749EEEA-AF65-4EAA-A925-875AA7AAB88E}" name="density">
      <calculatedColumnFormula>'winequality-white'!H2</calculatedColumnFormula>
    </tableColumn>
    <tableColumn id="9" xr3:uid="{118D9B01-80A9-4C9B-AF9E-4985B0FF0572}" name="pH">
      <calculatedColumnFormula>'winequality-white'!I2</calculatedColumnFormula>
    </tableColumn>
    <tableColumn id="10" xr3:uid="{86AE3ECA-B23E-41E4-A3FC-58F5B8EF7F81}" name="sulphates">
      <calculatedColumnFormula>'winequality-white'!J2</calculatedColumnFormula>
    </tableColumn>
    <tableColumn id="11" xr3:uid="{5DC74FFF-1798-4175-ABA1-1613799C97E3}" name="alcohol">
      <calculatedColumnFormula>'winequality-white'!K2</calculatedColumnFormula>
    </tableColumn>
    <tableColumn id="23" xr3:uid="{21852292-7AC0-4282-A747-A08CE96EC2EE}" name="quality" dataDxfId="18"/>
    <tableColumn id="12" xr3:uid="{2BB4D2E1-1EF4-450C-8DEE-2449CB156941}" name="STDFA" dataDxfId="17">
      <calculatedColumnFormula>STANDARDIZE(physicochemical[[#This Row],[fixed acidity]],Stats!B$3,Stats!B$7)</calculatedColumnFormula>
    </tableColumn>
    <tableColumn id="13" xr3:uid="{447A9D71-5B27-4ECB-B676-AF42812F1847}" name="STDVA">
      <calculatedColumnFormula>STANDARDIZE(physicochemical[[#This Row],[volatile acidity]],Stats!C$3,Stats!C$7)</calculatedColumnFormula>
    </tableColumn>
    <tableColumn id="15" xr3:uid="{2075FB7B-4D63-4805-AF43-CDCFC93D92D5}" name="STDRS">
      <calculatedColumnFormula>STANDARDIZE(physicochemical[[#This Row],[residual sugar]],Stats!E$3,Stats!E$7)</calculatedColumnFormula>
    </tableColumn>
    <tableColumn id="16" xr3:uid="{4855C617-E695-4AD1-9DE5-24B57AD592A3}" name="STDC">
      <calculatedColumnFormula>STANDARDIZE(physicochemical[[#This Row],[chlorides]],Stats!F$3,Stats!F$7)</calculatedColumnFormula>
    </tableColumn>
    <tableColumn id="17" xr3:uid="{4DC22472-9FA1-4AE4-9B06-A795DA1CFC46}" name="STDFSD">
      <calculatedColumnFormula>STANDARDIZE(physicochemical[[#This Row],[free sulfur dioxide]],Stats!G$3,Stats!G$7)</calculatedColumnFormula>
    </tableColumn>
    <tableColumn id="19" xr3:uid="{CA7750E1-15B5-4EDE-A945-07F646FAD0E8}" name="STDDe">
      <calculatedColumnFormula>STANDARDIZE(physicochemical[[#This Row],[density]],Stats!I$3,Stats!I$7)</calculatedColumnFormula>
    </tableColumn>
    <tableColumn id="20" xr3:uid="{817D169A-A6A3-4E6E-94FF-419EB6C55472}" name="STDpH">
      <calculatedColumnFormula>STANDARDIZE(physicochemical[[#This Row],[pH]],Stats!J$3,Stats!J$7)</calculatedColumnFormula>
    </tableColumn>
    <tableColumn id="21" xr3:uid="{649854E1-C54E-4124-96DA-D70359B0016D}" name="STDS">
      <calculatedColumnFormula>STANDARDIZE(physicochemical[[#This Row],[sulphates]],Stats!K$3,Stats!K$7)</calculatedColumnFormula>
    </tableColumn>
    <tableColumn id="22" xr3:uid="{D2718996-53BE-4C4C-B5C2-4ED3A54DE41C}" name="STDAlc">
      <calculatedColumnFormula>STANDARDIZE(physicochemical[[#This Row],[alcohol]],Stats!L$3,Stats!L$7)</calculatedColumnFormula>
    </tableColumn>
    <tableColumn id="24" xr3:uid="{240D9EA3-ED75-408D-8E67-CD7FEE4C0F9B}" name="STDQLTY" dataDxfId="16">
      <calculatedColumnFormula>STANDARDIZE(physicochemical[[#This Row],[quality]],Stats!N$3,Stats!N$7)</calculatedColumnFormula>
    </tableColumn>
    <tableColumn id="25" xr3:uid="{CFC083D6-82DB-4DA2-B10D-4F200BD5B33C}" name="Euclidean Dist" dataDxfId="15">
      <calculatedColumnFormula>SQRT(SUMXMY2($K$2:$S$2,physicochemical[[#This Row],[STDFA]:[STDAlc]]))</calculatedColumnFormula>
    </tableColumn>
    <tableColumn id="26" xr3:uid="{E40BAA59-ACA8-48BB-8A61-333150EC85CB}" name="Quartiles" dataDxfId="14">
      <calculatedColumnFormula>VLOOKUP(physicochemical[[#This Row],[Euclidean Dist]],Quartiles,2)</calculatedColumnFormula>
    </tableColumn>
    <tableColumn id="27" xr3:uid="{7D9747D4-361E-4CDB-9DB6-F2C9263E4893}" name="S- Fn" dataDxfId="13">
      <calculatedColumnFormula>IF(physicochemical[[#This Row],[Euclidean Dist]]&lt;=beta,1-2*(physicochemical[[#This Row],[Euclidean Dist]]/gamma)^2,2*((physicochemical[[#This Row],[Euclidean Dist]]-gamma)/gamma)^2)</calculatedColumnFormula>
    </tableColumn>
    <tableColumn id="28" xr3:uid="{1A230DD7-995B-436E-8E7D-BD23E6E742F7}" name="FuzzyQ" dataDxfId="12">
      <calculatedColumnFormula>VLOOKUP(physicochemical[[#This Row],[S- Fn]],FuzzyQ,2)</calculatedColumnFormula>
    </tableColumn>
    <tableColumn id="29" xr3:uid="{83C1A55B-F10F-4154-833A-8DC81A311050}" name="Concentration" dataDxfId="11">
      <calculatedColumnFormula>physicochemical[[#This Row],[Euclidean Dist]]^2</calculatedColumnFormula>
    </tableColumn>
    <tableColumn id="30" xr3:uid="{18386F6A-1955-4B36-8D0C-DDC29AD511B3}" name="Very" dataDxfId="10">
      <calculatedColumnFormula>VLOOKUP(physicochemical[[#This Row],[Concentration]],FuzzyQ,2)</calculatedColumnFormula>
    </tableColumn>
    <tableColumn id="31" xr3:uid="{0E806A5A-B4E9-49B7-93E8-A9BF8378301E}" name="Dialation" dataDxfId="9">
      <calculatedColumnFormula>SQRT(physicochemical[[#This Row],[S- Fn]])</calculatedColumnFormula>
    </tableColumn>
    <tableColumn id="32" xr3:uid="{A10679DB-C3F6-4088-84CB-783FEC936264}" name="MorL" dataDxfId="8">
      <calculatedColumnFormula>VLOOKUP(physicochemical[[#This Row],[Dialation]],FuzzyQ,2)</calculatedColumnFormula>
    </tableColum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13B-B2FB-4DC2-B59D-CA4BDD60746B}">
  <dimension ref="A1:J51"/>
  <sheetViews>
    <sheetView showGridLines="0" topLeftCell="A3" workbookViewId="0">
      <selection activeCell="B3" sqref="B3:J3"/>
    </sheetView>
  </sheetViews>
  <sheetFormatPr defaultColWidth="8.6328125" defaultRowHeight="12.5" x14ac:dyDescent="0.25"/>
  <cols>
    <col min="1" max="16384" width="8.6328125" style="1"/>
  </cols>
  <sheetData>
    <row r="1" spans="1:10" ht="18.5" x14ac:dyDescent="0.45">
      <c r="A1" s="23" t="s">
        <v>0</v>
      </c>
      <c r="B1" s="24"/>
      <c r="C1" s="24"/>
      <c r="D1" s="24"/>
      <c r="E1" s="24"/>
      <c r="F1" s="24"/>
      <c r="G1" s="24"/>
      <c r="H1" s="24"/>
      <c r="I1" s="24"/>
      <c r="J1" s="25"/>
    </row>
    <row r="2" spans="1:10" ht="14.5" x14ac:dyDescent="0.35">
      <c r="A2" s="2" t="s">
        <v>1</v>
      </c>
      <c r="B2" s="26" t="s">
        <v>84</v>
      </c>
      <c r="C2" s="26"/>
      <c r="D2" s="26"/>
      <c r="E2" s="26"/>
      <c r="F2" s="26"/>
      <c r="G2" s="26"/>
      <c r="H2" s="26"/>
      <c r="I2" s="26"/>
      <c r="J2" s="27"/>
    </row>
    <row r="3" spans="1:10" ht="14.5" x14ac:dyDescent="0.35">
      <c r="A3" s="2" t="s">
        <v>2</v>
      </c>
      <c r="B3" s="28">
        <v>101243484</v>
      </c>
      <c r="C3" s="28"/>
      <c r="D3" s="28"/>
      <c r="E3" s="28"/>
      <c r="F3" s="28"/>
      <c r="G3" s="28"/>
      <c r="H3" s="28"/>
      <c r="I3" s="28"/>
      <c r="J3" s="29"/>
    </row>
    <row r="4" spans="1:10" ht="15" thickBot="1" x14ac:dyDescent="0.4">
      <c r="A4" s="3" t="s">
        <v>3</v>
      </c>
      <c r="B4" s="30">
        <f ca="1">TODAY()</f>
        <v>45658</v>
      </c>
      <c r="C4" s="30"/>
      <c r="D4" s="30"/>
      <c r="E4" s="30"/>
      <c r="F4" s="30"/>
      <c r="G4" s="30"/>
      <c r="H4" s="30"/>
      <c r="I4" s="30"/>
      <c r="J4" s="31"/>
    </row>
    <row r="50" spans="1:1" x14ac:dyDescent="0.25">
      <c r="A50" s="4">
        <v>1000000</v>
      </c>
    </row>
    <row r="51" spans="1:1" x14ac:dyDescent="0.25">
      <c r="A51" s="5">
        <f>(Identification!B3/MM-TRUNC(Identification!B3/MM,0))*MM</f>
        <v>243483.99999999514</v>
      </c>
    </row>
  </sheetData>
  <mergeCells count="4">
    <mergeCell ref="A1:J1"/>
    <mergeCell ref="B2:J2"/>
    <mergeCell ref="B3:J3"/>
    <mergeCell ref="B4:J4"/>
  </mergeCells>
  <dataValidations count="1">
    <dataValidation type="whole" allowBlank="1" showInputMessage="1" showErrorMessage="1" errorTitle="CUID" error="Input your CUID as 9 digits._x000a_Example: 100100100" promptTitle="CUID" prompt="Please provide your 9 digit student number" sqref="B3" xr:uid="{E3C246A4-9B57-423B-A8BF-85FE93D2DE1D}">
      <formula1>100000000</formula1>
      <formula2>999999999</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5F679-B4ED-484D-AE52-7017FF6A1B69}">
  <dimension ref="A1:A19"/>
  <sheetViews>
    <sheetView workbookViewId="0">
      <selection sqref="A1:XFD1048576"/>
    </sheetView>
  </sheetViews>
  <sheetFormatPr defaultRowHeight="14.5" x14ac:dyDescent="0.35"/>
  <cols>
    <col min="1" max="1" width="62" customWidth="1"/>
  </cols>
  <sheetData>
    <row r="1" spans="1:1" x14ac:dyDescent="0.35">
      <c r="A1" t="s">
        <v>4</v>
      </c>
    </row>
    <row r="3" spans="1:1" ht="72.5" x14ac:dyDescent="0.35">
      <c r="A3" s="6" t="s">
        <v>5</v>
      </c>
    </row>
    <row r="5" spans="1:1" x14ac:dyDescent="0.35">
      <c r="A5" t="s">
        <v>6</v>
      </c>
    </row>
    <row r="6" spans="1:1" x14ac:dyDescent="0.35">
      <c r="A6" t="s">
        <v>7</v>
      </c>
    </row>
    <row r="7" spans="1:1" x14ac:dyDescent="0.35">
      <c r="A7" t="s">
        <v>8</v>
      </c>
    </row>
    <row r="8" spans="1:1" x14ac:dyDescent="0.35">
      <c r="A8" t="s">
        <v>9</v>
      </c>
    </row>
    <row r="9" spans="1:1" x14ac:dyDescent="0.35">
      <c r="A9" t="s">
        <v>10</v>
      </c>
    </row>
    <row r="10" spans="1:1" x14ac:dyDescent="0.35">
      <c r="A10" t="s">
        <v>11</v>
      </c>
    </row>
    <row r="11" spans="1:1" x14ac:dyDescent="0.35">
      <c r="A11" t="s">
        <v>12</v>
      </c>
    </row>
    <row r="12" spans="1:1" x14ac:dyDescent="0.35">
      <c r="A12" t="s">
        <v>13</v>
      </c>
    </row>
    <row r="13" spans="1:1" x14ac:dyDescent="0.35">
      <c r="A13" t="s">
        <v>14</v>
      </c>
    </row>
    <row r="14" spans="1:1" x14ac:dyDescent="0.35">
      <c r="A14" t="s">
        <v>15</v>
      </c>
    </row>
    <row r="15" spans="1:1" x14ac:dyDescent="0.35">
      <c r="A15" t="s">
        <v>16</v>
      </c>
    </row>
    <row r="16" spans="1:1" x14ac:dyDescent="0.35">
      <c r="A16" t="s">
        <v>17</v>
      </c>
    </row>
    <row r="18" spans="1:1" x14ac:dyDescent="0.35">
      <c r="A18" t="s">
        <v>18</v>
      </c>
    </row>
    <row r="19" spans="1:1" x14ac:dyDescent="0.35">
      <c r="A19" t="s">
        <v>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6B90-21CF-41D2-B5A1-3225320361FD}">
  <dimension ref="B2:N32"/>
  <sheetViews>
    <sheetView workbookViewId="0">
      <selection activeCell="B2" sqref="B2:N4"/>
    </sheetView>
  </sheetViews>
  <sheetFormatPr defaultRowHeight="14.5" x14ac:dyDescent="0.35"/>
  <cols>
    <col min="8" max="8" width="16.453125" customWidth="1"/>
    <col min="14" max="14" width="14.1796875" customWidth="1"/>
  </cols>
  <sheetData>
    <row r="2" spans="2:14" x14ac:dyDescent="0.35">
      <c r="B2" s="32" t="s">
        <v>32</v>
      </c>
      <c r="C2" s="32"/>
      <c r="D2" s="32"/>
      <c r="E2" s="32"/>
      <c r="F2" s="32"/>
      <c r="G2" s="32"/>
      <c r="H2" s="32"/>
      <c r="I2" s="32"/>
      <c r="J2" s="32"/>
      <c r="K2" s="32"/>
      <c r="L2" s="32"/>
      <c r="M2" s="32"/>
      <c r="N2" s="32"/>
    </row>
    <row r="3" spans="2:14" x14ac:dyDescent="0.35">
      <c r="B3" s="32"/>
      <c r="C3" s="32"/>
      <c r="D3" s="32"/>
      <c r="E3" s="32"/>
      <c r="F3" s="32"/>
      <c r="G3" s="32"/>
      <c r="H3" s="32"/>
      <c r="I3" s="32"/>
      <c r="J3" s="32"/>
      <c r="K3" s="32"/>
      <c r="L3" s="32"/>
      <c r="M3" s="32"/>
      <c r="N3" s="32"/>
    </row>
    <row r="4" spans="2:14" x14ac:dyDescent="0.35">
      <c r="B4" s="32"/>
      <c r="C4" s="32"/>
      <c r="D4" s="32"/>
      <c r="E4" s="32"/>
      <c r="F4" s="32"/>
      <c r="G4" s="32"/>
      <c r="H4" s="32"/>
      <c r="I4" s="32"/>
      <c r="J4" s="32"/>
      <c r="K4" s="32"/>
      <c r="L4" s="32"/>
      <c r="M4" s="32"/>
      <c r="N4" s="32"/>
    </row>
    <row r="5" spans="2:14" ht="16" customHeight="1" x14ac:dyDescent="0.35"/>
    <row r="6" spans="2:14" x14ac:dyDescent="0.35">
      <c r="B6" s="33" t="s">
        <v>33</v>
      </c>
      <c r="C6" s="33"/>
      <c r="D6" s="33"/>
      <c r="E6" s="33"/>
      <c r="F6" s="33"/>
      <c r="G6" s="33"/>
      <c r="H6" s="33"/>
      <c r="I6" s="33"/>
      <c r="J6" s="33"/>
      <c r="K6" s="33"/>
    </row>
    <row r="7" spans="2:14" x14ac:dyDescent="0.35">
      <c r="B7" s="33"/>
      <c r="C7" s="33"/>
      <c r="D7" s="33"/>
      <c r="E7" s="33"/>
      <c r="F7" s="33"/>
      <c r="G7" s="33"/>
      <c r="H7" s="33"/>
      <c r="I7" s="33"/>
      <c r="J7" s="33"/>
      <c r="K7" s="33"/>
    </row>
    <row r="8" spans="2:14" x14ac:dyDescent="0.35">
      <c r="B8" s="33"/>
      <c r="C8" s="33"/>
      <c r="D8" s="33"/>
      <c r="E8" s="33"/>
      <c r="F8" s="33"/>
      <c r="G8" s="33"/>
      <c r="H8" s="33"/>
      <c r="I8" s="33"/>
      <c r="J8" s="33"/>
      <c r="K8" s="33"/>
    </row>
    <row r="9" spans="2:14" x14ac:dyDescent="0.35">
      <c r="B9" s="33"/>
      <c r="C9" s="33"/>
      <c r="D9" s="33"/>
      <c r="E9" s="33"/>
      <c r="F9" s="33"/>
      <c r="G9" s="33"/>
      <c r="H9" s="33"/>
      <c r="I9" s="33"/>
      <c r="J9" s="33"/>
      <c r="K9" s="33"/>
    </row>
    <row r="10" spans="2:14" x14ac:dyDescent="0.35">
      <c r="B10" s="33"/>
      <c r="C10" s="33"/>
      <c r="D10" s="33"/>
      <c r="E10" s="33"/>
      <c r="F10" s="33"/>
      <c r="G10" s="33"/>
      <c r="H10" s="33"/>
      <c r="I10" s="33"/>
      <c r="J10" s="33"/>
      <c r="K10" s="33"/>
    </row>
    <row r="11" spans="2:14" x14ac:dyDescent="0.35">
      <c r="B11" s="33"/>
      <c r="C11" s="33"/>
      <c r="D11" s="33"/>
      <c r="E11" s="33"/>
      <c r="F11" s="33"/>
      <c r="G11" s="33"/>
      <c r="H11" s="33"/>
      <c r="I11" s="33"/>
      <c r="J11" s="33"/>
      <c r="K11" s="33"/>
    </row>
    <row r="12" spans="2:14" x14ac:dyDescent="0.35">
      <c r="B12" s="33"/>
      <c r="C12" s="33"/>
      <c r="D12" s="33"/>
      <c r="E12" s="33"/>
      <c r="F12" s="33"/>
      <c r="G12" s="33"/>
      <c r="H12" s="33"/>
      <c r="I12" s="33"/>
      <c r="J12" s="33"/>
      <c r="K12" s="33"/>
    </row>
    <row r="14" spans="2:14" x14ac:dyDescent="0.35">
      <c r="D14" s="34" t="s">
        <v>34</v>
      </c>
      <c r="E14" s="34"/>
      <c r="F14" s="34"/>
      <c r="G14" s="34"/>
      <c r="H14" s="34"/>
    </row>
    <row r="15" spans="2:14" x14ac:dyDescent="0.35">
      <c r="D15" s="34"/>
      <c r="E15" s="34"/>
      <c r="F15" s="34"/>
      <c r="G15" s="34"/>
      <c r="H15" s="34"/>
    </row>
    <row r="17" spans="3:8" x14ac:dyDescent="0.35">
      <c r="C17">
        <v>1</v>
      </c>
      <c r="D17" s="35" t="s">
        <v>35</v>
      </c>
      <c r="E17" s="35"/>
      <c r="F17" s="35"/>
      <c r="G17" s="35"/>
      <c r="H17" s="35"/>
    </row>
    <row r="18" spans="3:8" x14ac:dyDescent="0.35">
      <c r="D18" s="35"/>
      <c r="E18" s="35"/>
      <c r="F18" s="35"/>
      <c r="G18" s="35"/>
      <c r="H18" s="35"/>
    </row>
    <row r="19" spans="3:8" x14ac:dyDescent="0.35">
      <c r="D19" s="35"/>
      <c r="E19" s="35"/>
      <c r="F19" s="35"/>
      <c r="G19" s="35"/>
      <c r="H19" s="35"/>
    </row>
    <row r="20" spans="3:8" x14ac:dyDescent="0.35">
      <c r="D20" s="35"/>
      <c r="E20" s="35"/>
      <c r="F20" s="35"/>
      <c r="G20" s="35"/>
      <c r="H20" s="35"/>
    </row>
    <row r="21" spans="3:8" x14ac:dyDescent="0.35">
      <c r="D21" s="35"/>
      <c r="E21" s="35"/>
      <c r="F21" s="35"/>
      <c r="G21" s="35"/>
      <c r="H21" s="35"/>
    </row>
    <row r="23" spans="3:8" x14ac:dyDescent="0.35">
      <c r="C23">
        <v>2</v>
      </c>
      <c r="D23" s="35" t="s">
        <v>36</v>
      </c>
      <c r="E23" s="35"/>
      <c r="F23" s="35"/>
      <c r="G23" s="35"/>
      <c r="H23" s="35"/>
    </row>
    <row r="24" spans="3:8" x14ac:dyDescent="0.35">
      <c r="D24" s="35"/>
      <c r="E24" s="35"/>
      <c r="F24" s="35"/>
      <c r="G24" s="35"/>
      <c r="H24" s="35"/>
    </row>
    <row r="25" spans="3:8" x14ac:dyDescent="0.35">
      <c r="D25" s="35"/>
      <c r="E25" s="35"/>
      <c r="F25" s="35"/>
      <c r="G25" s="35"/>
      <c r="H25" s="35"/>
    </row>
    <row r="26" spans="3:8" x14ac:dyDescent="0.35">
      <c r="D26" s="35"/>
      <c r="E26" s="35"/>
      <c r="F26" s="35"/>
      <c r="G26" s="35"/>
      <c r="H26" s="35"/>
    </row>
    <row r="27" spans="3:8" x14ac:dyDescent="0.35">
      <c r="D27" s="35"/>
      <c r="E27" s="35"/>
      <c r="F27" s="35"/>
      <c r="G27" s="35"/>
      <c r="H27" s="35"/>
    </row>
    <row r="29" spans="3:8" x14ac:dyDescent="0.35">
      <c r="C29">
        <v>3</v>
      </c>
      <c r="D29" s="35" t="s">
        <v>75</v>
      </c>
      <c r="E29" s="35"/>
      <c r="F29" s="35"/>
      <c r="G29" s="35"/>
      <c r="H29" s="35"/>
    </row>
    <row r="30" spans="3:8" x14ac:dyDescent="0.35">
      <c r="D30" s="35"/>
      <c r="E30" s="35"/>
      <c r="F30" s="35"/>
      <c r="G30" s="35"/>
      <c r="H30" s="35"/>
    </row>
    <row r="31" spans="3:8" x14ac:dyDescent="0.35">
      <c r="D31" s="35"/>
      <c r="E31" s="35"/>
      <c r="F31" s="35"/>
      <c r="G31" s="35"/>
      <c r="H31" s="35"/>
    </row>
    <row r="32" spans="3:8" x14ac:dyDescent="0.35">
      <c r="D32" s="35"/>
      <c r="E32" s="35"/>
      <c r="F32" s="35"/>
      <c r="G32" s="35"/>
      <c r="H32" s="35"/>
    </row>
  </sheetData>
  <mergeCells count="6">
    <mergeCell ref="D29:H32"/>
    <mergeCell ref="B2:N4"/>
    <mergeCell ref="B6:K12"/>
    <mergeCell ref="D14:H15"/>
    <mergeCell ref="D17:H21"/>
    <mergeCell ref="D23:H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042CE-05E9-4A42-984C-DAB0970EAE27}">
  <dimension ref="A1:V1036"/>
  <sheetViews>
    <sheetView topLeftCell="B1" workbookViewId="0">
      <selection activeCell="L1" sqref="L1"/>
    </sheetView>
  </sheetViews>
  <sheetFormatPr defaultRowHeight="14.5" x14ac:dyDescent="0.35"/>
  <cols>
    <col min="1" max="1" width="14.54296875" bestFit="1" customWidth="1"/>
    <col min="2" max="2" width="17.36328125" bestFit="1" customWidth="1"/>
    <col min="3" max="3" width="12" bestFit="1" customWidth="1"/>
    <col min="4" max="4" width="16.54296875" bestFit="1" customWidth="1"/>
    <col min="5" max="5" width="11.453125" customWidth="1"/>
    <col min="6" max="6" width="21.36328125" bestFit="1" customWidth="1"/>
    <col min="7" max="7" width="22" bestFit="1" customWidth="1"/>
    <col min="8" max="8" width="9.7265625" customWidth="1"/>
    <col min="9" max="9" width="5.453125" customWidth="1"/>
    <col min="10" max="10" width="11.81640625" customWidth="1"/>
    <col min="11" max="11" width="12" bestFit="1" customWidth="1"/>
    <col min="12" max="12" width="8.54296875" bestFit="1" customWidth="1"/>
  </cols>
  <sheetData>
    <row r="1" spans="1:12" ht="15.5" x14ac:dyDescent="0.35">
      <c r="A1" s="7" t="s">
        <v>20</v>
      </c>
      <c r="B1" s="7" t="s">
        <v>21</v>
      </c>
      <c r="C1" s="7" t="s">
        <v>22</v>
      </c>
      <c r="D1" s="7" t="s">
        <v>23</v>
      </c>
      <c r="E1" s="7" t="s">
        <v>24</v>
      </c>
      <c r="F1" s="7" t="s">
        <v>25</v>
      </c>
      <c r="G1" s="7" t="s">
        <v>26</v>
      </c>
      <c r="H1" s="7" t="s">
        <v>27</v>
      </c>
      <c r="I1" s="7" t="s">
        <v>28</v>
      </c>
      <c r="J1" s="7" t="s">
        <v>29</v>
      </c>
      <c r="K1" s="7" t="s">
        <v>30</v>
      </c>
      <c r="L1" s="7" t="s">
        <v>31</v>
      </c>
    </row>
    <row r="2" spans="1:12" x14ac:dyDescent="0.35">
      <c r="A2">
        <v>7.4</v>
      </c>
      <c r="B2">
        <v>0.7</v>
      </c>
      <c r="C2">
        <v>0</v>
      </c>
      <c r="D2">
        <v>1.9</v>
      </c>
      <c r="E2">
        <v>7.5999999999999998E-2</v>
      </c>
      <c r="F2">
        <v>11</v>
      </c>
      <c r="G2">
        <v>34</v>
      </c>
      <c r="H2">
        <v>0.99780000000000002</v>
      </c>
      <c r="I2">
        <v>3.51</v>
      </c>
      <c r="J2">
        <v>0.56000000000000005</v>
      </c>
      <c r="K2">
        <v>9.4</v>
      </c>
      <c r="L2">
        <v>5</v>
      </c>
    </row>
    <row r="3" spans="1:12" x14ac:dyDescent="0.35">
      <c r="A3">
        <v>7.8</v>
      </c>
      <c r="B3">
        <v>0.88</v>
      </c>
      <c r="C3">
        <v>0</v>
      </c>
      <c r="D3">
        <v>2.6</v>
      </c>
      <c r="E3">
        <v>9.8000000000000004E-2</v>
      </c>
      <c r="F3">
        <v>25</v>
      </c>
      <c r="G3">
        <v>67</v>
      </c>
      <c r="H3">
        <v>0.99680000000000002</v>
      </c>
      <c r="I3">
        <v>3.2</v>
      </c>
      <c r="J3">
        <v>0.68</v>
      </c>
      <c r="K3">
        <v>9.8000000000000007</v>
      </c>
      <c r="L3">
        <v>5</v>
      </c>
    </row>
    <row r="4" spans="1:12" x14ac:dyDescent="0.35">
      <c r="A4">
        <v>7.8</v>
      </c>
      <c r="B4">
        <v>0.76</v>
      </c>
      <c r="C4">
        <v>0.04</v>
      </c>
      <c r="D4">
        <v>2.2999999999999998</v>
      </c>
      <c r="E4">
        <v>9.1999999999999998E-2</v>
      </c>
      <c r="F4">
        <v>15</v>
      </c>
      <c r="G4">
        <v>54</v>
      </c>
      <c r="H4">
        <v>0.997</v>
      </c>
      <c r="I4">
        <v>3.26</v>
      </c>
      <c r="J4">
        <v>0.65</v>
      </c>
      <c r="K4">
        <v>9.8000000000000007</v>
      </c>
      <c r="L4">
        <v>5</v>
      </c>
    </row>
    <row r="5" spans="1:12" x14ac:dyDescent="0.35">
      <c r="A5">
        <v>11.2</v>
      </c>
      <c r="B5">
        <v>0.28000000000000003</v>
      </c>
      <c r="C5">
        <v>0.56000000000000005</v>
      </c>
      <c r="D5">
        <v>1.9</v>
      </c>
      <c r="E5">
        <v>7.4999999999999997E-2</v>
      </c>
      <c r="F5">
        <v>17</v>
      </c>
      <c r="G5">
        <v>60</v>
      </c>
      <c r="H5">
        <v>0.998</v>
      </c>
      <c r="I5">
        <v>3.16</v>
      </c>
      <c r="J5">
        <v>0.57999999999999996</v>
      </c>
      <c r="K5">
        <v>9.8000000000000007</v>
      </c>
      <c r="L5">
        <v>6</v>
      </c>
    </row>
    <row r="6" spans="1:12" x14ac:dyDescent="0.35">
      <c r="A6">
        <v>7.4</v>
      </c>
      <c r="B6">
        <v>0.7</v>
      </c>
      <c r="C6">
        <v>0</v>
      </c>
      <c r="D6">
        <v>1.9</v>
      </c>
      <c r="E6">
        <v>7.5999999999999998E-2</v>
      </c>
      <c r="F6">
        <v>11</v>
      </c>
      <c r="G6">
        <v>34</v>
      </c>
      <c r="H6">
        <v>0.99780000000000002</v>
      </c>
      <c r="I6">
        <v>3.51</v>
      </c>
      <c r="J6">
        <v>0.56000000000000005</v>
      </c>
      <c r="K6">
        <v>9.4</v>
      </c>
      <c r="L6">
        <v>5</v>
      </c>
    </row>
    <row r="7" spans="1:12" x14ac:dyDescent="0.35">
      <c r="A7">
        <v>7.4</v>
      </c>
      <c r="B7">
        <v>0.66</v>
      </c>
      <c r="C7">
        <v>0</v>
      </c>
      <c r="D7">
        <v>1.8</v>
      </c>
      <c r="E7">
        <v>7.4999999999999997E-2</v>
      </c>
      <c r="F7">
        <v>13</v>
      </c>
      <c r="G7">
        <v>40</v>
      </c>
      <c r="H7">
        <v>0.99780000000000002</v>
      </c>
      <c r="I7">
        <v>3.51</v>
      </c>
      <c r="J7">
        <v>0.56000000000000005</v>
      </c>
      <c r="K7">
        <v>9.4</v>
      </c>
      <c r="L7">
        <v>5</v>
      </c>
    </row>
    <row r="8" spans="1:12" x14ac:dyDescent="0.35">
      <c r="A8">
        <v>7.9</v>
      </c>
      <c r="B8">
        <v>0.6</v>
      </c>
      <c r="C8">
        <v>0.06</v>
      </c>
      <c r="D8">
        <v>1.6</v>
      </c>
      <c r="E8">
        <v>6.9000000000000006E-2</v>
      </c>
      <c r="F8">
        <v>15</v>
      </c>
      <c r="G8">
        <v>59</v>
      </c>
      <c r="H8">
        <v>0.99639999999999995</v>
      </c>
      <c r="I8">
        <v>3.3</v>
      </c>
      <c r="J8">
        <v>0.46</v>
      </c>
      <c r="K8">
        <v>9.4</v>
      </c>
      <c r="L8">
        <v>5</v>
      </c>
    </row>
    <row r="9" spans="1:12" x14ac:dyDescent="0.35">
      <c r="A9">
        <v>7.3</v>
      </c>
      <c r="B9">
        <v>0.65</v>
      </c>
      <c r="C9">
        <v>0</v>
      </c>
      <c r="D9">
        <v>1.2</v>
      </c>
      <c r="E9">
        <v>6.5000000000000002E-2</v>
      </c>
      <c r="F9">
        <v>15</v>
      </c>
      <c r="G9">
        <v>21</v>
      </c>
      <c r="H9">
        <v>0.99460000000000004</v>
      </c>
      <c r="I9">
        <v>3.39</v>
      </c>
      <c r="J9">
        <v>0.47</v>
      </c>
      <c r="K9">
        <v>10</v>
      </c>
      <c r="L9">
        <v>7</v>
      </c>
    </row>
    <row r="10" spans="1:12" x14ac:dyDescent="0.35">
      <c r="A10">
        <v>7.8</v>
      </c>
      <c r="B10">
        <v>0.57999999999999996</v>
      </c>
      <c r="C10">
        <v>0.02</v>
      </c>
      <c r="D10">
        <v>2</v>
      </c>
      <c r="E10">
        <v>7.2999999999999995E-2</v>
      </c>
      <c r="F10">
        <v>9</v>
      </c>
      <c r="G10">
        <v>18</v>
      </c>
      <c r="H10">
        <v>0.99680000000000002</v>
      </c>
      <c r="I10">
        <v>3.36</v>
      </c>
      <c r="J10">
        <v>0.56999999999999995</v>
      </c>
      <c r="K10">
        <v>9.5</v>
      </c>
      <c r="L10">
        <v>7</v>
      </c>
    </row>
    <row r="11" spans="1:12" x14ac:dyDescent="0.35">
      <c r="A11">
        <v>7.5</v>
      </c>
      <c r="B11">
        <v>0.5</v>
      </c>
      <c r="C11">
        <v>0.36</v>
      </c>
      <c r="D11">
        <v>6.1</v>
      </c>
      <c r="E11">
        <v>7.0999999999999994E-2</v>
      </c>
      <c r="F11">
        <v>17</v>
      </c>
      <c r="G11">
        <v>102</v>
      </c>
      <c r="H11">
        <v>0.99780000000000002</v>
      </c>
      <c r="I11">
        <v>3.35</v>
      </c>
      <c r="J11">
        <v>0.8</v>
      </c>
      <c r="K11">
        <v>10.5</v>
      </c>
      <c r="L11">
        <v>5</v>
      </c>
    </row>
    <row r="12" spans="1:12" x14ac:dyDescent="0.35">
      <c r="A12">
        <v>6.7</v>
      </c>
      <c r="B12">
        <v>0.57999999999999996</v>
      </c>
      <c r="C12">
        <v>0.08</v>
      </c>
      <c r="D12">
        <v>1.8</v>
      </c>
      <c r="E12">
        <v>9.7000000000000003E-2</v>
      </c>
      <c r="F12">
        <v>15</v>
      </c>
      <c r="G12">
        <v>65</v>
      </c>
      <c r="H12">
        <v>0.99590000000000001</v>
      </c>
      <c r="I12">
        <v>3.28</v>
      </c>
      <c r="J12">
        <v>0.54</v>
      </c>
      <c r="K12">
        <v>9.1999999999999993</v>
      </c>
      <c r="L12">
        <v>5</v>
      </c>
    </row>
    <row r="13" spans="1:12" x14ac:dyDescent="0.35">
      <c r="A13">
        <v>7.5</v>
      </c>
      <c r="B13">
        <v>0.5</v>
      </c>
      <c r="C13">
        <v>0.36</v>
      </c>
      <c r="D13">
        <v>6.1</v>
      </c>
      <c r="E13">
        <v>7.0999999999999994E-2</v>
      </c>
      <c r="F13">
        <v>17</v>
      </c>
      <c r="G13">
        <v>102</v>
      </c>
      <c r="H13">
        <v>0.99780000000000002</v>
      </c>
      <c r="I13">
        <v>3.35</v>
      </c>
      <c r="J13">
        <v>0.8</v>
      </c>
      <c r="K13">
        <v>10.5</v>
      </c>
      <c r="L13">
        <v>5</v>
      </c>
    </row>
    <row r="14" spans="1:12" x14ac:dyDescent="0.35">
      <c r="A14">
        <v>5.6</v>
      </c>
      <c r="B14">
        <v>0.61499999999999999</v>
      </c>
      <c r="C14">
        <v>0</v>
      </c>
      <c r="D14">
        <v>1.6</v>
      </c>
      <c r="E14">
        <v>8.8999999999999996E-2</v>
      </c>
      <c r="F14">
        <v>16</v>
      </c>
      <c r="G14">
        <v>59</v>
      </c>
      <c r="H14">
        <v>0.99429999999999996</v>
      </c>
      <c r="I14">
        <v>3.58</v>
      </c>
      <c r="J14">
        <v>0.52</v>
      </c>
      <c r="K14">
        <v>9.9</v>
      </c>
      <c r="L14">
        <v>5</v>
      </c>
    </row>
    <row r="15" spans="1:12" x14ac:dyDescent="0.35">
      <c r="A15">
        <v>7.8</v>
      </c>
      <c r="B15">
        <v>0.61</v>
      </c>
      <c r="C15">
        <v>0.28999999999999998</v>
      </c>
      <c r="D15">
        <v>1.6</v>
      </c>
      <c r="E15">
        <v>0.114</v>
      </c>
      <c r="F15">
        <v>9</v>
      </c>
      <c r="G15">
        <v>29</v>
      </c>
      <c r="H15">
        <v>0.99739999999999995</v>
      </c>
      <c r="I15">
        <v>3.26</v>
      </c>
      <c r="J15">
        <v>1.56</v>
      </c>
      <c r="K15">
        <v>9.1</v>
      </c>
      <c r="L15">
        <v>5</v>
      </c>
    </row>
    <row r="16" spans="1:12" x14ac:dyDescent="0.35">
      <c r="A16">
        <v>8.9</v>
      </c>
      <c r="B16">
        <v>0.62</v>
      </c>
      <c r="C16">
        <v>0.18</v>
      </c>
      <c r="D16">
        <v>3.8</v>
      </c>
      <c r="E16">
        <v>0.17599999999999999</v>
      </c>
      <c r="F16">
        <v>52</v>
      </c>
      <c r="G16">
        <v>145</v>
      </c>
      <c r="H16">
        <v>0.99860000000000004</v>
      </c>
      <c r="I16">
        <v>3.16</v>
      </c>
      <c r="J16">
        <v>0.88</v>
      </c>
      <c r="K16">
        <v>9.1999999999999993</v>
      </c>
      <c r="L16">
        <v>5</v>
      </c>
    </row>
    <row r="17" spans="1:12" x14ac:dyDescent="0.35">
      <c r="A17">
        <v>8.9</v>
      </c>
      <c r="B17">
        <v>0.62</v>
      </c>
      <c r="C17">
        <v>0.19</v>
      </c>
      <c r="D17">
        <v>3.9</v>
      </c>
      <c r="E17">
        <v>0.17</v>
      </c>
      <c r="F17">
        <v>51</v>
      </c>
      <c r="G17">
        <v>148</v>
      </c>
      <c r="H17">
        <v>0.99860000000000004</v>
      </c>
      <c r="I17">
        <v>3.17</v>
      </c>
      <c r="J17">
        <v>0.93</v>
      </c>
      <c r="K17">
        <v>9.1999999999999993</v>
      </c>
      <c r="L17">
        <v>5</v>
      </c>
    </row>
    <row r="18" spans="1:12" x14ac:dyDescent="0.35">
      <c r="A18">
        <v>8.5</v>
      </c>
      <c r="B18">
        <v>0.28000000000000003</v>
      </c>
      <c r="C18">
        <v>0.56000000000000005</v>
      </c>
      <c r="D18">
        <v>1.8</v>
      </c>
      <c r="E18">
        <v>9.1999999999999998E-2</v>
      </c>
      <c r="F18">
        <v>35</v>
      </c>
      <c r="G18">
        <v>103</v>
      </c>
      <c r="H18">
        <v>0.99690000000000001</v>
      </c>
      <c r="I18">
        <v>3.3</v>
      </c>
      <c r="J18">
        <v>0.75</v>
      </c>
      <c r="K18">
        <v>10.5</v>
      </c>
      <c r="L18">
        <v>7</v>
      </c>
    </row>
    <row r="19" spans="1:12" x14ac:dyDescent="0.35">
      <c r="A19">
        <v>8.1</v>
      </c>
      <c r="B19">
        <v>0.56000000000000005</v>
      </c>
      <c r="C19">
        <v>0.28000000000000003</v>
      </c>
      <c r="D19">
        <v>1.7</v>
      </c>
      <c r="E19">
        <v>0.36799999999999999</v>
      </c>
      <c r="F19">
        <v>16</v>
      </c>
      <c r="G19">
        <v>56</v>
      </c>
      <c r="H19">
        <v>0.99680000000000002</v>
      </c>
      <c r="I19">
        <v>3.11</v>
      </c>
      <c r="J19">
        <v>1.28</v>
      </c>
      <c r="K19">
        <v>9.3000000000000007</v>
      </c>
      <c r="L19">
        <v>5</v>
      </c>
    </row>
    <row r="20" spans="1:12" x14ac:dyDescent="0.35">
      <c r="A20">
        <v>7.4</v>
      </c>
      <c r="B20">
        <v>0.59</v>
      </c>
      <c r="C20">
        <v>0.08</v>
      </c>
      <c r="D20">
        <v>4.4000000000000004</v>
      </c>
      <c r="E20">
        <v>8.5999999999999993E-2</v>
      </c>
      <c r="F20">
        <v>6</v>
      </c>
      <c r="G20">
        <v>29</v>
      </c>
      <c r="H20">
        <v>0.99739999999999995</v>
      </c>
      <c r="I20">
        <v>3.38</v>
      </c>
      <c r="J20">
        <v>0.5</v>
      </c>
      <c r="K20">
        <v>9</v>
      </c>
      <c r="L20">
        <v>4</v>
      </c>
    </row>
    <row r="21" spans="1:12" x14ac:dyDescent="0.35">
      <c r="A21">
        <v>7.9</v>
      </c>
      <c r="B21">
        <v>0.32</v>
      </c>
      <c r="C21">
        <v>0.51</v>
      </c>
      <c r="D21">
        <v>1.8</v>
      </c>
      <c r="E21">
        <v>0.34100000000000003</v>
      </c>
      <c r="F21">
        <v>17</v>
      </c>
      <c r="G21">
        <v>56</v>
      </c>
      <c r="H21">
        <v>0.99690000000000001</v>
      </c>
      <c r="I21">
        <v>3.04</v>
      </c>
      <c r="J21">
        <v>1.08</v>
      </c>
      <c r="K21">
        <v>9.1999999999999993</v>
      </c>
      <c r="L21">
        <v>6</v>
      </c>
    </row>
    <row r="22" spans="1:12" x14ac:dyDescent="0.35">
      <c r="A22">
        <v>8.9</v>
      </c>
      <c r="B22">
        <v>0.22</v>
      </c>
      <c r="C22">
        <v>0.48</v>
      </c>
      <c r="D22">
        <v>1.8</v>
      </c>
      <c r="E22">
        <v>7.6999999999999999E-2</v>
      </c>
      <c r="F22">
        <v>29</v>
      </c>
      <c r="G22">
        <v>60</v>
      </c>
      <c r="H22">
        <v>0.99680000000000002</v>
      </c>
      <c r="I22">
        <v>3.39</v>
      </c>
      <c r="J22">
        <v>0.53</v>
      </c>
      <c r="K22">
        <v>9.4</v>
      </c>
      <c r="L22">
        <v>6</v>
      </c>
    </row>
    <row r="23" spans="1:12" x14ac:dyDescent="0.35">
      <c r="A23">
        <v>7.6</v>
      </c>
      <c r="B23">
        <v>0.39</v>
      </c>
      <c r="C23">
        <v>0.31</v>
      </c>
      <c r="D23">
        <v>2.2999999999999998</v>
      </c>
      <c r="E23">
        <v>8.2000000000000003E-2</v>
      </c>
      <c r="F23">
        <v>23</v>
      </c>
      <c r="G23">
        <v>71</v>
      </c>
      <c r="H23">
        <v>0.99819999999999998</v>
      </c>
      <c r="I23">
        <v>3.52</v>
      </c>
      <c r="J23">
        <v>0.65</v>
      </c>
      <c r="K23">
        <v>9.6999999999999993</v>
      </c>
      <c r="L23">
        <v>5</v>
      </c>
    </row>
    <row r="24" spans="1:12" x14ac:dyDescent="0.35">
      <c r="A24">
        <v>7.9</v>
      </c>
      <c r="B24">
        <v>0.43</v>
      </c>
      <c r="C24">
        <v>0.21</v>
      </c>
      <c r="D24">
        <v>1.6</v>
      </c>
      <c r="E24">
        <v>0.106</v>
      </c>
      <c r="F24">
        <v>10</v>
      </c>
      <c r="G24">
        <v>37</v>
      </c>
      <c r="H24">
        <v>0.99660000000000004</v>
      </c>
      <c r="I24">
        <v>3.17</v>
      </c>
      <c r="J24">
        <v>0.91</v>
      </c>
      <c r="K24">
        <v>9.5</v>
      </c>
      <c r="L24">
        <v>5</v>
      </c>
    </row>
    <row r="25" spans="1:12" x14ac:dyDescent="0.35">
      <c r="A25">
        <v>8.5</v>
      </c>
      <c r="B25">
        <v>0.49</v>
      </c>
      <c r="C25">
        <v>0.11</v>
      </c>
      <c r="D25">
        <v>2.2999999999999998</v>
      </c>
      <c r="E25">
        <v>8.4000000000000005E-2</v>
      </c>
      <c r="F25">
        <v>9</v>
      </c>
      <c r="G25">
        <v>67</v>
      </c>
      <c r="H25">
        <v>0.99680000000000002</v>
      </c>
      <c r="I25">
        <v>3.17</v>
      </c>
      <c r="J25">
        <v>0.53</v>
      </c>
      <c r="K25">
        <v>9.4</v>
      </c>
      <c r="L25">
        <v>5</v>
      </c>
    </row>
    <row r="26" spans="1:12" x14ac:dyDescent="0.35">
      <c r="A26">
        <v>6.9</v>
      </c>
      <c r="B26">
        <v>0.4</v>
      </c>
      <c r="C26">
        <v>0.14000000000000001</v>
      </c>
      <c r="D26">
        <v>2.4</v>
      </c>
      <c r="E26">
        <v>8.5000000000000006E-2</v>
      </c>
      <c r="F26">
        <v>21</v>
      </c>
      <c r="G26">
        <v>40</v>
      </c>
      <c r="H26">
        <v>0.99680000000000002</v>
      </c>
      <c r="I26">
        <v>3.43</v>
      </c>
      <c r="J26">
        <v>0.63</v>
      </c>
      <c r="K26">
        <v>9.6999999999999993</v>
      </c>
      <c r="L26">
        <v>6</v>
      </c>
    </row>
    <row r="27" spans="1:12" x14ac:dyDescent="0.35">
      <c r="A27">
        <v>6.3</v>
      </c>
      <c r="B27">
        <v>0.39</v>
      </c>
      <c r="C27">
        <v>0.16</v>
      </c>
      <c r="D27">
        <v>1.4</v>
      </c>
      <c r="E27">
        <v>0.08</v>
      </c>
      <c r="F27">
        <v>11</v>
      </c>
      <c r="G27">
        <v>23</v>
      </c>
      <c r="H27">
        <v>0.99550000000000005</v>
      </c>
      <c r="I27">
        <v>3.34</v>
      </c>
      <c r="J27">
        <v>0.56000000000000005</v>
      </c>
      <c r="K27">
        <v>9.3000000000000007</v>
      </c>
      <c r="L27">
        <v>5</v>
      </c>
    </row>
    <row r="28" spans="1:12" x14ac:dyDescent="0.35">
      <c r="A28">
        <v>7.6</v>
      </c>
      <c r="B28">
        <v>0.41</v>
      </c>
      <c r="C28">
        <v>0.24</v>
      </c>
      <c r="D28">
        <v>1.8</v>
      </c>
      <c r="E28">
        <v>0.08</v>
      </c>
      <c r="F28">
        <v>4</v>
      </c>
      <c r="G28">
        <v>11</v>
      </c>
      <c r="H28">
        <v>0.99619999999999997</v>
      </c>
      <c r="I28">
        <v>3.28</v>
      </c>
      <c r="J28">
        <v>0.59</v>
      </c>
      <c r="K28">
        <v>9.5</v>
      </c>
      <c r="L28">
        <v>5</v>
      </c>
    </row>
    <row r="29" spans="1:12" x14ac:dyDescent="0.35">
      <c r="A29">
        <v>7.9</v>
      </c>
      <c r="B29">
        <v>0.43</v>
      </c>
      <c r="C29">
        <v>0.21</v>
      </c>
      <c r="D29">
        <v>1.6</v>
      </c>
      <c r="E29">
        <v>0.106</v>
      </c>
      <c r="F29">
        <v>10</v>
      </c>
      <c r="G29">
        <v>37</v>
      </c>
      <c r="H29">
        <v>0.99660000000000004</v>
      </c>
      <c r="I29">
        <v>3.17</v>
      </c>
      <c r="J29">
        <v>0.91</v>
      </c>
      <c r="K29">
        <v>9.5</v>
      </c>
      <c r="L29">
        <v>5</v>
      </c>
    </row>
    <row r="30" spans="1:12" x14ac:dyDescent="0.35">
      <c r="A30">
        <v>7.1</v>
      </c>
      <c r="B30">
        <v>0.71</v>
      </c>
      <c r="C30">
        <v>0</v>
      </c>
      <c r="D30">
        <v>1.9</v>
      </c>
      <c r="E30">
        <v>0.08</v>
      </c>
      <c r="F30">
        <v>14</v>
      </c>
      <c r="G30">
        <v>35</v>
      </c>
      <c r="H30">
        <v>0.99719999999999998</v>
      </c>
      <c r="I30">
        <v>3.47</v>
      </c>
      <c r="J30">
        <v>0.55000000000000004</v>
      </c>
      <c r="K30">
        <v>9.4</v>
      </c>
      <c r="L30">
        <v>5</v>
      </c>
    </row>
    <row r="31" spans="1:12" x14ac:dyDescent="0.35">
      <c r="A31">
        <v>7.8</v>
      </c>
      <c r="B31">
        <v>0.64500000000000002</v>
      </c>
      <c r="C31">
        <v>0</v>
      </c>
      <c r="D31">
        <v>2</v>
      </c>
      <c r="E31">
        <v>8.2000000000000003E-2</v>
      </c>
      <c r="F31">
        <v>8</v>
      </c>
      <c r="G31">
        <v>16</v>
      </c>
      <c r="H31">
        <v>0.99639999999999995</v>
      </c>
      <c r="I31">
        <v>3.38</v>
      </c>
      <c r="J31">
        <v>0.59</v>
      </c>
      <c r="K31">
        <v>9.8000000000000007</v>
      </c>
      <c r="L31">
        <v>6</v>
      </c>
    </row>
    <row r="32" spans="1:12" x14ac:dyDescent="0.35">
      <c r="A32">
        <v>6.7</v>
      </c>
      <c r="B32">
        <v>0.67500000000000004</v>
      </c>
      <c r="C32">
        <v>7.0000000000000007E-2</v>
      </c>
      <c r="D32">
        <v>2.4</v>
      </c>
      <c r="E32">
        <v>8.8999999999999996E-2</v>
      </c>
      <c r="F32">
        <v>17</v>
      </c>
      <c r="G32">
        <v>82</v>
      </c>
      <c r="H32">
        <v>0.99580000000000002</v>
      </c>
      <c r="I32">
        <v>3.35</v>
      </c>
      <c r="J32">
        <v>0.54</v>
      </c>
      <c r="K32">
        <v>10.1</v>
      </c>
      <c r="L32">
        <v>5</v>
      </c>
    </row>
    <row r="33" spans="1:12" x14ac:dyDescent="0.35">
      <c r="A33">
        <v>6.9</v>
      </c>
      <c r="B33">
        <v>0.68500000000000005</v>
      </c>
      <c r="C33">
        <v>0</v>
      </c>
      <c r="D33">
        <v>2.5</v>
      </c>
      <c r="E33">
        <v>0.105</v>
      </c>
      <c r="F33">
        <v>22</v>
      </c>
      <c r="G33">
        <v>37</v>
      </c>
      <c r="H33">
        <v>0.99660000000000004</v>
      </c>
      <c r="I33">
        <v>3.46</v>
      </c>
      <c r="J33">
        <v>0.56999999999999995</v>
      </c>
      <c r="K33">
        <v>10.6</v>
      </c>
      <c r="L33">
        <v>6</v>
      </c>
    </row>
    <row r="34" spans="1:12" x14ac:dyDescent="0.35">
      <c r="A34">
        <v>8.3000000000000007</v>
      </c>
      <c r="B34">
        <v>0.65500000000000003</v>
      </c>
      <c r="C34">
        <v>0.12</v>
      </c>
      <c r="D34">
        <v>2.2999999999999998</v>
      </c>
      <c r="E34">
        <v>8.3000000000000004E-2</v>
      </c>
      <c r="F34">
        <v>15</v>
      </c>
      <c r="G34">
        <v>113</v>
      </c>
      <c r="H34">
        <v>0.99660000000000004</v>
      </c>
      <c r="I34">
        <v>3.17</v>
      </c>
      <c r="J34">
        <v>0.66</v>
      </c>
      <c r="K34">
        <v>9.8000000000000007</v>
      </c>
      <c r="L34">
        <v>5</v>
      </c>
    </row>
    <row r="35" spans="1:12" x14ac:dyDescent="0.35">
      <c r="A35">
        <v>6.9</v>
      </c>
      <c r="B35">
        <v>0.60499999999999998</v>
      </c>
      <c r="C35">
        <v>0.12</v>
      </c>
      <c r="D35">
        <v>10.7</v>
      </c>
      <c r="E35">
        <v>7.2999999999999995E-2</v>
      </c>
      <c r="F35">
        <v>40</v>
      </c>
      <c r="G35">
        <v>83</v>
      </c>
      <c r="H35">
        <v>0.99929999999999997</v>
      </c>
      <c r="I35">
        <v>3.45</v>
      </c>
      <c r="J35">
        <v>0.52</v>
      </c>
      <c r="K35">
        <v>9.4</v>
      </c>
      <c r="L35">
        <v>6</v>
      </c>
    </row>
    <row r="36" spans="1:12" x14ac:dyDescent="0.35">
      <c r="A36">
        <v>5.2</v>
      </c>
      <c r="B36">
        <v>0.32</v>
      </c>
      <c r="C36">
        <v>0.25</v>
      </c>
      <c r="D36">
        <v>1.8</v>
      </c>
      <c r="E36">
        <v>0.10299999999999999</v>
      </c>
      <c r="F36">
        <v>13</v>
      </c>
      <c r="G36">
        <v>50</v>
      </c>
      <c r="H36">
        <v>0.99570000000000003</v>
      </c>
      <c r="I36">
        <v>3.38</v>
      </c>
      <c r="J36">
        <v>0.55000000000000004</v>
      </c>
      <c r="K36">
        <v>9.1999999999999993</v>
      </c>
      <c r="L36">
        <v>5</v>
      </c>
    </row>
    <row r="37" spans="1:12" x14ac:dyDescent="0.35">
      <c r="A37">
        <v>7.8</v>
      </c>
      <c r="B37">
        <v>0.64500000000000002</v>
      </c>
      <c r="C37">
        <v>0</v>
      </c>
      <c r="D37">
        <v>5.5</v>
      </c>
      <c r="E37">
        <v>8.5999999999999993E-2</v>
      </c>
      <c r="F37">
        <v>5</v>
      </c>
      <c r="G37">
        <v>18</v>
      </c>
      <c r="H37">
        <v>0.99860000000000004</v>
      </c>
      <c r="I37">
        <v>3.4</v>
      </c>
      <c r="J37">
        <v>0.55000000000000004</v>
      </c>
      <c r="K37">
        <v>9.6</v>
      </c>
      <c r="L37">
        <v>6</v>
      </c>
    </row>
    <row r="38" spans="1:12" x14ac:dyDescent="0.35">
      <c r="A38">
        <v>7.8</v>
      </c>
      <c r="B38">
        <v>0.6</v>
      </c>
      <c r="C38">
        <v>0.14000000000000001</v>
      </c>
      <c r="D38">
        <v>2.4</v>
      </c>
      <c r="E38">
        <v>8.5999999999999993E-2</v>
      </c>
      <c r="F38">
        <v>3</v>
      </c>
      <c r="G38">
        <v>15</v>
      </c>
      <c r="H38">
        <v>0.99750000000000005</v>
      </c>
      <c r="I38">
        <v>3.42</v>
      </c>
      <c r="J38">
        <v>0.6</v>
      </c>
      <c r="K38">
        <v>10.8</v>
      </c>
      <c r="L38">
        <v>6</v>
      </c>
    </row>
    <row r="39" spans="1:12" x14ac:dyDescent="0.35">
      <c r="A39">
        <v>8.1</v>
      </c>
      <c r="B39">
        <v>0.38</v>
      </c>
      <c r="C39">
        <v>0.28000000000000003</v>
      </c>
      <c r="D39">
        <v>2.1</v>
      </c>
      <c r="E39">
        <v>6.6000000000000003E-2</v>
      </c>
      <c r="F39">
        <v>13</v>
      </c>
      <c r="G39">
        <v>30</v>
      </c>
      <c r="H39">
        <v>0.99680000000000002</v>
      </c>
      <c r="I39">
        <v>3.23</v>
      </c>
      <c r="J39">
        <v>0.73</v>
      </c>
      <c r="K39">
        <v>9.6999999999999993</v>
      </c>
      <c r="L39">
        <v>7</v>
      </c>
    </row>
    <row r="40" spans="1:12" x14ac:dyDescent="0.35">
      <c r="A40">
        <v>5.7</v>
      </c>
      <c r="B40">
        <v>1.1299999999999999</v>
      </c>
      <c r="C40">
        <v>0.09</v>
      </c>
      <c r="D40">
        <v>1.5</v>
      </c>
      <c r="E40">
        <v>0.17199999999999999</v>
      </c>
      <c r="F40">
        <v>7</v>
      </c>
      <c r="G40">
        <v>19</v>
      </c>
      <c r="H40">
        <v>0.99399999999999999</v>
      </c>
      <c r="I40">
        <v>3.5</v>
      </c>
      <c r="J40">
        <v>0.48</v>
      </c>
      <c r="K40">
        <v>9.8000000000000007</v>
      </c>
      <c r="L40">
        <v>4</v>
      </c>
    </row>
    <row r="41" spans="1:12" x14ac:dyDescent="0.35">
      <c r="A41">
        <v>7.3</v>
      </c>
      <c r="B41">
        <v>0.45</v>
      </c>
      <c r="C41">
        <v>0.36</v>
      </c>
      <c r="D41">
        <v>5.9</v>
      </c>
      <c r="E41">
        <v>7.3999999999999996E-2</v>
      </c>
      <c r="F41">
        <v>12</v>
      </c>
      <c r="G41">
        <v>87</v>
      </c>
      <c r="H41">
        <v>0.99780000000000002</v>
      </c>
      <c r="I41">
        <v>3.33</v>
      </c>
      <c r="J41">
        <v>0.83</v>
      </c>
      <c r="K41">
        <v>10.5</v>
      </c>
      <c r="L41">
        <v>5</v>
      </c>
    </row>
    <row r="42" spans="1:12" x14ac:dyDescent="0.35">
      <c r="A42">
        <v>7.3</v>
      </c>
      <c r="B42">
        <v>0.45</v>
      </c>
      <c r="C42">
        <v>0.36</v>
      </c>
      <c r="D42">
        <v>5.9</v>
      </c>
      <c r="E42">
        <v>7.3999999999999996E-2</v>
      </c>
      <c r="F42">
        <v>12</v>
      </c>
      <c r="G42">
        <v>87</v>
      </c>
      <c r="H42">
        <v>0.99780000000000002</v>
      </c>
      <c r="I42">
        <v>3.33</v>
      </c>
      <c r="J42">
        <v>0.83</v>
      </c>
      <c r="K42">
        <v>10.5</v>
      </c>
      <c r="L42">
        <v>5</v>
      </c>
    </row>
    <row r="43" spans="1:12" x14ac:dyDescent="0.35">
      <c r="A43">
        <v>8.8000000000000007</v>
      </c>
      <c r="B43">
        <v>0.61</v>
      </c>
      <c r="C43">
        <v>0.3</v>
      </c>
      <c r="D43">
        <v>2.8</v>
      </c>
      <c r="E43">
        <v>8.7999999999999995E-2</v>
      </c>
      <c r="F43">
        <v>17</v>
      </c>
      <c r="G43">
        <v>46</v>
      </c>
      <c r="H43">
        <v>0.99760000000000004</v>
      </c>
      <c r="I43">
        <v>3.26</v>
      </c>
      <c r="J43">
        <v>0.51</v>
      </c>
      <c r="K43">
        <v>9.3000000000000007</v>
      </c>
      <c r="L43">
        <v>4</v>
      </c>
    </row>
    <row r="44" spans="1:12" x14ac:dyDescent="0.35">
      <c r="A44">
        <v>7.5</v>
      </c>
      <c r="B44">
        <v>0.49</v>
      </c>
      <c r="C44">
        <v>0.2</v>
      </c>
      <c r="D44">
        <v>2.6</v>
      </c>
      <c r="E44">
        <v>0.33200000000000002</v>
      </c>
      <c r="F44">
        <v>8</v>
      </c>
      <c r="G44">
        <v>14</v>
      </c>
      <c r="H44">
        <v>0.99680000000000002</v>
      </c>
      <c r="I44">
        <v>3.21</v>
      </c>
      <c r="J44">
        <v>0.9</v>
      </c>
      <c r="K44">
        <v>10.5</v>
      </c>
      <c r="L44">
        <v>6</v>
      </c>
    </row>
    <row r="45" spans="1:12" x14ac:dyDescent="0.35">
      <c r="A45">
        <v>8.1</v>
      </c>
      <c r="B45">
        <v>0.66</v>
      </c>
      <c r="C45">
        <v>0.22</v>
      </c>
      <c r="D45">
        <v>2.2000000000000002</v>
      </c>
      <c r="E45">
        <v>6.9000000000000006E-2</v>
      </c>
      <c r="F45">
        <v>9</v>
      </c>
      <c r="G45">
        <v>23</v>
      </c>
      <c r="H45">
        <v>0.99680000000000002</v>
      </c>
      <c r="I45">
        <v>3.3</v>
      </c>
      <c r="J45">
        <v>1.2</v>
      </c>
      <c r="K45">
        <v>10.3</v>
      </c>
      <c r="L45">
        <v>5</v>
      </c>
    </row>
    <row r="46" spans="1:12" x14ac:dyDescent="0.35">
      <c r="A46">
        <v>6.8</v>
      </c>
      <c r="B46">
        <v>0.67</v>
      </c>
      <c r="C46">
        <v>0.02</v>
      </c>
      <c r="D46">
        <v>1.8</v>
      </c>
      <c r="E46">
        <v>0.05</v>
      </c>
      <c r="F46">
        <v>5</v>
      </c>
      <c r="G46">
        <v>11</v>
      </c>
      <c r="H46">
        <v>0.99619999999999997</v>
      </c>
      <c r="I46">
        <v>3.48</v>
      </c>
      <c r="J46">
        <v>0.52</v>
      </c>
      <c r="K46">
        <v>9.5</v>
      </c>
      <c r="L46">
        <v>5</v>
      </c>
    </row>
    <row r="47" spans="1:12" x14ac:dyDescent="0.35">
      <c r="A47">
        <v>4.5999999999999996</v>
      </c>
      <c r="B47">
        <v>0.52</v>
      </c>
      <c r="C47">
        <v>0.15</v>
      </c>
      <c r="D47">
        <v>2.1</v>
      </c>
      <c r="E47">
        <v>5.3999999999999999E-2</v>
      </c>
      <c r="F47">
        <v>8</v>
      </c>
      <c r="G47">
        <v>65</v>
      </c>
      <c r="H47">
        <v>0.99339999999999995</v>
      </c>
      <c r="I47">
        <v>3.9</v>
      </c>
      <c r="J47">
        <v>0.56000000000000005</v>
      </c>
      <c r="K47">
        <v>13.1</v>
      </c>
      <c r="L47">
        <v>4</v>
      </c>
    </row>
    <row r="48" spans="1:12" x14ac:dyDescent="0.35">
      <c r="A48">
        <v>7.7</v>
      </c>
      <c r="B48">
        <v>0.93500000000000005</v>
      </c>
      <c r="C48">
        <v>0.43</v>
      </c>
      <c r="D48">
        <v>2.2000000000000002</v>
      </c>
      <c r="E48">
        <v>0.114</v>
      </c>
      <c r="F48">
        <v>22</v>
      </c>
      <c r="G48">
        <v>114</v>
      </c>
      <c r="H48">
        <v>0.997</v>
      </c>
      <c r="I48">
        <v>3.25</v>
      </c>
      <c r="J48">
        <v>0.73</v>
      </c>
      <c r="K48">
        <v>9.1999999999999993</v>
      </c>
      <c r="L48">
        <v>5</v>
      </c>
    </row>
    <row r="49" spans="1:12" x14ac:dyDescent="0.35">
      <c r="A49">
        <v>8.6999999999999993</v>
      </c>
      <c r="B49">
        <v>0.28999999999999998</v>
      </c>
      <c r="C49">
        <v>0.52</v>
      </c>
      <c r="D49">
        <v>1.6</v>
      </c>
      <c r="E49">
        <v>0.113</v>
      </c>
      <c r="F49">
        <v>12</v>
      </c>
      <c r="G49">
        <v>37</v>
      </c>
      <c r="H49">
        <v>0.99690000000000001</v>
      </c>
      <c r="I49">
        <v>3.25</v>
      </c>
      <c r="J49">
        <v>0.57999999999999996</v>
      </c>
      <c r="K49">
        <v>9.5</v>
      </c>
      <c r="L49">
        <v>5</v>
      </c>
    </row>
    <row r="50" spans="1:12" x14ac:dyDescent="0.35">
      <c r="A50">
        <v>6.4</v>
      </c>
      <c r="B50">
        <v>0.4</v>
      </c>
      <c r="C50">
        <v>0.23</v>
      </c>
      <c r="D50">
        <v>1.6</v>
      </c>
      <c r="E50">
        <v>6.6000000000000003E-2</v>
      </c>
      <c r="F50">
        <v>5</v>
      </c>
      <c r="G50">
        <v>12</v>
      </c>
      <c r="H50">
        <v>0.99580000000000002</v>
      </c>
      <c r="I50">
        <v>3.34</v>
      </c>
      <c r="J50">
        <v>0.56000000000000005</v>
      </c>
      <c r="K50">
        <v>9.1999999999999993</v>
      </c>
      <c r="L50">
        <v>5</v>
      </c>
    </row>
    <row r="51" spans="1:12" x14ac:dyDescent="0.35">
      <c r="A51">
        <v>5.6</v>
      </c>
      <c r="B51">
        <v>0.31</v>
      </c>
      <c r="C51">
        <v>0.37</v>
      </c>
      <c r="D51">
        <v>1.4</v>
      </c>
      <c r="E51">
        <v>7.3999999999999996E-2</v>
      </c>
      <c r="F51">
        <v>12</v>
      </c>
      <c r="G51">
        <v>96</v>
      </c>
      <c r="H51">
        <v>0.99539999999999995</v>
      </c>
      <c r="I51">
        <v>3.32</v>
      </c>
      <c r="J51">
        <v>0.57999999999999996</v>
      </c>
      <c r="K51">
        <v>9.1999999999999993</v>
      </c>
      <c r="L51">
        <v>5</v>
      </c>
    </row>
    <row r="52" spans="1:12" x14ac:dyDescent="0.35">
      <c r="A52">
        <v>8.8000000000000007</v>
      </c>
      <c r="B52">
        <v>0.66</v>
      </c>
      <c r="C52">
        <v>0.26</v>
      </c>
      <c r="D52">
        <v>1.7</v>
      </c>
      <c r="E52">
        <v>7.3999999999999996E-2</v>
      </c>
      <c r="F52">
        <v>4</v>
      </c>
      <c r="G52">
        <v>23</v>
      </c>
      <c r="H52">
        <v>0.99709999999999999</v>
      </c>
      <c r="I52">
        <v>3.15</v>
      </c>
      <c r="J52">
        <v>0.74</v>
      </c>
      <c r="K52">
        <v>9.1999999999999993</v>
      </c>
      <c r="L52">
        <v>5</v>
      </c>
    </row>
    <row r="53" spans="1:12" x14ac:dyDescent="0.35">
      <c r="A53">
        <v>6.6</v>
      </c>
      <c r="B53">
        <v>0.52</v>
      </c>
      <c r="C53">
        <v>0.04</v>
      </c>
      <c r="D53">
        <v>2.2000000000000002</v>
      </c>
      <c r="E53">
        <v>6.9000000000000006E-2</v>
      </c>
      <c r="F53">
        <v>8</v>
      </c>
      <c r="G53">
        <v>15</v>
      </c>
      <c r="H53">
        <v>0.99560000000000004</v>
      </c>
      <c r="I53">
        <v>3.4</v>
      </c>
      <c r="J53">
        <v>0.63</v>
      </c>
      <c r="K53">
        <v>9.4</v>
      </c>
      <c r="L53">
        <v>6</v>
      </c>
    </row>
    <row r="54" spans="1:12" x14ac:dyDescent="0.35">
      <c r="A54">
        <v>6.6</v>
      </c>
      <c r="B54">
        <v>0.5</v>
      </c>
      <c r="C54">
        <v>0.04</v>
      </c>
      <c r="D54">
        <v>2.1</v>
      </c>
      <c r="E54">
        <v>6.8000000000000005E-2</v>
      </c>
      <c r="F54">
        <v>6</v>
      </c>
      <c r="G54">
        <v>14</v>
      </c>
      <c r="H54">
        <v>0.99550000000000005</v>
      </c>
      <c r="I54">
        <v>3.39</v>
      </c>
      <c r="J54">
        <v>0.64</v>
      </c>
      <c r="K54">
        <v>9.4</v>
      </c>
      <c r="L54">
        <v>6</v>
      </c>
    </row>
    <row r="55" spans="1:12" x14ac:dyDescent="0.35">
      <c r="A55">
        <v>8.6</v>
      </c>
      <c r="B55">
        <v>0.38</v>
      </c>
      <c r="C55">
        <v>0.36</v>
      </c>
      <c r="D55">
        <v>3</v>
      </c>
      <c r="E55">
        <v>8.1000000000000003E-2</v>
      </c>
      <c r="F55">
        <v>30</v>
      </c>
      <c r="G55">
        <v>119</v>
      </c>
      <c r="H55">
        <v>0.997</v>
      </c>
      <c r="I55">
        <v>3.2</v>
      </c>
      <c r="J55">
        <v>0.56000000000000005</v>
      </c>
      <c r="K55">
        <v>9.4</v>
      </c>
      <c r="L55">
        <v>5</v>
      </c>
    </row>
    <row r="56" spans="1:12" x14ac:dyDescent="0.35">
      <c r="A56">
        <v>7.6</v>
      </c>
      <c r="B56">
        <v>0.51</v>
      </c>
      <c r="C56">
        <v>0.15</v>
      </c>
      <c r="D56">
        <v>2.8</v>
      </c>
      <c r="E56">
        <v>0.11</v>
      </c>
      <c r="F56">
        <v>33</v>
      </c>
      <c r="G56">
        <v>73</v>
      </c>
      <c r="H56">
        <v>0.99550000000000005</v>
      </c>
      <c r="I56">
        <v>3.17</v>
      </c>
      <c r="J56">
        <v>0.63</v>
      </c>
      <c r="K56">
        <v>10.199999999999999</v>
      </c>
      <c r="L56">
        <v>6</v>
      </c>
    </row>
    <row r="57" spans="1:12" x14ac:dyDescent="0.35">
      <c r="A57">
        <v>7.7</v>
      </c>
      <c r="B57">
        <v>0.62</v>
      </c>
      <c r="C57">
        <v>0.04</v>
      </c>
      <c r="D57">
        <v>3.8</v>
      </c>
      <c r="E57">
        <v>8.4000000000000005E-2</v>
      </c>
      <c r="F57">
        <v>25</v>
      </c>
      <c r="G57">
        <v>45</v>
      </c>
      <c r="H57">
        <v>0.99780000000000002</v>
      </c>
      <c r="I57">
        <v>3.34</v>
      </c>
      <c r="J57">
        <v>0.53</v>
      </c>
      <c r="K57">
        <v>9.5</v>
      </c>
      <c r="L57">
        <v>5</v>
      </c>
    </row>
    <row r="58" spans="1:12" x14ac:dyDescent="0.35">
      <c r="A58">
        <v>10.199999999999999</v>
      </c>
      <c r="B58">
        <v>0.42</v>
      </c>
      <c r="C58">
        <v>0.56999999999999995</v>
      </c>
      <c r="D58">
        <v>3.4</v>
      </c>
      <c r="E58">
        <v>7.0000000000000007E-2</v>
      </c>
      <c r="F58">
        <v>4</v>
      </c>
      <c r="G58">
        <v>10</v>
      </c>
      <c r="H58">
        <v>0.99709999999999999</v>
      </c>
      <c r="I58">
        <v>3.04</v>
      </c>
      <c r="J58">
        <v>0.63</v>
      </c>
      <c r="K58">
        <v>9.6</v>
      </c>
      <c r="L58">
        <v>5</v>
      </c>
    </row>
    <row r="59" spans="1:12" x14ac:dyDescent="0.35">
      <c r="A59">
        <v>7.5</v>
      </c>
      <c r="B59">
        <v>0.63</v>
      </c>
      <c r="C59">
        <v>0.12</v>
      </c>
      <c r="D59">
        <v>5.0999999999999996</v>
      </c>
      <c r="E59">
        <v>0.111</v>
      </c>
      <c r="F59">
        <v>50</v>
      </c>
      <c r="G59">
        <v>110</v>
      </c>
      <c r="H59">
        <v>0.99829999999999997</v>
      </c>
      <c r="I59">
        <v>3.26</v>
      </c>
      <c r="J59">
        <v>0.77</v>
      </c>
      <c r="K59">
        <v>9.4</v>
      </c>
      <c r="L59">
        <v>5</v>
      </c>
    </row>
    <row r="60" spans="1:12" x14ac:dyDescent="0.35">
      <c r="A60">
        <v>7.8</v>
      </c>
      <c r="B60">
        <v>0.59</v>
      </c>
      <c r="C60">
        <v>0.18</v>
      </c>
      <c r="D60">
        <v>2.2999999999999998</v>
      </c>
      <c r="E60">
        <v>7.5999999999999998E-2</v>
      </c>
      <c r="F60">
        <v>17</v>
      </c>
      <c r="G60">
        <v>54</v>
      </c>
      <c r="H60">
        <v>0.99750000000000005</v>
      </c>
      <c r="I60">
        <v>3.43</v>
      </c>
      <c r="J60">
        <v>0.59</v>
      </c>
      <c r="K60">
        <v>10</v>
      </c>
      <c r="L60">
        <v>5</v>
      </c>
    </row>
    <row r="61" spans="1:12" x14ac:dyDescent="0.35">
      <c r="A61">
        <v>7.3</v>
      </c>
      <c r="B61">
        <v>0.39</v>
      </c>
      <c r="C61">
        <v>0.31</v>
      </c>
      <c r="D61">
        <v>2.4</v>
      </c>
      <c r="E61">
        <v>7.3999999999999996E-2</v>
      </c>
      <c r="F61">
        <v>9</v>
      </c>
      <c r="G61">
        <v>46</v>
      </c>
      <c r="H61">
        <v>0.99619999999999997</v>
      </c>
      <c r="I61">
        <v>3.41</v>
      </c>
      <c r="J61">
        <v>0.54</v>
      </c>
      <c r="K61">
        <v>9.4</v>
      </c>
      <c r="L61">
        <v>6</v>
      </c>
    </row>
    <row r="62" spans="1:12" x14ac:dyDescent="0.35">
      <c r="A62">
        <v>8.8000000000000007</v>
      </c>
      <c r="B62">
        <v>0.4</v>
      </c>
      <c r="C62">
        <v>0.4</v>
      </c>
      <c r="D62">
        <v>2.2000000000000002</v>
      </c>
      <c r="E62">
        <v>7.9000000000000001E-2</v>
      </c>
      <c r="F62">
        <v>19</v>
      </c>
      <c r="G62">
        <v>52</v>
      </c>
      <c r="H62">
        <v>0.998</v>
      </c>
      <c r="I62">
        <v>3.44</v>
      </c>
      <c r="J62">
        <v>0.64</v>
      </c>
      <c r="K62">
        <v>9.1999999999999993</v>
      </c>
      <c r="L62">
        <v>5</v>
      </c>
    </row>
    <row r="63" spans="1:12" x14ac:dyDescent="0.35">
      <c r="A63">
        <v>7.7</v>
      </c>
      <c r="B63">
        <v>0.69</v>
      </c>
      <c r="C63">
        <v>0.49</v>
      </c>
      <c r="D63">
        <v>1.8</v>
      </c>
      <c r="E63">
        <v>0.115</v>
      </c>
      <c r="F63">
        <v>20</v>
      </c>
      <c r="G63">
        <v>112</v>
      </c>
      <c r="H63">
        <v>0.99680000000000002</v>
      </c>
      <c r="I63">
        <v>3.21</v>
      </c>
      <c r="J63">
        <v>0.71</v>
      </c>
      <c r="K63">
        <v>9.3000000000000007</v>
      </c>
      <c r="L63">
        <v>5</v>
      </c>
    </row>
    <row r="64" spans="1:12" x14ac:dyDescent="0.35">
      <c r="A64">
        <v>7.5</v>
      </c>
      <c r="B64">
        <v>0.52</v>
      </c>
      <c r="C64">
        <v>0.16</v>
      </c>
      <c r="D64">
        <v>1.9</v>
      </c>
      <c r="E64">
        <v>8.5000000000000006E-2</v>
      </c>
      <c r="F64">
        <v>12</v>
      </c>
      <c r="G64">
        <v>35</v>
      </c>
      <c r="H64">
        <v>0.99680000000000002</v>
      </c>
      <c r="I64">
        <v>3.38</v>
      </c>
      <c r="J64">
        <v>0.62</v>
      </c>
      <c r="K64">
        <v>9.5</v>
      </c>
      <c r="L64">
        <v>7</v>
      </c>
    </row>
    <row r="65" spans="1:12" x14ac:dyDescent="0.35">
      <c r="A65">
        <v>7</v>
      </c>
      <c r="B65">
        <v>0.73499999999999999</v>
      </c>
      <c r="C65">
        <v>0.05</v>
      </c>
      <c r="D65">
        <v>2</v>
      </c>
      <c r="E65">
        <v>8.1000000000000003E-2</v>
      </c>
      <c r="F65">
        <v>13</v>
      </c>
      <c r="G65">
        <v>54</v>
      </c>
      <c r="H65">
        <v>0.99660000000000004</v>
      </c>
      <c r="I65">
        <v>3.39</v>
      </c>
      <c r="J65">
        <v>0.56999999999999995</v>
      </c>
      <c r="K65">
        <v>9.8000000000000007</v>
      </c>
      <c r="L65">
        <v>5</v>
      </c>
    </row>
    <row r="66" spans="1:12" x14ac:dyDescent="0.35">
      <c r="A66">
        <v>7.2</v>
      </c>
      <c r="B66">
        <v>0.72499999999999998</v>
      </c>
      <c r="C66">
        <v>0.05</v>
      </c>
      <c r="D66">
        <v>4.6500000000000004</v>
      </c>
      <c r="E66">
        <v>8.5999999999999993E-2</v>
      </c>
      <c r="F66">
        <v>4</v>
      </c>
      <c r="G66">
        <v>11</v>
      </c>
      <c r="H66">
        <v>0.99619999999999997</v>
      </c>
      <c r="I66">
        <v>3.41</v>
      </c>
      <c r="J66">
        <v>0.39</v>
      </c>
      <c r="K66">
        <v>10.9</v>
      </c>
      <c r="L66">
        <v>5</v>
      </c>
    </row>
    <row r="67" spans="1:12" x14ac:dyDescent="0.35">
      <c r="A67">
        <v>7.2</v>
      </c>
      <c r="B67">
        <v>0.72499999999999998</v>
      </c>
      <c r="C67">
        <v>0.05</v>
      </c>
      <c r="D67">
        <v>4.6500000000000004</v>
      </c>
      <c r="E67">
        <v>8.5999999999999993E-2</v>
      </c>
      <c r="F67">
        <v>4</v>
      </c>
      <c r="G67">
        <v>11</v>
      </c>
      <c r="H67">
        <v>0.99619999999999997</v>
      </c>
      <c r="I67">
        <v>3.41</v>
      </c>
      <c r="J67">
        <v>0.39</v>
      </c>
      <c r="K67">
        <v>10.9</v>
      </c>
      <c r="L67">
        <v>5</v>
      </c>
    </row>
    <row r="68" spans="1:12" x14ac:dyDescent="0.35">
      <c r="A68">
        <v>7.5</v>
      </c>
      <c r="B68">
        <v>0.52</v>
      </c>
      <c r="C68">
        <v>0.11</v>
      </c>
      <c r="D68">
        <v>1.5</v>
      </c>
      <c r="E68">
        <v>7.9000000000000001E-2</v>
      </c>
      <c r="F68">
        <v>11</v>
      </c>
      <c r="G68">
        <v>39</v>
      </c>
      <c r="H68">
        <v>0.99680000000000002</v>
      </c>
      <c r="I68">
        <v>3.42</v>
      </c>
      <c r="J68">
        <v>0.57999999999999996</v>
      </c>
      <c r="K68">
        <v>9.6</v>
      </c>
      <c r="L68">
        <v>5</v>
      </c>
    </row>
    <row r="69" spans="1:12" x14ac:dyDescent="0.35">
      <c r="A69">
        <v>6.6</v>
      </c>
      <c r="B69">
        <v>0.70499999999999996</v>
      </c>
      <c r="C69">
        <v>7.0000000000000007E-2</v>
      </c>
      <c r="D69">
        <v>1.6</v>
      </c>
      <c r="E69">
        <v>7.5999999999999998E-2</v>
      </c>
      <c r="F69">
        <v>6</v>
      </c>
      <c r="G69">
        <v>15</v>
      </c>
      <c r="H69">
        <v>0.99619999999999997</v>
      </c>
      <c r="I69">
        <v>3.44</v>
      </c>
      <c r="J69">
        <v>0.57999999999999996</v>
      </c>
      <c r="K69">
        <v>10.7</v>
      </c>
      <c r="L69">
        <v>5</v>
      </c>
    </row>
    <row r="70" spans="1:12" x14ac:dyDescent="0.35">
      <c r="A70">
        <v>9.3000000000000007</v>
      </c>
      <c r="B70">
        <v>0.32</v>
      </c>
      <c r="C70">
        <v>0.56999999999999995</v>
      </c>
      <c r="D70">
        <v>2</v>
      </c>
      <c r="E70">
        <v>7.3999999999999996E-2</v>
      </c>
      <c r="F70">
        <v>27</v>
      </c>
      <c r="G70">
        <v>65</v>
      </c>
      <c r="H70">
        <v>0.99690000000000001</v>
      </c>
      <c r="I70">
        <v>3.28</v>
      </c>
      <c r="J70">
        <v>0.79</v>
      </c>
      <c r="K70">
        <v>10.7</v>
      </c>
      <c r="L70">
        <v>5</v>
      </c>
    </row>
    <row r="71" spans="1:12" x14ac:dyDescent="0.35">
      <c r="A71">
        <v>8</v>
      </c>
      <c r="B71">
        <v>0.70499999999999996</v>
      </c>
      <c r="C71">
        <v>0.05</v>
      </c>
      <c r="D71">
        <v>1.9</v>
      </c>
      <c r="E71">
        <v>7.3999999999999996E-2</v>
      </c>
      <c r="F71">
        <v>8</v>
      </c>
      <c r="G71">
        <v>19</v>
      </c>
      <c r="H71">
        <v>0.99619999999999997</v>
      </c>
      <c r="I71">
        <v>3.34</v>
      </c>
      <c r="J71">
        <v>0.95</v>
      </c>
      <c r="K71">
        <v>10.5</v>
      </c>
      <c r="L71">
        <v>6</v>
      </c>
    </row>
    <row r="72" spans="1:12" x14ac:dyDescent="0.35">
      <c r="A72">
        <v>7.7</v>
      </c>
      <c r="B72">
        <v>0.63</v>
      </c>
      <c r="C72">
        <v>0.08</v>
      </c>
      <c r="D72">
        <v>1.9</v>
      </c>
      <c r="E72">
        <v>7.5999999999999998E-2</v>
      </c>
      <c r="F72">
        <v>15</v>
      </c>
      <c r="G72">
        <v>27</v>
      </c>
      <c r="H72">
        <v>0.99670000000000003</v>
      </c>
      <c r="I72">
        <v>3.32</v>
      </c>
      <c r="J72">
        <v>0.54</v>
      </c>
      <c r="K72">
        <v>9.5</v>
      </c>
      <c r="L72">
        <v>6</v>
      </c>
    </row>
    <row r="73" spans="1:12" x14ac:dyDescent="0.35">
      <c r="A73">
        <v>7.7</v>
      </c>
      <c r="B73">
        <v>0.67</v>
      </c>
      <c r="C73">
        <v>0.23</v>
      </c>
      <c r="D73">
        <v>2.1</v>
      </c>
      <c r="E73">
        <v>8.7999999999999995E-2</v>
      </c>
      <c r="F73">
        <v>17</v>
      </c>
      <c r="G73">
        <v>96</v>
      </c>
      <c r="H73">
        <v>0.99619999999999997</v>
      </c>
      <c r="I73">
        <v>3.32</v>
      </c>
      <c r="J73">
        <v>0.48</v>
      </c>
      <c r="K73">
        <v>9.5</v>
      </c>
      <c r="L73">
        <v>5</v>
      </c>
    </row>
    <row r="74" spans="1:12" x14ac:dyDescent="0.35">
      <c r="A74">
        <v>7.7</v>
      </c>
      <c r="B74">
        <v>0.69</v>
      </c>
      <c r="C74">
        <v>0.22</v>
      </c>
      <c r="D74">
        <v>1.9</v>
      </c>
      <c r="E74">
        <v>8.4000000000000005E-2</v>
      </c>
      <c r="F74">
        <v>18</v>
      </c>
      <c r="G74">
        <v>94</v>
      </c>
      <c r="H74">
        <v>0.99609999999999999</v>
      </c>
      <c r="I74">
        <v>3.31</v>
      </c>
      <c r="J74">
        <v>0.48</v>
      </c>
      <c r="K74">
        <v>9.5</v>
      </c>
      <c r="L74">
        <v>5</v>
      </c>
    </row>
    <row r="75" spans="1:12" x14ac:dyDescent="0.35">
      <c r="A75">
        <v>8.3000000000000007</v>
      </c>
      <c r="B75">
        <v>0.67500000000000004</v>
      </c>
      <c r="C75">
        <v>0.26</v>
      </c>
      <c r="D75">
        <v>2.1</v>
      </c>
      <c r="E75">
        <v>8.4000000000000005E-2</v>
      </c>
      <c r="F75">
        <v>11</v>
      </c>
      <c r="G75">
        <v>43</v>
      </c>
      <c r="H75">
        <v>0.99760000000000004</v>
      </c>
      <c r="I75">
        <v>3.31</v>
      </c>
      <c r="J75">
        <v>0.53</v>
      </c>
      <c r="K75">
        <v>9.1999999999999993</v>
      </c>
      <c r="L75">
        <v>4</v>
      </c>
    </row>
    <row r="76" spans="1:12" x14ac:dyDescent="0.35">
      <c r="A76">
        <v>9.6999999999999993</v>
      </c>
      <c r="B76">
        <v>0.32</v>
      </c>
      <c r="C76">
        <v>0.54</v>
      </c>
      <c r="D76">
        <v>2.5</v>
      </c>
      <c r="E76">
        <v>9.4E-2</v>
      </c>
      <c r="F76">
        <v>28</v>
      </c>
      <c r="G76">
        <v>83</v>
      </c>
      <c r="H76">
        <v>0.99839999999999995</v>
      </c>
      <c r="I76">
        <v>3.28</v>
      </c>
      <c r="J76">
        <v>0.82</v>
      </c>
      <c r="K76">
        <v>9.6</v>
      </c>
      <c r="L76">
        <v>5</v>
      </c>
    </row>
    <row r="77" spans="1:12" x14ac:dyDescent="0.35">
      <c r="A77">
        <v>8.8000000000000007</v>
      </c>
      <c r="B77">
        <v>0.41</v>
      </c>
      <c r="C77">
        <v>0.64</v>
      </c>
      <c r="D77">
        <v>2.2000000000000002</v>
      </c>
      <c r="E77">
        <v>9.2999999999999999E-2</v>
      </c>
      <c r="F77">
        <v>9</v>
      </c>
      <c r="G77">
        <v>42</v>
      </c>
      <c r="H77">
        <v>0.99860000000000004</v>
      </c>
      <c r="I77">
        <v>3.54</v>
      </c>
      <c r="J77">
        <v>0.66</v>
      </c>
      <c r="K77">
        <v>10.5</v>
      </c>
      <c r="L77">
        <v>5</v>
      </c>
    </row>
    <row r="78" spans="1:12" x14ac:dyDescent="0.35">
      <c r="A78">
        <v>8.8000000000000007</v>
      </c>
      <c r="B78">
        <v>0.41</v>
      </c>
      <c r="C78">
        <v>0.64</v>
      </c>
      <c r="D78">
        <v>2.2000000000000002</v>
      </c>
      <c r="E78">
        <v>9.2999999999999999E-2</v>
      </c>
      <c r="F78">
        <v>9</v>
      </c>
      <c r="G78">
        <v>42</v>
      </c>
      <c r="H78">
        <v>0.99860000000000004</v>
      </c>
      <c r="I78">
        <v>3.54</v>
      </c>
      <c r="J78">
        <v>0.66</v>
      </c>
      <c r="K78">
        <v>10.5</v>
      </c>
      <c r="L78">
        <v>5</v>
      </c>
    </row>
    <row r="79" spans="1:12" x14ac:dyDescent="0.35">
      <c r="A79">
        <v>6.8</v>
      </c>
      <c r="B79">
        <v>0.78500000000000003</v>
      </c>
      <c r="C79">
        <v>0</v>
      </c>
      <c r="D79">
        <v>2.4</v>
      </c>
      <c r="E79">
        <v>0.104</v>
      </c>
      <c r="F79">
        <v>14</v>
      </c>
      <c r="G79">
        <v>30</v>
      </c>
      <c r="H79">
        <v>0.99660000000000004</v>
      </c>
      <c r="I79">
        <v>3.52</v>
      </c>
      <c r="J79">
        <v>0.55000000000000004</v>
      </c>
      <c r="K79">
        <v>10.7</v>
      </c>
      <c r="L79">
        <v>6</v>
      </c>
    </row>
    <row r="80" spans="1:12" x14ac:dyDescent="0.35">
      <c r="A80">
        <v>6.7</v>
      </c>
      <c r="B80">
        <v>0.75</v>
      </c>
      <c r="C80">
        <v>0.12</v>
      </c>
      <c r="D80">
        <v>2</v>
      </c>
      <c r="E80">
        <v>8.5999999999999993E-2</v>
      </c>
      <c r="F80">
        <v>12</v>
      </c>
      <c r="G80">
        <v>80</v>
      </c>
      <c r="H80">
        <v>0.99580000000000002</v>
      </c>
      <c r="I80">
        <v>3.38</v>
      </c>
      <c r="J80">
        <v>0.52</v>
      </c>
      <c r="K80">
        <v>10.1</v>
      </c>
      <c r="L80">
        <v>5</v>
      </c>
    </row>
    <row r="81" spans="1:12" x14ac:dyDescent="0.35">
      <c r="A81">
        <v>8.3000000000000007</v>
      </c>
      <c r="B81">
        <v>0.625</v>
      </c>
      <c r="C81">
        <v>0.2</v>
      </c>
      <c r="D81">
        <v>1.5</v>
      </c>
      <c r="E81">
        <v>0.08</v>
      </c>
      <c r="F81">
        <v>27</v>
      </c>
      <c r="G81">
        <v>119</v>
      </c>
      <c r="H81">
        <v>0.99719999999999998</v>
      </c>
      <c r="I81">
        <v>3.16</v>
      </c>
      <c r="J81">
        <v>1.1200000000000001</v>
      </c>
      <c r="K81">
        <v>9.1</v>
      </c>
      <c r="L81">
        <v>4</v>
      </c>
    </row>
    <row r="82" spans="1:12" x14ac:dyDescent="0.35">
      <c r="A82">
        <v>6.2</v>
      </c>
      <c r="B82">
        <v>0.45</v>
      </c>
      <c r="C82">
        <v>0.2</v>
      </c>
      <c r="D82">
        <v>1.6</v>
      </c>
      <c r="E82">
        <v>6.9000000000000006E-2</v>
      </c>
      <c r="F82">
        <v>3</v>
      </c>
      <c r="G82">
        <v>15</v>
      </c>
      <c r="H82">
        <v>0.99580000000000002</v>
      </c>
      <c r="I82">
        <v>3.41</v>
      </c>
      <c r="J82">
        <v>0.56000000000000005</v>
      </c>
      <c r="K82">
        <v>9.1999999999999993</v>
      </c>
      <c r="L82">
        <v>5</v>
      </c>
    </row>
    <row r="83" spans="1:12" x14ac:dyDescent="0.35">
      <c r="A83">
        <v>7.8</v>
      </c>
      <c r="B83">
        <v>0.43</v>
      </c>
      <c r="C83">
        <v>0.7</v>
      </c>
      <c r="D83">
        <v>1.9</v>
      </c>
      <c r="E83">
        <v>0.46400000000000002</v>
      </c>
      <c r="F83">
        <v>22</v>
      </c>
      <c r="G83">
        <v>67</v>
      </c>
      <c r="H83">
        <v>0.99739999999999995</v>
      </c>
      <c r="I83">
        <v>3.13</v>
      </c>
      <c r="J83">
        <v>1.28</v>
      </c>
      <c r="K83">
        <v>9.4</v>
      </c>
      <c r="L83">
        <v>5</v>
      </c>
    </row>
    <row r="84" spans="1:12" x14ac:dyDescent="0.35">
      <c r="A84">
        <v>7.4</v>
      </c>
      <c r="B84">
        <v>0.5</v>
      </c>
      <c r="C84">
        <v>0.47</v>
      </c>
      <c r="D84">
        <v>2</v>
      </c>
      <c r="E84">
        <v>8.5999999999999993E-2</v>
      </c>
      <c r="F84">
        <v>21</v>
      </c>
      <c r="G84">
        <v>73</v>
      </c>
      <c r="H84">
        <v>0.997</v>
      </c>
      <c r="I84">
        <v>3.36</v>
      </c>
      <c r="J84">
        <v>0.56999999999999995</v>
      </c>
      <c r="K84">
        <v>9.1</v>
      </c>
      <c r="L84">
        <v>5</v>
      </c>
    </row>
    <row r="85" spans="1:12" x14ac:dyDescent="0.35">
      <c r="A85">
        <v>7.3</v>
      </c>
      <c r="B85">
        <v>0.67</v>
      </c>
      <c r="C85">
        <v>0.26</v>
      </c>
      <c r="D85">
        <v>1.8</v>
      </c>
      <c r="E85">
        <v>0.40100000000000002</v>
      </c>
      <c r="F85">
        <v>16</v>
      </c>
      <c r="G85">
        <v>51</v>
      </c>
      <c r="H85">
        <v>0.99690000000000001</v>
      </c>
      <c r="I85">
        <v>3.16</v>
      </c>
      <c r="J85">
        <v>1.1399999999999999</v>
      </c>
      <c r="K85">
        <v>9.4</v>
      </c>
      <c r="L85">
        <v>5</v>
      </c>
    </row>
    <row r="86" spans="1:12" x14ac:dyDescent="0.35">
      <c r="A86">
        <v>6.3</v>
      </c>
      <c r="B86">
        <v>0.3</v>
      </c>
      <c r="C86">
        <v>0.48</v>
      </c>
      <c r="D86">
        <v>1.8</v>
      </c>
      <c r="E86">
        <v>6.9000000000000006E-2</v>
      </c>
      <c r="F86">
        <v>18</v>
      </c>
      <c r="G86">
        <v>61</v>
      </c>
      <c r="H86">
        <v>0.99590000000000001</v>
      </c>
      <c r="I86">
        <v>3.44</v>
      </c>
      <c r="J86">
        <v>0.78</v>
      </c>
      <c r="K86">
        <v>10.3</v>
      </c>
      <c r="L86">
        <v>6</v>
      </c>
    </row>
    <row r="87" spans="1:12" x14ac:dyDescent="0.35">
      <c r="A87">
        <v>6.9</v>
      </c>
      <c r="B87">
        <v>0.55000000000000004</v>
      </c>
      <c r="C87">
        <v>0.15</v>
      </c>
      <c r="D87">
        <v>2.2000000000000002</v>
      </c>
      <c r="E87">
        <v>7.5999999999999998E-2</v>
      </c>
      <c r="F87">
        <v>19</v>
      </c>
      <c r="G87">
        <v>40</v>
      </c>
      <c r="H87">
        <v>0.99609999999999999</v>
      </c>
      <c r="I87">
        <v>3.41</v>
      </c>
      <c r="J87">
        <v>0.59</v>
      </c>
      <c r="K87">
        <v>10.1</v>
      </c>
      <c r="L87">
        <v>5</v>
      </c>
    </row>
    <row r="88" spans="1:12" x14ac:dyDescent="0.35">
      <c r="A88">
        <v>8.6</v>
      </c>
      <c r="B88">
        <v>0.49</v>
      </c>
      <c r="C88">
        <v>0.28000000000000003</v>
      </c>
      <c r="D88">
        <v>1.9</v>
      </c>
      <c r="E88">
        <v>0.11</v>
      </c>
      <c r="F88">
        <v>20</v>
      </c>
      <c r="G88">
        <v>136</v>
      </c>
      <c r="H88">
        <v>0.99719999999999998</v>
      </c>
      <c r="I88">
        <v>2.93</v>
      </c>
      <c r="J88">
        <v>1.95</v>
      </c>
      <c r="K88">
        <v>9.9</v>
      </c>
      <c r="L88">
        <v>6</v>
      </c>
    </row>
    <row r="89" spans="1:12" x14ac:dyDescent="0.35">
      <c r="A89">
        <v>7.7</v>
      </c>
      <c r="B89">
        <v>0.49</v>
      </c>
      <c r="C89">
        <v>0.26</v>
      </c>
      <c r="D89">
        <v>1.9</v>
      </c>
      <c r="E89">
        <v>6.2E-2</v>
      </c>
      <c r="F89">
        <v>9</v>
      </c>
      <c r="G89">
        <v>31</v>
      </c>
      <c r="H89">
        <v>0.99660000000000004</v>
      </c>
      <c r="I89">
        <v>3.39</v>
      </c>
      <c r="J89">
        <v>0.64</v>
      </c>
      <c r="K89">
        <v>9.6</v>
      </c>
      <c r="L89">
        <v>5</v>
      </c>
    </row>
    <row r="90" spans="1:12" x14ac:dyDescent="0.35">
      <c r="A90">
        <v>9.3000000000000007</v>
      </c>
      <c r="B90">
        <v>0.39</v>
      </c>
      <c r="C90">
        <v>0.44</v>
      </c>
      <c r="D90">
        <v>2.1</v>
      </c>
      <c r="E90">
        <v>0.107</v>
      </c>
      <c r="F90">
        <v>34</v>
      </c>
      <c r="G90">
        <v>125</v>
      </c>
      <c r="H90">
        <v>0.99780000000000002</v>
      </c>
      <c r="I90">
        <v>3.14</v>
      </c>
      <c r="J90">
        <v>1.22</v>
      </c>
      <c r="K90">
        <v>9.5</v>
      </c>
      <c r="L90">
        <v>5</v>
      </c>
    </row>
    <row r="91" spans="1:12" x14ac:dyDescent="0.35">
      <c r="A91">
        <v>7</v>
      </c>
      <c r="B91">
        <v>0.62</v>
      </c>
      <c r="C91">
        <v>0.08</v>
      </c>
      <c r="D91">
        <v>1.8</v>
      </c>
      <c r="E91">
        <v>7.5999999999999998E-2</v>
      </c>
      <c r="F91">
        <v>8</v>
      </c>
      <c r="G91">
        <v>24</v>
      </c>
      <c r="H91">
        <v>0.99780000000000002</v>
      </c>
      <c r="I91">
        <v>3.48</v>
      </c>
      <c r="J91">
        <v>0.53</v>
      </c>
      <c r="K91">
        <v>9</v>
      </c>
      <c r="L91">
        <v>5</v>
      </c>
    </row>
    <row r="92" spans="1:12" x14ac:dyDescent="0.35">
      <c r="A92">
        <v>7.9</v>
      </c>
      <c r="B92">
        <v>0.52</v>
      </c>
      <c r="C92">
        <v>0.26</v>
      </c>
      <c r="D92">
        <v>1.9</v>
      </c>
      <c r="E92">
        <v>7.9000000000000001E-2</v>
      </c>
      <c r="F92">
        <v>42</v>
      </c>
      <c r="G92">
        <v>140</v>
      </c>
      <c r="H92">
        <v>0.99639999999999995</v>
      </c>
      <c r="I92">
        <v>3.23</v>
      </c>
      <c r="J92">
        <v>0.54</v>
      </c>
      <c r="K92">
        <v>9.5</v>
      </c>
      <c r="L92">
        <v>5</v>
      </c>
    </row>
    <row r="93" spans="1:12" x14ac:dyDescent="0.35">
      <c r="A93">
        <v>8.6</v>
      </c>
      <c r="B93">
        <v>0.49</v>
      </c>
      <c r="C93">
        <v>0.28000000000000003</v>
      </c>
      <c r="D93">
        <v>1.9</v>
      </c>
      <c r="E93">
        <v>0.11</v>
      </c>
      <c r="F93">
        <v>20</v>
      </c>
      <c r="G93">
        <v>136</v>
      </c>
      <c r="H93">
        <v>0.99719999999999998</v>
      </c>
      <c r="I93">
        <v>2.93</v>
      </c>
      <c r="J93">
        <v>1.95</v>
      </c>
      <c r="K93">
        <v>9.9</v>
      </c>
      <c r="L93">
        <v>6</v>
      </c>
    </row>
    <row r="94" spans="1:12" x14ac:dyDescent="0.35">
      <c r="A94">
        <v>8.6</v>
      </c>
      <c r="B94">
        <v>0.49</v>
      </c>
      <c r="C94">
        <v>0.28999999999999998</v>
      </c>
      <c r="D94">
        <v>2</v>
      </c>
      <c r="E94">
        <v>0.11</v>
      </c>
      <c r="F94">
        <v>19</v>
      </c>
      <c r="G94">
        <v>133</v>
      </c>
      <c r="H94">
        <v>0.99719999999999998</v>
      </c>
      <c r="I94">
        <v>2.93</v>
      </c>
      <c r="J94">
        <v>1.98</v>
      </c>
      <c r="K94">
        <v>9.8000000000000007</v>
      </c>
      <c r="L94">
        <v>5</v>
      </c>
    </row>
    <row r="95" spans="1:12" x14ac:dyDescent="0.35">
      <c r="A95">
        <v>7.7</v>
      </c>
      <c r="B95">
        <v>0.49</v>
      </c>
      <c r="C95">
        <v>0.26</v>
      </c>
      <c r="D95">
        <v>1.9</v>
      </c>
      <c r="E95">
        <v>6.2E-2</v>
      </c>
      <c r="F95">
        <v>9</v>
      </c>
      <c r="G95">
        <v>31</v>
      </c>
      <c r="H95">
        <v>0.99660000000000004</v>
      </c>
      <c r="I95">
        <v>3.39</v>
      </c>
      <c r="J95">
        <v>0.64</v>
      </c>
      <c r="K95">
        <v>9.6</v>
      </c>
      <c r="L95">
        <v>5</v>
      </c>
    </row>
    <row r="96" spans="1:12" x14ac:dyDescent="0.35">
      <c r="A96">
        <v>5</v>
      </c>
      <c r="B96">
        <v>1.02</v>
      </c>
      <c r="C96">
        <v>0.04</v>
      </c>
      <c r="D96">
        <v>1.4</v>
      </c>
      <c r="E96">
        <v>4.4999999999999998E-2</v>
      </c>
      <c r="F96">
        <v>41</v>
      </c>
      <c r="G96">
        <v>85</v>
      </c>
      <c r="H96">
        <v>0.99380000000000002</v>
      </c>
      <c r="I96">
        <v>3.75</v>
      </c>
      <c r="J96">
        <v>0.48</v>
      </c>
      <c r="K96">
        <v>10.5</v>
      </c>
      <c r="L96">
        <v>4</v>
      </c>
    </row>
    <row r="97" spans="1:12" x14ac:dyDescent="0.35">
      <c r="A97">
        <v>4.7</v>
      </c>
      <c r="B97">
        <v>0.6</v>
      </c>
      <c r="C97">
        <v>0.17</v>
      </c>
      <c r="D97">
        <v>2.2999999999999998</v>
      </c>
      <c r="E97">
        <v>5.8000000000000003E-2</v>
      </c>
      <c r="F97">
        <v>17</v>
      </c>
      <c r="G97">
        <v>106</v>
      </c>
      <c r="H97">
        <v>0.99319999999999997</v>
      </c>
      <c r="I97">
        <v>3.85</v>
      </c>
      <c r="J97">
        <v>0.6</v>
      </c>
      <c r="K97">
        <v>12.9</v>
      </c>
      <c r="L97">
        <v>6</v>
      </c>
    </row>
    <row r="98" spans="1:12" x14ac:dyDescent="0.35">
      <c r="A98">
        <v>6.8</v>
      </c>
      <c r="B98">
        <v>0.77500000000000002</v>
      </c>
      <c r="C98">
        <v>0</v>
      </c>
      <c r="D98">
        <v>3</v>
      </c>
      <c r="E98">
        <v>0.10199999999999999</v>
      </c>
      <c r="F98">
        <v>8</v>
      </c>
      <c r="G98">
        <v>23</v>
      </c>
      <c r="H98">
        <v>0.99650000000000005</v>
      </c>
      <c r="I98">
        <v>3.45</v>
      </c>
      <c r="J98">
        <v>0.56000000000000005</v>
      </c>
      <c r="K98">
        <v>10.7</v>
      </c>
      <c r="L98">
        <v>5</v>
      </c>
    </row>
    <row r="99" spans="1:12" x14ac:dyDescent="0.35">
      <c r="A99">
        <v>7</v>
      </c>
      <c r="B99">
        <v>0.5</v>
      </c>
      <c r="C99">
        <v>0.25</v>
      </c>
      <c r="D99">
        <v>2</v>
      </c>
      <c r="E99">
        <v>7.0000000000000007E-2</v>
      </c>
      <c r="F99">
        <v>3</v>
      </c>
      <c r="G99">
        <v>22</v>
      </c>
      <c r="H99">
        <v>0.99629999999999996</v>
      </c>
      <c r="I99">
        <v>3.25</v>
      </c>
      <c r="J99">
        <v>0.63</v>
      </c>
      <c r="K99">
        <v>9.1999999999999993</v>
      </c>
      <c r="L99">
        <v>5</v>
      </c>
    </row>
    <row r="100" spans="1:12" x14ac:dyDescent="0.35">
      <c r="A100">
        <v>7.6</v>
      </c>
      <c r="B100">
        <v>0.9</v>
      </c>
      <c r="C100">
        <v>0.06</v>
      </c>
      <c r="D100">
        <v>2.5</v>
      </c>
      <c r="E100">
        <v>7.9000000000000001E-2</v>
      </c>
      <c r="F100">
        <v>5</v>
      </c>
      <c r="G100">
        <v>10</v>
      </c>
      <c r="H100">
        <v>0.99670000000000003</v>
      </c>
      <c r="I100">
        <v>3.39</v>
      </c>
      <c r="J100">
        <v>0.56000000000000005</v>
      </c>
      <c r="K100">
        <v>9.8000000000000007</v>
      </c>
      <c r="L100">
        <v>5</v>
      </c>
    </row>
    <row r="101" spans="1:12" x14ac:dyDescent="0.35">
      <c r="A101">
        <v>8.1</v>
      </c>
      <c r="B101">
        <v>0.54500000000000004</v>
      </c>
      <c r="C101">
        <v>0.18</v>
      </c>
      <c r="D101">
        <v>1.9</v>
      </c>
      <c r="E101">
        <v>0.08</v>
      </c>
      <c r="F101">
        <v>13</v>
      </c>
      <c r="G101">
        <v>35</v>
      </c>
      <c r="H101">
        <v>0.99719999999999998</v>
      </c>
      <c r="I101">
        <v>3.3</v>
      </c>
      <c r="J101">
        <v>0.59</v>
      </c>
      <c r="K101">
        <v>9</v>
      </c>
      <c r="L101">
        <v>6</v>
      </c>
    </row>
    <row r="102" spans="1:12" x14ac:dyDescent="0.35">
      <c r="A102">
        <v>8.3000000000000007</v>
      </c>
      <c r="B102">
        <v>0.61</v>
      </c>
      <c r="C102">
        <v>0.3</v>
      </c>
      <c r="D102">
        <v>2.1</v>
      </c>
      <c r="E102">
        <v>8.4000000000000005E-2</v>
      </c>
      <c r="F102">
        <v>11</v>
      </c>
      <c r="G102">
        <v>50</v>
      </c>
      <c r="H102">
        <v>0.99719999999999998</v>
      </c>
      <c r="I102">
        <v>3.4</v>
      </c>
      <c r="J102">
        <v>0.61</v>
      </c>
      <c r="K102">
        <v>10.199999999999999</v>
      </c>
      <c r="L102">
        <v>6</v>
      </c>
    </row>
    <row r="103" spans="1:12" x14ac:dyDescent="0.35">
      <c r="A103">
        <v>7.8</v>
      </c>
      <c r="B103">
        <v>0.5</v>
      </c>
      <c r="C103">
        <v>0.3</v>
      </c>
      <c r="D103">
        <v>1.9</v>
      </c>
      <c r="E103">
        <v>7.4999999999999997E-2</v>
      </c>
      <c r="F103">
        <v>8</v>
      </c>
      <c r="G103">
        <v>22</v>
      </c>
      <c r="H103">
        <v>0.99590000000000001</v>
      </c>
      <c r="I103">
        <v>3.31</v>
      </c>
      <c r="J103">
        <v>0.56000000000000005</v>
      </c>
      <c r="K103">
        <v>10.4</v>
      </c>
      <c r="L103">
        <v>6</v>
      </c>
    </row>
    <row r="104" spans="1:12" x14ac:dyDescent="0.35">
      <c r="A104">
        <v>8.1</v>
      </c>
      <c r="B104">
        <v>0.54500000000000004</v>
      </c>
      <c r="C104">
        <v>0.18</v>
      </c>
      <c r="D104">
        <v>1.9</v>
      </c>
      <c r="E104">
        <v>0.08</v>
      </c>
      <c r="F104">
        <v>13</v>
      </c>
      <c r="G104">
        <v>35</v>
      </c>
      <c r="H104">
        <v>0.99719999999999998</v>
      </c>
      <c r="I104">
        <v>3.3</v>
      </c>
      <c r="J104">
        <v>0.59</v>
      </c>
      <c r="K104">
        <v>9</v>
      </c>
      <c r="L104">
        <v>6</v>
      </c>
    </row>
    <row r="105" spans="1:12" x14ac:dyDescent="0.35">
      <c r="A105">
        <v>8.1</v>
      </c>
      <c r="B105">
        <v>0.57499999999999996</v>
      </c>
      <c r="C105">
        <v>0.22</v>
      </c>
      <c r="D105">
        <v>2.1</v>
      </c>
      <c r="E105">
        <v>7.6999999999999999E-2</v>
      </c>
      <c r="F105">
        <v>12</v>
      </c>
      <c r="G105">
        <v>65</v>
      </c>
      <c r="H105">
        <v>0.99670000000000003</v>
      </c>
      <c r="I105">
        <v>3.29</v>
      </c>
      <c r="J105">
        <v>0.51</v>
      </c>
      <c r="K105">
        <v>9.1999999999999993</v>
      </c>
      <c r="L105">
        <v>5</v>
      </c>
    </row>
    <row r="106" spans="1:12" x14ac:dyDescent="0.35">
      <c r="A106">
        <v>7.2</v>
      </c>
      <c r="B106">
        <v>0.49</v>
      </c>
      <c r="C106">
        <v>0.24</v>
      </c>
      <c r="D106">
        <v>2.2000000000000002</v>
      </c>
      <c r="E106">
        <v>7.0000000000000007E-2</v>
      </c>
      <c r="F106">
        <v>5</v>
      </c>
      <c r="G106">
        <v>36</v>
      </c>
      <c r="H106">
        <v>0.996</v>
      </c>
      <c r="I106">
        <v>3.33</v>
      </c>
      <c r="J106">
        <v>0.48</v>
      </c>
      <c r="K106">
        <v>9.4</v>
      </c>
      <c r="L106">
        <v>5</v>
      </c>
    </row>
    <row r="107" spans="1:12" x14ac:dyDescent="0.35">
      <c r="A107">
        <v>8.1</v>
      </c>
      <c r="B107">
        <v>0.57499999999999996</v>
      </c>
      <c r="C107">
        <v>0.22</v>
      </c>
      <c r="D107">
        <v>2.1</v>
      </c>
      <c r="E107">
        <v>7.6999999999999999E-2</v>
      </c>
      <c r="F107">
        <v>12</v>
      </c>
      <c r="G107">
        <v>65</v>
      </c>
      <c r="H107">
        <v>0.99670000000000003</v>
      </c>
      <c r="I107">
        <v>3.29</v>
      </c>
      <c r="J107">
        <v>0.51</v>
      </c>
      <c r="K107">
        <v>9.1999999999999993</v>
      </c>
      <c r="L107">
        <v>5</v>
      </c>
    </row>
    <row r="108" spans="1:12" x14ac:dyDescent="0.35">
      <c r="A108">
        <v>7.8</v>
      </c>
      <c r="B108">
        <v>0.41</v>
      </c>
      <c r="C108">
        <v>0.68</v>
      </c>
      <c r="D108">
        <v>1.7</v>
      </c>
      <c r="E108">
        <v>0.46700000000000003</v>
      </c>
      <c r="F108">
        <v>18</v>
      </c>
      <c r="G108">
        <v>69</v>
      </c>
      <c r="H108">
        <v>0.99729999999999996</v>
      </c>
      <c r="I108">
        <v>3.08</v>
      </c>
      <c r="J108">
        <v>1.31</v>
      </c>
      <c r="K108">
        <v>9.3000000000000007</v>
      </c>
      <c r="L108">
        <v>5</v>
      </c>
    </row>
    <row r="109" spans="1:12" x14ac:dyDescent="0.35">
      <c r="A109">
        <v>6.2</v>
      </c>
      <c r="B109">
        <v>0.63</v>
      </c>
      <c r="C109">
        <v>0.31</v>
      </c>
      <c r="D109">
        <v>1.7</v>
      </c>
      <c r="E109">
        <v>8.7999999999999995E-2</v>
      </c>
      <c r="F109">
        <v>15</v>
      </c>
      <c r="G109">
        <v>64</v>
      </c>
      <c r="H109">
        <v>0.99690000000000001</v>
      </c>
      <c r="I109">
        <v>3.46</v>
      </c>
      <c r="J109">
        <v>0.79</v>
      </c>
      <c r="K109">
        <v>9.3000000000000007</v>
      </c>
      <c r="L109">
        <v>5</v>
      </c>
    </row>
    <row r="110" spans="1:12" x14ac:dyDescent="0.35">
      <c r="A110">
        <v>8</v>
      </c>
      <c r="B110">
        <v>0.33</v>
      </c>
      <c r="C110">
        <v>0.53</v>
      </c>
      <c r="D110">
        <v>2.5</v>
      </c>
      <c r="E110">
        <v>9.0999999999999998E-2</v>
      </c>
      <c r="F110">
        <v>18</v>
      </c>
      <c r="G110">
        <v>80</v>
      </c>
      <c r="H110">
        <v>0.99760000000000004</v>
      </c>
      <c r="I110">
        <v>3.37</v>
      </c>
      <c r="J110">
        <v>0.8</v>
      </c>
      <c r="K110">
        <v>9.6</v>
      </c>
      <c r="L110">
        <v>6</v>
      </c>
    </row>
    <row r="111" spans="1:12" x14ac:dyDescent="0.35">
      <c r="A111">
        <v>8.1</v>
      </c>
      <c r="B111">
        <v>0.78500000000000003</v>
      </c>
      <c r="C111">
        <v>0.52</v>
      </c>
      <c r="D111">
        <v>2</v>
      </c>
      <c r="E111">
        <v>0.122</v>
      </c>
      <c r="F111">
        <v>37</v>
      </c>
      <c r="G111">
        <v>153</v>
      </c>
      <c r="H111">
        <v>0.99690000000000001</v>
      </c>
      <c r="I111">
        <v>3.21</v>
      </c>
      <c r="J111">
        <v>0.69</v>
      </c>
      <c r="K111">
        <v>9.3000000000000007</v>
      </c>
      <c r="L111">
        <v>5</v>
      </c>
    </row>
    <row r="112" spans="1:12" x14ac:dyDescent="0.35">
      <c r="A112">
        <v>7.8</v>
      </c>
      <c r="B112">
        <v>0.56000000000000005</v>
      </c>
      <c r="C112">
        <v>0.19</v>
      </c>
      <c r="D112">
        <v>1.8</v>
      </c>
      <c r="E112">
        <v>0.104</v>
      </c>
      <c r="F112">
        <v>12</v>
      </c>
      <c r="G112">
        <v>47</v>
      </c>
      <c r="H112">
        <v>0.99639999999999995</v>
      </c>
      <c r="I112">
        <v>3.19</v>
      </c>
      <c r="J112">
        <v>0.93</v>
      </c>
      <c r="K112">
        <v>9.5</v>
      </c>
      <c r="L112">
        <v>5</v>
      </c>
    </row>
    <row r="113" spans="1:12" x14ac:dyDescent="0.35">
      <c r="A113">
        <v>8.4</v>
      </c>
      <c r="B113">
        <v>0.62</v>
      </c>
      <c r="C113">
        <v>0.09</v>
      </c>
      <c r="D113">
        <v>2.2000000000000002</v>
      </c>
      <c r="E113">
        <v>8.4000000000000005E-2</v>
      </c>
      <c r="F113">
        <v>11</v>
      </c>
      <c r="G113">
        <v>108</v>
      </c>
      <c r="H113">
        <v>0.99639999999999995</v>
      </c>
      <c r="I113">
        <v>3.15</v>
      </c>
      <c r="J113">
        <v>0.66</v>
      </c>
      <c r="K113">
        <v>9.8000000000000007</v>
      </c>
      <c r="L113">
        <v>5</v>
      </c>
    </row>
    <row r="114" spans="1:12" x14ac:dyDescent="0.35">
      <c r="A114">
        <v>8.4</v>
      </c>
      <c r="B114">
        <v>0.6</v>
      </c>
      <c r="C114">
        <v>0.1</v>
      </c>
      <c r="D114">
        <v>2.2000000000000002</v>
      </c>
      <c r="E114">
        <v>8.5000000000000006E-2</v>
      </c>
      <c r="F114">
        <v>14</v>
      </c>
      <c r="G114">
        <v>111</v>
      </c>
      <c r="H114">
        <v>0.99639999999999995</v>
      </c>
      <c r="I114">
        <v>3.15</v>
      </c>
      <c r="J114">
        <v>0.66</v>
      </c>
      <c r="K114">
        <v>9.8000000000000007</v>
      </c>
      <c r="L114">
        <v>5</v>
      </c>
    </row>
    <row r="115" spans="1:12" x14ac:dyDescent="0.35">
      <c r="A115">
        <v>10.1</v>
      </c>
      <c r="B115">
        <v>0.31</v>
      </c>
      <c r="C115">
        <v>0.44</v>
      </c>
      <c r="D115">
        <v>2.2999999999999998</v>
      </c>
      <c r="E115">
        <v>0.08</v>
      </c>
      <c r="F115">
        <v>22</v>
      </c>
      <c r="G115">
        <v>46</v>
      </c>
      <c r="H115">
        <v>0.99880000000000002</v>
      </c>
      <c r="I115">
        <v>3.32</v>
      </c>
      <c r="J115">
        <v>0.67</v>
      </c>
      <c r="K115">
        <v>9.6999999999999993</v>
      </c>
      <c r="L115">
        <v>6</v>
      </c>
    </row>
    <row r="116" spans="1:12" x14ac:dyDescent="0.35">
      <c r="A116">
        <v>7.8</v>
      </c>
      <c r="B116">
        <v>0.56000000000000005</v>
      </c>
      <c r="C116">
        <v>0.19</v>
      </c>
      <c r="D116">
        <v>1.8</v>
      </c>
      <c r="E116">
        <v>0.104</v>
      </c>
      <c r="F116">
        <v>12</v>
      </c>
      <c r="G116">
        <v>47</v>
      </c>
      <c r="H116">
        <v>0.99639999999999995</v>
      </c>
      <c r="I116">
        <v>3.19</v>
      </c>
      <c r="J116">
        <v>0.93</v>
      </c>
      <c r="K116">
        <v>9.5</v>
      </c>
      <c r="L116">
        <v>5</v>
      </c>
    </row>
    <row r="117" spans="1:12" x14ac:dyDescent="0.35">
      <c r="A117">
        <v>9.4</v>
      </c>
      <c r="B117">
        <v>0.4</v>
      </c>
      <c r="C117">
        <v>0.31</v>
      </c>
      <c r="D117">
        <v>2.2000000000000002</v>
      </c>
      <c r="E117">
        <v>0.09</v>
      </c>
      <c r="F117">
        <v>13</v>
      </c>
      <c r="G117">
        <v>62</v>
      </c>
      <c r="H117">
        <v>0.99660000000000004</v>
      </c>
      <c r="I117">
        <v>3.07</v>
      </c>
      <c r="J117">
        <v>0.63</v>
      </c>
      <c r="K117">
        <v>10.5</v>
      </c>
      <c r="L117">
        <v>6</v>
      </c>
    </row>
    <row r="118" spans="1:12" x14ac:dyDescent="0.35">
      <c r="A118">
        <v>8.3000000000000007</v>
      </c>
      <c r="B118">
        <v>0.54</v>
      </c>
      <c r="C118">
        <v>0.28000000000000003</v>
      </c>
      <c r="D118">
        <v>1.9</v>
      </c>
      <c r="E118">
        <v>7.6999999999999999E-2</v>
      </c>
      <c r="F118">
        <v>11</v>
      </c>
      <c r="G118">
        <v>40</v>
      </c>
      <c r="H118">
        <v>0.99780000000000002</v>
      </c>
      <c r="I118">
        <v>3.39</v>
      </c>
      <c r="J118">
        <v>0.61</v>
      </c>
      <c r="K118">
        <v>10</v>
      </c>
      <c r="L118">
        <v>6</v>
      </c>
    </row>
    <row r="119" spans="1:12" x14ac:dyDescent="0.35">
      <c r="A119">
        <v>7.8</v>
      </c>
      <c r="B119">
        <v>0.56000000000000005</v>
      </c>
      <c r="C119">
        <v>0.12</v>
      </c>
      <c r="D119">
        <v>2</v>
      </c>
      <c r="E119">
        <v>8.2000000000000003E-2</v>
      </c>
      <c r="F119">
        <v>7</v>
      </c>
      <c r="G119">
        <v>28</v>
      </c>
      <c r="H119">
        <v>0.997</v>
      </c>
      <c r="I119">
        <v>3.37</v>
      </c>
      <c r="J119">
        <v>0.5</v>
      </c>
      <c r="K119">
        <v>9.4</v>
      </c>
      <c r="L119">
        <v>6</v>
      </c>
    </row>
    <row r="120" spans="1:12" x14ac:dyDescent="0.35">
      <c r="A120">
        <v>8.8000000000000007</v>
      </c>
      <c r="B120">
        <v>0.55000000000000004</v>
      </c>
      <c r="C120">
        <v>0.04</v>
      </c>
      <c r="D120">
        <v>2.2000000000000002</v>
      </c>
      <c r="E120">
        <v>0.11899999999999999</v>
      </c>
      <c r="F120">
        <v>14</v>
      </c>
      <c r="G120">
        <v>56</v>
      </c>
      <c r="H120">
        <v>0.99619999999999997</v>
      </c>
      <c r="I120">
        <v>3.21</v>
      </c>
      <c r="J120">
        <v>0.6</v>
      </c>
      <c r="K120">
        <v>10.9</v>
      </c>
      <c r="L120">
        <v>6</v>
      </c>
    </row>
    <row r="121" spans="1:12" x14ac:dyDescent="0.35">
      <c r="A121">
        <v>7</v>
      </c>
      <c r="B121">
        <v>0.69</v>
      </c>
      <c r="C121">
        <v>0.08</v>
      </c>
      <c r="D121">
        <v>1.8</v>
      </c>
      <c r="E121">
        <v>9.7000000000000003E-2</v>
      </c>
      <c r="F121">
        <v>22</v>
      </c>
      <c r="G121">
        <v>89</v>
      </c>
      <c r="H121">
        <v>0.99590000000000001</v>
      </c>
      <c r="I121">
        <v>3.34</v>
      </c>
      <c r="J121">
        <v>0.54</v>
      </c>
      <c r="K121">
        <v>9.1999999999999993</v>
      </c>
      <c r="L121">
        <v>6</v>
      </c>
    </row>
    <row r="122" spans="1:12" x14ac:dyDescent="0.35">
      <c r="A122">
        <v>7.3</v>
      </c>
      <c r="B122">
        <v>1.07</v>
      </c>
      <c r="C122">
        <v>0.09</v>
      </c>
      <c r="D122">
        <v>1.7</v>
      </c>
      <c r="E122">
        <v>0.17799999999999999</v>
      </c>
      <c r="F122">
        <v>10</v>
      </c>
      <c r="G122">
        <v>89</v>
      </c>
      <c r="H122">
        <v>0.99619999999999997</v>
      </c>
      <c r="I122">
        <v>3.3</v>
      </c>
      <c r="J122">
        <v>0.56999999999999995</v>
      </c>
      <c r="K122">
        <v>9</v>
      </c>
      <c r="L122">
        <v>5</v>
      </c>
    </row>
    <row r="123" spans="1:12" x14ac:dyDescent="0.35">
      <c r="A123">
        <v>8.8000000000000007</v>
      </c>
      <c r="B123">
        <v>0.55000000000000004</v>
      </c>
      <c r="C123">
        <v>0.04</v>
      </c>
      <c r="D123">
        <v>2.2000000000000002</v>
      </c>
      <c r="E123">
        <v>0.11899999999999999</v>
      </c>
      <c r="F123">
        <v>14</v>
      </c>
      <c r="G123">
        <v>56</v>
      </c>
      <c r="H123">
        <v>0.99619999999999997</v>
      </c>
      <c r="I123">
        <v>3.21</v>
      </c>
      <c r="J123">
        <v>0.6</v>
      </c>
      <c r="K123">
        <v>10.9</v>
      </c>
      <c r="L123">
        <v>6</v>
      </c>
    </row>
    <row r="124" spans="1:12" x14ac:dyDescent="0.35">
      <c r="A124">
        <v>7.3</v>
      </c>
      <c r="B124">
        <v>0.69499999999999995</v>
      </c>
      <c r="C124">
        <v>0</v>
      </c>
      <c r="D124">
        <v>2.5</v>
      </c>
      <c r="E124">
        <v>7.4999999999999997E-2</v>
      </c>
      <c r="F124">
        <v>3</v>
      </c>
      <c r="G124">
        <v>13</v>
      </c>
      <c r="H124">
        <v>0.998</v>
      </c>
      <c r="I124">
        <v>3.49</v>
      </c>
      <c r="J124">
        <v>0.52</v>
      </c>
      <c r="K124">
        <v>9.1999999999999993</v>
      </c>
      <c r="L124">
        <v>5</v>
      </c>
    </row>
    <row r="125" spans="1:12" x14ac:dyDescent="0.35">
      <c r="A125">
        <v>8</v>
      </c>
      <c r="B125">
        <v>0.71</v>
      </c>
      <c r="C125">
        <v>0</v>
      </c>
      <c r="D125">
        <v>2.6</v>
      </c>
      <c r="E125">
        <v>0.08</v>
      </c>
      <c r="F125">
        <v>11</v>
      </c>
      <c r="G125">
        <v>34</v>
      </c>
      <c r="H125">
        <v>0.99760000000000004</v>
      </c>
      <c r="I125">
        <v>3.44</v>
      </c>
      <c r="J125">
        <v>0.53</v>
      </c>
      <c r="K125">
        <v>9.5</v>
      </c>
      <c r="L125">
        <v>5</v>
      </c>
    </row>
    <row r="126" spans="1:12" x14ac:dyDescent="0.35">
      <c r="A126">
        <v>7.8</v>
      </c>
      <c r="B126">
        <v>0.5</v>
      </c>
      <c r="C126">
        <v>0.17</v>
      </c>
      <c r="D126">
        <v>1.6</v>
      </c>
      <c r="E126">
        <v>8.2000000000000003E-2</v>
      </c>
      <c r="F126">
        <v>21</v>
      </c>
      <c r="G126">
        <v>102</v>
      </c>
      <c r="H126">
        <v>0.996</v>
      </c>
      <c r="I126">
        <v>3.39</v>
      </c>
      <c r="J126">
        <v>0.48</v>
      </c>
      <c r="K126">
        <v>9.5</v>
      </c>
      <c r="L126">
        <v>5</v>
      </c>
    </row>
    <row r="127" spans="1:12" x14ac:dyDescent="0.35">
      <c r="A127">
        <v>9</v>
      </c>
      <c r="B127">
        <v>0.62</v>
      </c>
      <c r="C127">
        <v>0.04</v>
      </c>
      <c r="D127">
        <v>1.9</v>
      </c>
      <c r="E127">
        <v>0.14599999999999999</v>
      </c>
      <c r="F127">
        <v>27</v>
      </c>
      <c r="G127">
        <v>90</v>
      </c>
      <c r="H127">
        <v>0.99839999999999995</v>
      </c>
      <c r="I127">
        <v>3.16</v>
      </c>
      <c r="J127">
        <v>0.7</v>
      </c>
      <c r="K127">
        <v>9.4</v>
      </c>
      <c r="L127">
        <v>5</v>
      </c>
    </row>
    <row r="128" spans="1:12" x14ac:dyDescent="0.35">
      <c r="A128">
        <v>8.1999999999999993</v>
      </c>
      <c r="B128">
        <v>1.33</v>
      </c>
      <c r="C128">
        <v>0</v>
      </c>
      <c r="D128">
        <v>1.7</v>
      </c>
      <c r="E128">
        <v>8.1000000000000003E-2</v>
      </c>
      <c r="F128">
        <v>3</v>
      </c>
      <c r="G128">
        <v>12</v>
      </c>
      <c r="H128">
        <v>0.99639999999999995</v>
      </c>
      <c r="I128">
        <v>3.53</v>
      </c>
      <c r="J128">
        <v>0.49</v>
      </c>
      <c r="K128">
        <v>10.9</v>
      </c>
      <c r="L128">
        <v>5</v>
      </c>
    </row>
    <row r="129" spans="1:12" x14ac:dyDescent="0.35">
      <c r="A129">
        <v>8.1</v>
      </c>
      <c r="B129">
        <v>1.33</v>
      </c>
      <c r="C129">
        <v>0</v>
      </c>
      <c r="D129">
        <v>1.8</v>
      </c>
      <c r="E129">
        <v>8.2000000000000003E-2</v>
      </c>
      <c r="F129">
        <v>3</v>
      </c>
      <c r="G129">
        <v>12</v>
      </c>
      <c r="H129">
        <v>0.99639999999999995</v>
      </c>
      <c r="I129">
        <v>3.54</v>
      </c>
      <c r="J129">
        <v>0.48</v>
      </c>
      <c r="K129">
        <v>10.9</v>
      </c>
      <c r="L129">
        <v>5</v>
      </c>
    </row>
    <row r="130" spans="1:12" x14ac:dyDescent="0.35">
      <c r="A130">
        <v>8</v>
      </c>
      <c r="B130">
        <v>0.59</v>
      </c>
      <c r="C130">
        <v>0.16</v>
      </c>
      <c r="D130">
        <v>1.8</v>
      </c>
      <c r="E130">
        <v>6.5000000000000002E-2</v>
      </c>
      <c r="F130">
        <v>3</v>
      </c>
      <c r="G130">
        <v>16</v>
      </c>
      <c r="H130">
        <v>0.99619999999999997</v>
      </c>
      <c r="I130">
        <v>3.42</v>
      </c>
      <c r="J130">
        <v>0.92</v>
      </c>
      <c r="K130">
        <v>10.5</v>
      </c>
      <c r="L130">
        <v>7</v>
      </c>
    </row>
    <row r="131" spans="1:12" x14ac:dyDescent="0.35">
      <c r="A131">
        <v>6.1</v>
      </c>
      <c r="B131">
        <v>0.38</v>
      </c>
      <c r="C131">
        <v>0.15</v>
      </c>
      <c r="D131">
        <v>1.8</v>
      </c>
      <c r="E131">
        <v>7.1999999999999995E-2</v>
      </c>
      <c r="F131">
        <v>6</v>
      </c>
      <c r="G131">
        <v>19</v>
      </c>
      <c r="H131">
        <v>0.99550000000000005</v>
      </c>
      <c r="I131">
        <v>3.42</v>
      </c>
      <c r="J131">
        <v>0.56999999999999995</v>
      </c>
      <c r="K131">
        <v>9.4</v>
      </c>
      <c r="L131">
        <v>5</v>
      </c>
    </row>
    <row r="132" spans="1:12" x14ac:dyDescent="0.35">
      <c r="A132">
        <v>8</v>
      </c>
      <c r="B132">
        <v>0.745</v>
      </c>
      <c r="C132">
        <v>0.56000000000000005</v>
      </c>
      <c r="D132">
        <v>2</v>
      </c>
      <c r="E132">
        <v>0.11799999999999999</v>
      </c>
      <c r="F132">
        <v>30</v>
      </c>
      <c r="G132">
        <v>134</v>
      </c>
      <c r="H132">
        <v>0.99680000000000002</v>
      </c>
      <c r="I132">
        <v>3.24</v>
      </c>
      <c r="J132">
        <v>0.66</v>
      </c>
      <c r="K132">
        <v>9.4</v>
      </c>
      <c r="L132">
        <v>5</v>
      </c>
    </row>
    <row r="133" spans="1:12" x14ac:dyDescent="0.35">
      <c r="A133">
        <v>5.6</v>
      </c>
      <c r="B133">
        <v>0.5</v>
      </c>
      <c r="C133">
        <v>0.09</v>
      </c>
      <c r="D133">
        <v>2.2999999999999998</v>
      </c>
      <c r="E133">
        <v>4.9000000000000002E-2</v>
      </c>
      <c r="F133">
        <v>17</v>
      </c>
      <c r="G133">
        <v>99</v>
      </c>
      <c r="H133">
        <v>0.99370000000000003</v>
      </c>
      <c r="I133">
        <v>3.63</v>
      </c>
      <c r="J133">
        <v>0.63</v>
      </c>
      <c r="K133">
        <v>13</v>
      </c>
      <c r="L133">
        <v>5</v>
      </c>
    </row>
    <row r="134" spans="1:12" x14ac:dyDescent="0.35">
      <c r="A134">
        <v>5.6</v>
      </c>
      <c r="B134">
        <v>0.5</v>
      </c>
      <c r="C134">
        <v>0.09</v>
      </c>
      <c r="D134">
        <v>2.2999999999999998</v>
      </c>
      <c r="E134">
        <v>4.9000000000000002E-2</v>
      </c>
      <c r="F134">
        <v>17</v>
      </c>
      <c r="G134">
        <v>99</v>
      </c>
      <c r="H134">
        <v>0.99370000000000003</v>
      </c>
      <c r="I134">
        <v>3.63</v>
      </c>
      <c r="J134">
        <v>0.63</v>
      </c>
      <c r="K134">
        <v>13</v>
      </c>
      <c r="L134">
        <v>5</v>
      </c>
    </row>
    <row r="135" spans="1:12" x14ac:dyDescent="0.35">
      <c r="A135">
        <v>6.6</v>
      </c>
      <c r="B135">
        <v>0.5</v>
      </c>
      <c r="C135">
        <v>0.01</v>
      </c>
      <c r="D135">
        <v>1.5</v>
      </c>
      <c r="E135">
        <v>0.06</v>
      </c>
      <c r="F135">
        <v>17</v>
      </c>
      <c r="G135">
        <v>26</v>
      </c>
      <c r="H135">
        <v>0.99519999999999997</v>
      </c>
      <c r="I135">
        <v>3.4</v>
      </c>
      <c r="J135">
        <v>0.57999999999999996</v>
      </c>
      <c r="K135">
        <v>9.8000000000000007</v>
      </c>
      <c r="L135">
        <v>6</v>
      </c>
    </row>
    <row r="136" spans="1:12" x14ac:dyDescent="0.35">
      <c r="A136">
        <v>7.9</v>
      </c>
      <c r="B136">
        <v>1.04</v>
      </c>
      <c r="C136">
        <v>0.05</v>
      </c>
      <c r="D136">
        <v>2.2000000000000002</v>
      </c>
      <c r="E136">
        <v>8.4000000000000005E-2</v>
      </c>
      <c r="F136">
        <v>13</v>
      </c>
      <c r="G136">
        <v>29</v>
      </c>
      <c r="H136">
        <v>0.99590000000000001</v>
      </c>
      <c r="I136">
        <v>3.22</v>
      </c>
      <c r="J136">
        <v>0.55000000000000004</v>
      </c>
      <c r="K136">
        <v>9.9</v>
      </c>
      <c r="L136">
        <v>6</v>
      </c>
    </row>
    <row r="137" spans="1:12" x14ac:dyDescent="0.35">
      <c r="A137">
        <v>8.4</v>
      </c>
      <c r="B137">
        <v>0.745</v>
      </c>
      <c r="C137">
        <v>0.11</v>
      </c>
      <c r="D137">
        <v>1.9</v>
      </c>
      <c r="E137">
        <v>0.09</v>
      </c>
      <c r="F137">
        <v>16</v>
      </c>
      <c r="G137">
        <v>63</v>
      </c>
      <c r="H137">
        <v>0.99650000000000005</v>
      </c>
      <c r="I137">
        <v>3.19</v>
      </c>
      <c r="J137">
        <v>0.82</v>
      </c>
      <c r="K137">
        <v>9.6</v>
      </c>
      <c r="L137">
        <v>5</v>
      </c>
    </row>
    <row r="138" spans="1:12" x14ac:dyDescent="0.35">
      <c r="A138">
        <v>8.3000000000000007</v>
      </c>
      <c r="B138">
        <v>0.71499999999999997</v>
      </c>
      <c r="C138">
        <v>0.15</v>
      </c>
      <c r="D138">
        <v>1.8</v>
      </c>
      <c r="E138">
        <v>8.8999999999999996E-2</v>
      </c>
      <c r="F138">
        <v>10</v>
      </c>
      <c r="G138">
        <v>52</v>
      </c>
      <c r="H138">
        <v>0.99680000000000002</v>
      </c>
      <c r="I138">
        <v>3.23</v>
      </c>
      <c r="J138">
        <v>0.77</v>
      </c>
      <c r="K138">
        <v>9.5</v>
      </c>
      <c r="L138">
        <v>5</v>
      </c>
    </row>
    <row r="139" spans="1:12" x14ac:dyDescent="0.35">
      <c r="A139">
        <v>7.2</v>
      </c>
      <c r="B139">
        <v>0.41499999999999998</v>
      </c>
      <c r="C139">
        <v>0.36</v>
      </c>
      <c r="D139">
        <v>2</v>
      </c>
      <c r="E139">
        <v>8.1000000000000003E-2</v>
      </c>
      <c r="F139">
        <v>13</v>
      </c>
      <c r="G139">
        <v>45</v>
      </c>
      <c r="H139">
        <v>0.99719999999999998</v>
      </c>
      <c r="I139">
        <v>3.48</v>
      </c>
      <c r="J139">
        <v>0.64</v>
      </c>
      <c r="K139">
        <v>9.1999999999999993</v>
      </c>
      <c r="L139">
        <v>5</v>
      </c>
    </row>
    <row r="140" spans="1:12" x14ac:dyDescent="0.35">
      <c r="A140">
        <v>7.8</v>
      </c>
      <c r="B140">
        <v>0.56000000000000005</v>
      </c>
      <c r="C140">
        <v>0.19</v>
      </c>
      <c r="D140">
        <v>2.1</v>
      </c>
      <c r="E140">
        <v>8.1000000000000003E-2</v>
      </c>
      <c r="F140">
        <v>15</v>
      </c>
      <c r="G140">
        <v>105</v>
      </c>
      <c r="H140">
        <v>0.99619999999999997</v>
      </c>
      <c r="I140">
        <v>3.33</v>
      </c>
      <c r="J140">
        <v>0.54</v>
      </c>
      <c r="K140">
        <v>9.5</v>
      </c>
      <c r="L140">
        <v>5</v>
      </c>
    </row>
    <row r="141" spans="1:12" x14ac:dyDescent="0.35">
      <c r="A141">
        <v>7.8</v>
      </c>
      <c r="B141">
        <v>0.56000000000000005</v>
      </c>
      <c r="C141">
        <v>0.19</v>
      </c>
      <c r="D141">
        <v>2</v>
      </c>
      <c r="E141">
        <v>8.1000000000000003E-2</v>
      </c>
      <c r="F141">
        <v>17</v>
      </c>
      <c r="G141">
        <v>108</v>
      </c>
      <c r="H141">
        <v>0.99619999999999997</v>
      </c>
      <c r="I141">
        <v>3.32</v>
      </c>
      <c r="J141">
        <v>0.54</v>
      </c>
      <c r="K141">
        <v>9.5</v>
      </c>
      <c r="L141">
        <v>5</v>
      </c>
    </row>
    <row r="142" spans="1:12" x14ac:dyDescent="0.35">
      <c r="A142">
        <v>8.4</v>
      </c>
      <c r="B142">
        <v>0.745</v>
      </c>
      <c r="C142">
        <v>0.11</v>
      </c>
      <c r="D142">
        <v>1.9</v>
      </c>
      <c r="E142">
        <v>0.09</v>
      </c>
      <c r="F142">
        <v>16</v>
      </c>
      <c r="G142">
        <v>63</v>
      </c>
      <c r="H142">
        <v>0.99650000000000005</v>
      </c>
      <c r="I142">
        <v>3.19</v>
      </c>
      <c r="J142">
        <v>0.82</v>
      </c>
      <c r="K142">
        <v>9.6</v>
      </c>
      <c r="L142">
        <v>5</v>
      </c>
    </row>
    <row r="143" spans="1:12" x14ac:dyDescent="0.35">
      <c r="A143">
        <v>8.3000000000000007</v>
      </c>
      <c r="B143">
        <v>0.71499999999999997</v>
      </c>
      <c r="C143">
        <v>0.15</v>
      </c>
      <c r="D143">
        <v>1.8</v>
      </c>
      <c r="E143">
        <v>8.8999999999999996E-2</v>
      </c>
      <c r="F143">
        <v>10</v>
      </c>
      <c r="G143">
        <v>52</v>
      </c>
      <c r="H143">
        <v>0.99680000000000002</v>
      </c>
      <c r="I143">
        <v>3.23</v>
      </c>
      <c r="J143">
        <v>0.77</v>
      </c>
      <c r="K143">
        <v>9.5</v>
      </c>
      <c r="L143">
        <v>5</v>
      </c>
    </row>
    <row r="144" spans="1:12" x14ac:dyDescent="0.35">
      <c r="A144">
        <v>5.2</v>
      </c>
      <c r="B144">
        <v>0.34</v>
      </c>
      <c r="C144">
        <v>0</v>
      </c>
      <c r="D144">
        <v>1.8</v>
      </c>
      <c r="E144">
        <v>0.05</v>
      </c>
      <c r="F144">
        <v>27</v>
      </c>
      <c r="G144">
        <v>63</v>
      </c>
      <c r="H144">
        <v>0.99160000000000004</v>
      </c>
      <c r="I144">
        <v>3.68</v>
      </c>
      <c r="J144">
        <v>0.79</v>
      </c>
      <c r="K144">
        <v>14</v>
      </c>
      <c r="L144">
        <v>6</v>
      </c>
    </row>
    <row r="145" spans="1:12" x14ac:dyDescent="0.35">
      <c r="A145">
        <v>6.3</v>
      </c>
      <c r="B145">
        <v>0.39</v>
      </c>
      <c r="C145">
        <v>0.08</v>
      </c>
      <c r="D145">
        <v>1.7</v>
      </c>
      <c r="E145">
        <v>6.6000000000000003E-2</v>
      </c>
      <c r="F145">
        <v>3</v>
      </c>
      <c r="G145">
        <v>20</v>
      </c>
      <c r="H145">
        <v>0.99539999999999995</v>
      </c>
      <c r="I145">
        <v>3.34</v>
      </c>
      <c r="J145">
        <v>0.57999999999999996</v>
      </c>
      <c r="K145">
        <v>9.4</v>
      </c>
      <c r="L145">
        <v>5</v>
      </c>
    </row>
    <row r="146" spans="1:12" x14ac:dyDescent="0.35">
      <c r="A146">
        <v>5.2</v>
      </c>
      <c r="B146">
        <v>0.34</v>
      </c>
      <c r="C146">
        <v>0</v>
      </c>
      <c r="D146">
        <v>1.8</v>
      </c>
      <c r="E146">
        <v>0.05</v>
      </c>
      <c r="F146">
        <v>27</v>
      </c>
      <c r="G146">
        <v>63</v>
      </c>
      <c r="H146">
        <v>0.99160000000000004</v>
      </c>
      <c r="I146">
        <v>3.68</v>
      </c>
      <c r="J146">
        <v>0.79</v>
      </c>
      <c r="K146">
        <v>14</v>
      </c>
      <c r="L146">
        <v>6</v>
      </c>
    </row>
    <row r="147" spans="1:12" x14ac:dyDescent="0.35">
      <c r="A147">
        <v>8.1</v>
      </c>
      <c r="B147">
        <v>0.67</v>
      </c>
      <c r="C147">
        <v>0.55000000000000004</v>
      </c>
      <c r="D147">
        <v>1.8</v>
      </c>
      <c r="E147">
        <v>0.11700000000000001</v>
      </c>
      <c r="F147">
        <v>32</v>
      </c>
      <c r="G147">
        <v>141</v>
      </c>
      <c r="H147">
        <v>0.99680000000000002</v>
      </c>
      <c r="I147">
        <v>3.17</v>
      </c>
      <c r="J147">
        <v>0.62</v>
      </c>
      <c r="K147">
        <v>9.4</v>
      </c>
      <c r="L147">
        <v>5</v>
      </c>
    </row>
    <row r="148" spans="1:12" x14ac:dyDescent="0.35">
      <c r="A148">
        <v>5.8</v>
      </c>
      <c r="B148">
        <v>0.68</v>
      </c>
      <c r="C148">
        <v>0.02</v>
      </c>
      <c r="D148">
        <v>1.8</v>
      </c>
      <c r="E148">
        <v>8.6999999999999994E-2</v>
      </c>
      <c r="F148">
        <v>21</v>
      </c>
      <c r="G148">
        <v>94</v>
      </c>
      <c r="H148">
        <v>0.99439999999999995</v>
      </c>
      <c r="I148">
        <v>3.54</v>
      </c>
      <c r="J148">
        <v>0.52</v>
      </c>
      <c r="K148">
        <v>10</v>
      </c>
      <c r="L148">
        <v>5</v>
      </c>
    </row>
    <row r="149" spans="1:12" x14ac:dyDescent="0.35">
      <c r="A149">
        <v>7.6</v>
      </c>
      <c r="B149">
        <v>0.49</v>
      </c>
      <c r="C149">
        <v>0.26</v>
      </c>
      <c r="D149">
        <v>1.6</v>
      </c>
      <c r="E149">
        <v>0.23599999999999999</v>
      </c>
      <c r="F149">
        <v>10</v>
      </c>
      <c r="G149">
        <v>88</v>
      </c>
      <c r="H149">
        <v>0.99680000000000002</v>
      </c>
      <c r="I149">
        <v>3.11</v>
      </c>
      <c r="J149">
        <v>0.8</v>
      </c>
      <c r="K149">
        <v>9.3000000000000007</v>
      </c>
      <c r="L149">
        <v>5</v>
      </c>
    </row>
    <row r="150" spans="1:12" x14ac:dyDescent="0.35">
      <c r="A150">
        <v>6.9</v>
      </c>
      <c r="B150">
        <v>0.49</v>
      </c>
      <c r="C150">
        <v>0.1</v>
      </c>
      <c r="D150">
        <v>2.2999999999999998</v>
      </c>
      <c r="E150">
        <v>7.3999999999999996E-2</v>
      </c>
      <c r="F150">
        <v>12</v>
      </c>
      <c r="G150">
        <v>30</v>
      </c>
      <c r="H150">
        <v>0.99590000000000001</v>
      </c>
      <c r="I150">
        <v>3.42</v>
      </c>
      <c r="J150">
        <v>0.57999999999999996</v>
      </c>
      <c r="K150">
        <v>10.199999999999999</v>
      </c>
      <c r="L150">
        <v>6</v>
      </c>
    </row>
    <row r="151" spans="1:12" x14ac:dyDescent="0.35">
      <c r="A151">
        <v>8.1999999999999993</v>
      </c>
      <c r="B151">
        <v>0.4</v>
      </c>
      <c r="C151">
        <v>0.44</v>
      </c>
      <c r="D151">
        <v>2.8</v>
      </c>
      <c r="E151">
        <v>8.8999999999999996E-2</v>
      </c>
      <c r="F151">
        <v>11</v>
      </c>
      <c r="G151">
        <v>43</v>
      </c>
      <c r="H151">
        <v>0.99750000000000005</v>
      </c>
      <c r="I151">
        <v>3.53</v>
      </c>
      <c r="J151">
        <v>0.61</v>
      </c>
      <c r="K151">
        <v>10.5</v>
      </c>
      <c r="L151">
        <v>6</v>
      </c>
    </row>
    <row r="152" spans="1:12" x14ac:dyDescent="0.35">
      <c r="A152">
        <v>7.3</v>
      </c>
      <c r="B152">
        <v>0.33</v>
      </c>
      <c r="C152">
        <v>0.47</v>
      </c>
      <c r="D152">
        <v>2.1</v>
      </c>
      <c r="E152">
        <v>7.6999999999999999E-2</v>
      </c>
      <c r="F152">
        <v>5</v>
      </c>
      <c r="G152">
        <v>11</v>
      </c>
      <c r="H152">
        <v>0.99580000000000002</v>
      </c>
      <c r="I152">
        <v>3.33</v>
      </c>
      <c r="J152">
        <v>0.53</v>
      </c>
      <c r="K152">
        <v>10.3</v>
      </c>
      <c r="L152">
        <v>6</v>
      </c>
    </row>
    <row r="153" spans="1:12" x14ac:dyDescent="0.35">
      <c r="A153">
        <v>9.1999999999999993</v>
      </c>
      <c r="B153">
        <v>0.52</v>
      </c>
      <c r="C153">
        <v>1</v>
      </c>
      <c r="D153">
        <v>3.4</v>
      </c>
      <c r="E153">
        <v>0.61</v>
      </c>
      <c r="F153">
        <v>32</v>
      </c>
      <c r="G153">
        <v>69</v>
      </c>
      <c r="H153">
        <v>0.99960000000000004</v>
      </c>
      <c r="I153">
        <v>2.74</v>
      </c>
      <c r="J153">
        <v>2</v>
      </c>
      <c r="K153">
        <v>9.4</v>
      </c>
      <c r="L153">
        <v>4</v>
      </c>
    </row>
    <row r="154" spans="1:12" x14ac:dyDescent="0.35">
      <c r="A154">
        <v>7.5</v>
      </c>
      <c r="B154">
        <v>0.6</v>
      </c>
      <c r="C154">
        <v>0.03</v>
      </c>
      <c r="D154">
        <v>1.8</v>
      </c>
      <c r="E154">
        <v>9.5000000000000001E-2</v>
      </c>
      <c r="F154">
        <v>25</v>
      </c>
      <c r="G154">
        <v>99</v>
      </c>
      <c r="H154">
        <v>0.995</v>
      </c>
      <c r="I154">
        <v>3.35</v>
      </c>
      <c r="J154">
        <v>0.54</v>
      </c>
      <c r="K154">
        <v>10.1</v>
      </c>
      <c r="L154">
        <v>5</v>
      </c>
    </row>
    <row r="155" spans="1:12" x14ac:dyDescent="0.35">
      <c r="A155">
        <v>7.5</v>
      </c>
      <c r="B155">
        <v>0.6</v>
      </c>
      <c r="C155">
        <v>0.03</v>
      </c>
      <c r="D155">
        <v>1.8</v>
      </c>
      <c r="E155">
        <v>9.5000000000000001E-2</v>
      </c>
      <c r="F155">
        <v>25</v>
      </c>
      <c r="G155">
        <v>99</v>
      </c>
      <c r="H155">
        <v>0.995</v>
      </c>
      <c r="I155">
        <v>3.35</v>
      </c>
      <c r="J155">
        <v>0.54</v>
      </c>
      <c r="K155">
        <v>10.1</v>
      </c>
      <c r="L155">
        <v>5</v>
      </c>
    </row>
    <row r="156" spans="1:12" x14ac:dyDescent="0.35">
      <c r="A156">
        <v>7.1</v>
      </c>
      <c r="B156">
        <v>0.43</v>
      </c>
      <c r="C156">
        <v>0.42</v>
      </c>
      <c r="D156">
        <v>5.5</v>
      </c>
      <c r="E156">
        <v>7.0000000000000007E-2</v>
      </c>
      <c r="F156">
        <v>29</v>
      </c>
      <c r="G156">
        <v>129</v>
      </c>
      <c r="H156">
        <v>0.99729999999999996</v>
      </c>
      <c r="I156">
        <v>3.42</v>
      </c>
      <c r="J156">
        <v>0.72</v>
      </c>
      <c r="K156">
        <v>10.5</v>
      </c>
      <c r="L156">
        <v>5</v>
      </c>
    </row>
    <row r="157" spans="1:12" x14ac:dyDescent="0.35">
      <c r="A157">
        <v>7.1</v>
      </c>
      <c r="B157">
        <v>0.43</v>
      </c>
      <c r="C157">
        <v>0.42</v>
      </c>
      <c r="D157">
        <v>5.5</v>
      </c>
      <c r="E157">
        <v>7.0999999999999994E-2</v>
      </c>
      <c r="F157">
        <v>28</v>
      </c>
      <c r="G157">
        <v>128</v>
      </c>
      <c r="H157">
        <v>0.99729999999999996</v>
      </c>
      <c r="I157">
        <v>3.42</v>
      </c>
      <c r="J157">
        <v>0.71</v>
      </c>
      <c r="K157">
        <v>10.5</v>
      </c>
      <c r="L157">
        <v>5</v>
      </c>
    </row>
    <row r="158" spans="1:12" x14ac:dyDescent="0.35">
      <c r="A158">
        <v>7.1</v>
      </c>
      <c r="B158">
        <v>0.43</v>
      </c>
      <c r="C158">
        <v>0.42</v>
      </c>
      <c r="D158">
        <v>5.5</v>
      </c>
      <c r="E158">
        <v>7.0000000000000007E-2</v>
      </c>
      <c r="F158">
        <v>29</v>
      </c>
      <c r="G158">
        <v>129</v>
      </c>
      <c r="H158">
        <v>0.99729999999999996</v>
      </c>
      <c r="I158">
        <v>3.42</v>
      </c>
      <c r="J158">
        <v>0.72</v>
      </c>
      <c r="K158">
        <v>10.5</v>
      </c>
      <c r="L158">
        <v>5</v>
      </c>
    </row>
    <row r="159" spans="1:12" x14ac:dyDescent="0.35">
      <c r="A159">
        <v>7.1</v>
      </c>
      <c r="B159">
        <v>0.43</v>
      </c>
      <c r="C159">
        <v>0.42</v>
      </c>
      <c r="D159">
        <v>5.5</v>
      </c>
      <c r="E159">
        <v>7.0999999999999994E-2</v>
      </c>
      <c r="F159">
        <v>28</v>
      </c>
      <c r="G159">
        <v>128</v>
      </c>
      <c r="H159">
        <v>0.99729999999999996</v>
      </c>
      <c r="I159">
        <v>3.42</v>
      </c>
      <c r="J159">
        <v>0.71</v>
      </c>
      <c r="K159">
        <v>10.5</v>
      </c>
      <c r="L159">
        <v>5</v>
      </c>
    </row>
    <row r="160" spans="1:12" x14ac:dyDescent="0.35">
      <c r="A160">
        <v>7.1</v>
      </c>
      <c r="B160">
        <v>0.68</v>
      </c>
      <c r="C160">
        <v>0</v>
      </c>
      <c r="D160">
        <v>2.2000000000000002</v>
      </c>
      <c r="E160">
        <v>7.2999999999999995E-2</v>
      </c>
      <c r="F160">
        <v>12</v>
      </c>
      <c r="G160">
        <v>22</v>
      </c>
      <c r="H160">
        <v>0.99690000000000001</v>
      </c>
      <c r="I160">
        <v>3.48</v>
      </c>
      <c r="J160">
        <v>0.5</v>
      </c>
      <c r="K160">
        <v>9.3000000000000007</v>
      </c>
      <c r="L160">
        <v>5</v>
      </c>
    </row>
    <row r="161" spans="1:12" x14ac:dyDescent="0.35">
      <c r="A161">
        <v>6.8</v>
      </c>
      <c r="B161">
        <v>0.6</v>
      </c>
      <c r="C161">
        <v>0.18</v>
      </c>
      <c r="D161">
        <v>1.9</v>
      </c>
      <c r="E161">
        <v>7.9000000000000001E-2</v>
      </c>
      <c r="F161">
        <v>18</v>
      </c>
      <c r="G161">
        <v>86</v>
      </c>
      <c r="H161">
        <v>0.99680000000000002</v>
      </c>
      <c r="I161">
        <v>3.59</v>
      </c>
      <c r="J161">
        <v>0.56999999999999995</v>
      </c>
      <c r="K161">
        <v>9.3000000000000007</v>
      </c>
      <c r="L161">
        <v>6</v>
      </c>
    </row>
    <row r="162" spans="1:12" x14ac:dyDescent="0.35">
      <c r="A162">
        <v>7.6</v>
      </c>
      <c r="B162">
        <v>0.95</v>
      </c>
      <c r="C162">
        <v>0.03</v>
      </c>
      <c r="D162">
        <v>2</v>
      </c>
      <c r="E162">
        <v>0.09</v>
      </c>
      <c r="F162">
        <v>7</v>
      </c>
      <c r="G162">
        <v>20</v>
      </c>
      <c r="H162">
        <v>0.99590000000000001</v>
      </c>
      <c r="I162">
        <v>3.2</v>
      </c>
      <c r="J162">
        <v>0.56000000000000005</v>
      </c>
      <c r="K162">
        <v>9.6</v>
      </c>
      <c r="L162">
        <v>5</v>
      </c>
    </row>
    <row r="163" spans="1:12" x14ac:dyDescent="0.35">
      <c r="A163">
        <v>7.6</v>
      </c>
      <c r="B163">
        <v>0.68</v>
      </c>
      <c r="C163">
        <v>0.02</v>
      </c>
      <c r="D163">
        <v>1.3</v>
      </c>
      <c r="E163">
        <v>7.1999999999999995E-2</v>
      </c>
      <c r="F163">
        <v>9</v>
      </c>
      <c r="G163">
        <v>20</v>
      </c>
      <c r="H163">
        <v>0.99650000000000005</v>
      </c>
      <c r="I163">
        <v>3.17</v>
      </c>
      <c r="J163">
        <v>1.08</v>
      </c>
      <c r="K163">
        <v>9.1999999999999993</v>
      </c>
      <c r="L163">
        <v>4</v>
      </c>
    </row>
    <row r="164" spans="1:12" x14ac:dyDescent="0.35">
      <c r="A164">
        <v>7.8</v>
      </c>
      <c r="B164">
        <v>0.53</v>
      </c>
      <c r="C164">
        <v>0.04</v>
      </c>
      <c r="D164">
        <v>1.7</v>
      </c>
      <c r="E164">
        <v>7.5999999999999998E-2</v>
      </c>
      <c r="F164">
        <v>17</v>
      </c>
      <c r="G164">
        <v>31</v>
      </c>
      <c r="H164">
        <v>0.99639999999999995</v>
      </c>
      <c r="I164">
        <v>3.33</v>
      </c>
      <c r="J164">
        <v>0.56000000000000005</v>
      </c>
      <c r="K164">
        <v>10</v>
      </c>
      <c r="L164">
        <v>6</v>
      </c>
    </row>
    <row r="165" spans="1:12" x14ac:dyDescent="0.35">
      <c r="A165">
        <v>7.4</v>
      </c>
      <c r="B165">
        <v>0.6</v>
      </c>
      <c r="C165">
        <v>0.26</v>
      </c>
      <c r="D165">
        <v>7.3</v>
      </c>
      <c r="E165">
        <v>7.0000000000000007E-2</v>
      </c>
      <c r="F165">
        <v>36</v>
      </c>
      <c r="G165">
        <v>121</v>
      </c>
      <c r="H165">
        <v>0.99819999999999998</v>
      </c>
      <c r="I165">
        <v>3.37</v>
      </c>
      <c r="J165">
        <v>0.49</v>
      </c>
      <c r="K165">
        <v>9.4</v>
      </c>
      <c r="L165">
        <v>5</v>
      </c>
    </row>
    <row r="166" spans="1:12" x14ac:dyDescent="0.35">
      <c r="A166">
        <v>7.3</v>
      </c>
      <c r="B166">
        <v>0.59</v>
      </c>
      <c r="C166">
        <v>0.26</v>
      </c>
      <c r="D166">
        <v>7.2</v>
      </c>
      <c r="E166">
        <v>7.0000000000000007E-2</v>
      </c>
      <c r="F166">
        <v>35</v>
      </c>
      <c r="G166">
        <v>121</v>
      </c>
      <c r="H166">
        <v>0.99809999999999999</v>
      </c>
      <c r="I166">
        <v>3.37</v>
      </c>
      <c r="J166">
        <v>0.49</v>
      </c>
      <c r="K166">
        <v>9.4</v>
      </c>
      <c r="L166">
        <v>5</v>
      </c>
    </row>
    <row r="167" spans="1:12" x14ac:dyDescent="0.35">
      <c r="A167">
        <v>7.8</v>
      </c>
      <c r="B167">
        <v>0.63</v>
      </c>
      <c r="C167">
        <v>0.48</v>
      </c>
      <c r="D167">
        <v>1.7</v>
      </c>
      <c r="E167">
        <v>0.1</v>
      </c>
      <c r="F167">
        <v>14</v>
      </c>
      <c r="G167">
        <v>96</v>
      </c>
      <c r="H167">
        <v>0.99609999999999999</v>
      </c>
      <c r="I167">
        <v>3.19</v>
      </c>
      <c r="J167">
        <v>0.62</v>
      </c>
      <c r="K167">
        <v>9.5</v>
      </c>
      <c r="L167">
        <v>5</v>
      </c>
    </row>
    <row r="168" spans="1:12" x14ac:dyDescent="0.35">
      <c r="A168">
        <v>6.8</v>
      </c>
      <c r="B168">
        <v>0.64</v>
      </c>
      <c r="C168">
        <v>0.1</v>
      </c>
      <c r="D168">
        <v>2.1</v>
      </c>
      <c r="E168">
        <v>8.5000000000000006E-2</v>
      </c>
      <c r="F168">
        <v>18</v>
      </c>
      <c r="G168">
        <v>101</v>
      </c>
      <c r="H168">
        <v>0.99560000000000004</v>
      </c>
      <c r="I168">
        <v>3.34</v>
      </c>
      <c r="J168">
        <v>0.52</v>
      </c>
      <c r="K168">
        <v>10.199999999999999</v>
      </c>
      <c r="L168">
        <v>5</v>
      </c>
    </row>
    <row r="169" spans="1:12" x14ac:dyDescent="0.35">
      <c r="A169">
        <v>7.3</v>
      </c>
      <c r="B169">
        <v>0.55000000000000004</v>
      </c>
      <c r="C169">
        <v>0.03</v>
      </c>
      <c r="D169">
        <v>1.6</v>
      </c>
      <c r="E169">
        <v>7.1999999999999995E-2</v>
      </c>
      <c r="F169">
        <v>17</v>
      </c>
      <c r="G169">
        <v>42</v>
      </c>
      <c r="H169">
        <v>0.99560000000000004</v>
      </c>
      <c r="I169">
        <v>3.37</v>
      </c>
      <c r="J169">
        <v>0.48</v>
      </c>
      <c r="K169">
        <v>9</v>
      </c>
      <c r="L169">
        <v>4</v>
      </c>
    </row>
    <row r="170" spans="1:12" x14ac:dyDescent="0.35">
      <c r="A170">
        <v>6.8</v>
      </c>
      <c r="B170">
        <v>0.63</v>
      </c>
      <c r="C170">
        <v>7.0000000000000007E-2</v>
      </c>
      <c r="D170">
        <v>2.1</v>
      </c>
      <c r="E170">
        <v>8.8999999999999996E-2</v>
      </c>
      <c r="F170">
        <v>11</v>
      </c>
      <c r="G170">
        <v>44</v>
      </c>
      <c r="H170">
        <v>0.99529999999999996</v>
      </c>
      <c r="I170">
        <v>3.47</v>
      </c>
      <c r="J170">
        <v>0.55000000000000004</v>
      </c>
      <c r="K170">
        <v>10.4</v>
      </c>
      <c r="L170">
        <v>6</v>
      </c>
    </row>
    <row r="171" spans="1:12" x14ac:dyDescent="0.35">
      <c r="A171">
        <v>7.5</v>
      </c>
      <c r="B171">
        <v>0.70499999999999996</v>
      </c>
      <c r="C171">
        <v>0.24</v>
      </c>
      <c r="D171">
        <v>1.8</v>
      </c>
      <c r="E171">
        <v>0.36</v>
      </c>
      <c r="F171">
        <v>15</v>
      </c>
      <c r="G171">
        <v>63</v>
      </c>
      <c r="H171">
        <v>0.99639999999999995</v>
      </c>
      <c r="I171">
        <v>3</v>
      </c>
      <c r="J171">
        <v>1.59</v>
      </c>
      <c r="K171">
        <v>9.5</v>
      </c>
      <c r="L171">
        <v>5</v>
      </c>
    </row>
    <row r="172" spans="1:12" x14ac:dyDescent="0.35">
      <c r="A172">
        <v>7.9</v>
      </c>
      <c r="B172">
        <v>0.88500000000000001</v>
      </c>
      <c r="C172">
        <v>0.03</v>
      </c>
      <c r="D172">
        <v>1.8</v>
      </c>
      <c r="E172">
        <v>5.8000000000000003E-2</v>
      </c>
      <c r="F172">
        <v>4</v>
      </c>
      <c r="G172">
        <v>8</v>
      </c>
      <c r="H172">
        <v>0.99719999999999998</v>
      </c>
      <c r="I172">
        <v>3.36</v>
      </c>
      <c r="J172">
        <v>0.33</v>
      </c>
      <c r="K172">
        <v>9.1</v>
      </c>
      <c r="L172">
        <v>4</v>
      </c>
    </row>
    <row r="173" spans="1:12" x14ac:dyDescent="0.35">
      <c r="A173">
        <v>8</v>
      </c>
      <c r="B173">
        <v>0.42</v>
      </c>
      <c r="C173">
        <v>0.17</v>
      </c>
      <c r="D173">
        <v>2</v>
      </c>
      <c r="E173">
        <v>7.2999999999999995E-2</v>
      </c>
      <c r="F173">
        <v>6</v>
      </c>
      <c r="G173">
        <v>18</v>
      </c>
      <c r="H173">
        <v>0.99719999999999998</v>
      </c>
      <c r="I173">
        <v>3.29</v>
      </c>
      <c r="J173">
        <v>0.61</v>
      </c>
      <c r="K173">
        <v>9.1999999999999993</v>
      </c>
      <c r="L173">
        <v>6</v>
      </c>
    </row>
    <row r="174" spans="1:12" x14ac:dyDescent="0.35">
      <c r="A174">
        <v>8</v>
      </c>
      <c r="B174">
        <v>0.42</v>
      </c>
      <c r="C174">
        <v>0.17</v>
      </c>
      <c r="D174">
        <v>2</v>
      </c>
      <c r="E174">
        <v>7.2999999999999995E-2</v>
      </c>
      <c r="F174">
        <v>6</v>
      </c>
      <c r="G174">
        <v>18</v>
      </c>
      <c r="H174">
        <v>0.99719999999999998</v>
      </c>
      <c r="I174">
        <v>3.29</v>
      </c>
      <c r="J174">
        <v>0.61</v>
      </c>
      <c r="K174">
        <v>9.1999999999999993</v>
      </c>
      <c r="L174">
        <v>6</v>
      </c>
    </row>
    <row r="175" spans="1:12" x14ac:dyDescent="0.35">
      <c r="A175">
        <v>7.4</v>
      </c>
      <c r="B175">
        <v>0.62</v>
      </c>
      <c r="C175">
        <v>0.05</v>
      </c>
      <c r="D175">
        <v>1.9</v>
      </c>
      <c r="E175">
        <v>6.8000000000000005E-2</v>
      </c>
      <c r="F175">
        <v>24</v>
      </c>
      <c r="G175">
        <v>42</v>
      </c>
      <c r="H175">
        <v>0.99609999999999999</v>
      </c>
      <c r="I175">
        <v>3.42</v>
      </c>
      <c r="J175">
        <v>0.56999999999999995</v>
      </c>
      <c r="K175">
        <v>11.5</v>
      </c>
      <c r="L175">
        <v>6</v>
      </c>
    </row>
    <row r="176" spans="1:12" x14ac:dyDescent="0.35">
      <c r="A176">
        <v>7.3</v>
      </c>
      <c r="B176">
        <v>0.38</v>
      </c>
      <c r="C176">
        <v>0.21</v>
      </c>
      <c r="D176">
        <v>2</v>
      </c>
      <c r="E176">
        <v>0.08</v>
      </c>
      <c r="F176">
        <v>7</v>
      </c>
      <c r="G176">
        <v>35</v>
      </c>
      <c r="H176">
        <v>0.99609999999999999</v>
      </c>
      <c r="I176">
        <v>3.33</v>
      </c>
      <c r="J176">
        <v>0.47</v>
      </c>
      <c r="K176">
        <v>9.5</v>
      </c>
      <c r="L176">
        <v>5</v>
      </c>
    </row>
    <row r="177" spans="1:12" x14ac:dyDescent="0.35">
      <c r="A177">
        <v>6.9</v>
      </c>
      <c r="B177">
        <v>0.5</v>
      </c>
      <c r="C177">
        <v>0.04</v>
      </c>
      <c r="D177">
        <v>1.5</v>
      </c>
      <c r="E177">
        <v>8.5000000000000006E-2</v>
      </c>
      <c r="F177">
        <v>19</v>
      </c>
      <c r="G177">
        <v>49</v>
      </c>
      <c r="H177">
        <v>0.99580000000000002</v>
      </c>
      <c r="I177">
        <v>3.35</v>
      </c>
      <c r="J177">
        <v>0.78</v>
      </c>
      <c r="K177">
        <v>9.5</v>
      </c>
      <c r="L177">
        <v>5</v>
      </c>
    </row>
    <row r="178" spans="1:12" x14ac:dyDescent="0.35">
      <c r="A178">
        <v>7.3</v>
      </c>
      <c r="B178">
        <v>0.38</v>
      </c>
      <c r="C178">
        <v>0.21</v>
      </c>
      <c r="D178">
        <v>2</v>
      </c>
      <c r="E178">
        <v>0.08</v>
      </c>
      <c r="F178">
        <v>7</v>
      </c>
      <c r="G178">
        <v>35</v>
      </c>
      <c r="H178">
        <v>0.99609999999999999</v>
      </c>
      <c r="I178">
        <v>3.33</v>
      </c>
      <c r="J178">
        <v>0.47</v>
      </c>
      <c r="K178">
        <v>9.5</v>
      </c>
      <c r="L178">
        <v>5</v>
      </c>
    </row>
    <row r="179" spans="1:12" x14ac:dyDescent="0.35">
      <c r="A179">
        <v>7.5</v>
      </c>
      <c r="B179">
        <v>0.52</v>
      </c>
      <c r="C179">
        <v>0.42</v>
      </c>
      <c r="D179">
        <v>2.2999999999999998</v>
      </c>
      <c r="E179">
        <v>8.6999999999999994E-2</v>
      </c>
      <c r="F179">
        <v>8</v>
      </c>
      <c r="G179">
        <v>38</v>
      </c>
      <c r="H179">
        <v>0.99719999999999998</v>
      </c>
      <c r="I179">
        <v>3.58</v>
      </c>
      <c r="J179">
        <v>0.61</v>
      </c>
      <c r="K179">
        <v>10.5</v>
      </c>
      <c r="L179">
        <v>6</v>
      </c>
    </row>
    <row r="180" spans="1:12" x14ac:dyDescent="0.35">
      <c r="A180">
        <v>7</v>
      </c>
      <c r="B180">
        <v>0.80500000000000005</v>
      </c>
      <c r="C180">
        <v>0</v>
      </c>
      <c r="D180">
        <v>2.5</v>
      </c>
      <c r="E180">
        <v>6.8000000000000005E-2</v>
      </c>
      <c r="F180">
        <v>7</v>
      </c>
      <c r="G180">
        <v>20</v>
      </c>
      <c r="H180">
        <v>0.99690000000000001</v>
      </c>
      <c r="I180">
        <v>3.48</v>
      </c>
      <c r="J180">
        <v>0.56000000000000005</v>
      </c>
      <c r="K180">
        <v>9.6</v>
      </c>
      <c r="L180">
        <v>5</v>
      </c>
    </row>
    <row r="181" spans="1:12" x14ac:dyDescent="0.35">
      <c r="A181">
        <v>8.8000000000000007</v>
      </c>
      <c r="B181">
        <v>0.61</v>
      </c>
      <c r="C181">
        <v>0.14000000000000001</v>
      </c>
      <c r="D181">
        <v>2.4</v>
      </c>
      <c r="E181">
        <v>6.7000000000000004E-2</v>
      </c>
      <c r="F181">
        <v>10</v>
      </c>
      <c r="G181">
        <v>42</v>
      </c>
      <c r="H181">
        <v>0.99690000000000001</v>
      </c>
      <c r="I181">
        <v>3.19</v>
      </c>
      <c r="J181">
        <v>0.59</v>
      </c>
      <c r="K181">
        <v>9.5</v>
      </c>
      <c r="L181">
        <v>5</v>
      </c>
    </row>
    <row r="182" spans="1:12" x14ac:dyDescent="0.35">
      <c r="A182">
        <v>8.8000000000000007</v>
      </c>
      <c r="B182">
        <v>0.61</v>
      </c>
      <c r="C182">
        <v>0.14000000000000001</v>
      </c>
      <c r="D182">
        <v>2.4</v>
      </c>
      <c r="E182">
        <v>6.7000000000000004E-2</v>
      </c>
      <c r="F182">
        <v>10</v>
      </c>
      <c r="G182">
        <v>42</v>
      </c>
      <c r="H182">
        <v>0.99690000000000001</v>
      </c>
      <c r="I182">
        <v>3.19</v>
      </c>
      <c r="J182">
        <v>0.59</v>
      </c>
      <c r="K182">
        <v>9.5</v>
      </c>
      <c r="L182">
        <v>5</v>
      </c>
    </row>
    <row r="183" spans="1:12" x14ac:dyDescent="0.35">
      <c r="A183">
        <v>8.9</v>
      </c>
      <c r="B183">
        <v>0.61</v>
      </c>
      <c r="C183">
        <v>0.49</v>
      </c>
      <c r="D183">
        <v>2</v>
      </c>
      <c r="E183">
        <v>0.27</v>
      </c>
      <c r="F183">
        <v>23</v>
      </c>
      <c r="G183">
        <v>110</v>
      </c>
      <c r="H183">
        <v>0.99719999999999998</v>
      </c>
      <c r="I183">
        <v>3.12</v>
      </c>
      <c r="J183">
        <v>1.02</v>
      </c>
      <c r="K183">
        <v>9.3000000000000007</v>
      </c>
      <c r="L183">
        <v>5</v>
      </c>
    </row>
    <row r="184" spans="1:12" x14ac:dyDescent="0.35">
      <c r="A184">
        <v>7.2</v>
      </c>
      <c r="B184">
        <v>0.73</v>
      </c>
      <c r="C184">
        <v>0.02</v>
      </c>
      <c r="D184">
        <v>2.5</v>
      </c>
      <c r="E184">
        <v>7.5999999999999998E-2</v>
      </c>
      <c r="F184">
        <v>16</v>
      </c>
      <c r="G184">
        <v>42</v>
      </c>
      <c r="H184">
        <v>0.99719999999999998</v>
      </c>
      <c r="I184">
        <v>3.44</v>
      </c>
      <c r="J184">
        <v>0.52</v>
      </c>
      <c r="K184">
        <v>9.3000000000000007</v>
      </c>
      <c r="L184">
        <v>5</v>
      </c>
    </row>
    <row r="185" spans="1:12" x14ac:dyDescent="0.35">
      <c r="A185">
        <v>6.8</v>
      </c>
      <c r="B185">
        <v>0.61</v>
      </c>
      <c r="C185">
        <v>0.2</v>
      </c>
      <c r="D185">
        <v>1.8</v>
      </c>
      <c r="E185">
        <v>7.6999999999999999E-2</v>
      </c>
      <c r="F185">
        <v>11</v>
      </c>
      <c r="G185">
        <v>65</v>
      </c>
      <c r="H185">
        <v>0.99709999999999999</v>
      </c>
      <c r="I185">
        <v>3.54</v>
      </c>
      <c r="J185">
        <v>0.57999999999999996</v>
      </c>
      <c r="K185">
        <v>9.3000000000000007</v>
      </c>
      <c r="L185">
        <v>5</v>
      </c>
    </row>
    <row r="186" spans="1:12" x14ac:dyDescent="0.35">
      <c r="A186">
        <v>6.7</v>
      </c>
      <c r="B186">
        <v>0.62</v>
      </c>
      <c r="C186">
        <v>0.21</v>
      </c>
      <c r="D186">
        <v>1.9</v>
      </c>
      <c r="E186">
        <v>7.9000000000000001E-2</v>
      </c>
      <c r="F186">
        <v>8</v>
      </c>
      <c r="G186">
        <v>62</v>
      </c>
      <c r="H186">
        <v>0.997</v>
      </c>
      <c r="I186">
        <v>3.52</v>
      </c>
      <c r="J186">
        <v>0.57999999999999996</v>
      </c>
      <c r="K186">
        <v>9.3000000000000007</v>
      </c>
      <c r="L186">
        <v>6</v>
      </c>
    </row>
    <row r="187" spans="1:12" x14ac:dyDescent="0.35">
      <c r="A187">
        <v>8.9</v>
      </c>
      <c r="B187">
        <v>0.31</v>
      </c>
      <c r="C187">
        <v>0.56999999999999995</v>
      </c>
      <c r="D187">
        <v>2</v>
      </c>
      <c r="E187">
        <v>0.111</v>
      </c>
      <c r="F187">
        <v>26</v>
      </c>
      <c r="G187">
        <v>85</v>
      </c>
      <c r="H187">
        <v>0.99709999999999999</v>
      </c>
      <c r="I187">
        <v>3.26</v>
      </c>
      <c r="J187">
        <v>0.53</v>
      </c>
      <c r="K187">
        <v>9.6999999999999993</v>
      </c>
      <c r="L187">
        <v>5</v>
      </c>
    </row>
    <row r="188" spans="1:12" x14ac:dyDescent="0.35">
      <c r="A188">
        <v>7.4</v>
      </c>
      <c r="B188">
        <v>0.39</v>
      </c>
      <c r="C188">
        <v>0.48</v>
      </c>
      <c r="D188">
        <v>2</v>
      </c>
      <c r="E188">
        <v>8.2000000000000003E-2</v>
      </c>
      <c r="F188">
        <v>14</v>
      </c>
      <c r="G188">
        <v>67</v>
      </c>
      <c r="H188">
        <v>0.99719999999999998</v>
      </c>
      <c r="I188">
        <v>3.34</v>
      </c>
      <c r="J188">
        <v>0.55000000000000004</v>
      </c>
      <c r="K188">
        <v>9.1999999999999993</v>
      </c>
      <c r="L188">
        <v>5</v>
      </c>
    </row>
    <row r="189" spans="1:12" x14ac:dyDescent="0.35">
      <c r="A189">
        <v>7.7</v>
      </c>
      <c r="B189">
        <v>0.70499999999999996</v>
      </c>
      <c r="C189">
        <v>0.1</v>
      </c>
      <c r="D189">
        <v>2.6</v>
      </c>
      <c r="E189">
        <v>8.4000000000000005E-2</v>
      </c>
      <c r="F189">
        <v>9</v>
      </c>
      <c r="G189">
        <v>26</v>
      </c>
      <c r="H189">
        <v>0.99760000000000004</v>
      </c>
      <c r="I189">
        <v>3.39</v>
      </c>
      <c r="J189">
        <v>0.49</v>
      </c>
      <c r="K189">
        <v>9.6999999999999993</v>
      </c>
      <c r="L189">
        <v>5</v>
      </c>
    </row>
    <row r="190" spans="1:12" x14ac:dyDescent="0.35">
      <c r="A190">
        <v>7.9</v>
      </c>
      <c r="B190">
        <v>0.5</v>
      </c>
      <c r="C190">
        <v>0.33</v>
      </c>
      <c r="D190">
        <v>2</v>
      </c>
      <c r="E190">
        <v>8.4000000000000005E-2</v>
      </c>
      <c r="F190">
        <v>15</v>
      </c>
      <c r="G190">
        <v>143</v>
      </c>
      <c r="H190">
        <v>0.99680000000000002</v>
      </c>
      <c r="I190">
        <v>3.2</v>
      </c>
      <c r="J190">
        <v>0.55000000000000004</v>
      </c>
      <c r="K190">
        <v>9.5</v>
      </c>
      <c r="L190">
        <v>5</v>
      </c>
    </row>
    <row r="191" spans="1:12" x14ac:dyDescent="0.35">
      <c r="A191">
        <v>7.9</v>
      </c>
      <c r="B191">
        <v>0.49</v>
      </c>
      <c r="C191">
        <v>0.32</v>
      </c>
      <c r="D191">
        <v>1.9</v>
      </c>
      <c r="E191">
        <v>8.2000000000000003E-2</v>
      </c>
      <c r="F191">
        <v>17</v>
      </c>
      <c r="G191">
        <v>144</v>
      </c>
      <c r="H191">
        <v>0.99680000000000002</v>
      </c>
      <c r="I191">
        <v>3.2</v>
      </c>
      <c r="J191">
        <v>0.55000000000000004</v>
      </c>
      <c r="K191">
        <v>9.5</v>
      </c>
      <c r="L191">
        <v>5</v>
      </c>
    </row>
    <row r="192" spans="1:12" x14ac:dyDescent="0.35">
      <c r="A192">
        <v>8.1999999999999993</v>
      </c>
      <c r="B192">
        <v>0.5</v>
      </c>
      <c r="C192">
        <v>0.35</v>
      </c>
      <c r="D192">
        <v>2.9</v>
      </c>
      <c r="E192">
        <v>7.6999999999999999E-2</v>
      </c>
      <c r="F192">
        <v>21</v>
      </c>
      <c r="G192">
        <v>127</v>
      </c>
      <c r="H192">
        <v>0.99760000000000004</v>
      </c>
      <c r="I192">
        <v>3.23</v>
      </c>
      <c r="J192">
        <v>0.62</v>
      </c>
      <c r="K192">
        <v>9.4</v>
      </c>
      <c r="L192">
        <v>5</v>
      </c>
    </row>
    <row r="193" spans="1:12" x14ac:dyDescent="0.35">
      <c r="A193">
        <v>6.4</v>
      </c>
      <c r="B193">
        <v>0.37</v>
      </c>
      <c r="C193">
        <v>0.25</v>
      </c>
      <c r="D193">
        <v>1.9</v>
      </c>
      <c r="E193">
        <v>7.3999999999999996E-2</v>
      </c>
      <c r="F193">
        <v>21</v>
      </c>
      <c r="G193">
        <v>49</v>
      </c>
      <c r="H193">
        <v>0.99739999999999995</v>
      </c>
      <c r="I193">
        <v>3.57</v>
      </c>
      <c r="J193">
        <v>0.62</v>
      </c>
      <c r="K193">
        <v>9.8000000000000007</v>
      </c>
      <c r="L193">
        <v>6</v>
      </c>
    </row>
    <row r="194" spans="1:12" x14ac:dyDescent="0.35">
      <c r="A194">
        <v>6.8</v>
      </c>
      <c r="B194">
        <v>0.63</v>
      </c>
      <c r="C194">
        <v>0.12</v>
      </c>
      <c r="D194">
        <v>3.8</v>
      </c>
      <c r="E194">
        <v>9.9000000000000005E-2</v>
      </c>
      <c r="F194">
        <v>16</v>
      </c>
      <c r="G194">
        <v>126</v>
      </c>
      <c r="H194">
        <v>0.99690000000000001</v>
      </c>
      <c r="I194">
        <v>3.28</v>
      </c>
      <c r="J194">
        <v>0.61</v>
      </c>
      <c r="K194">
        <v>9.5</v>
      </c>
      <c r="L194">
        <v>5</v>
      </c>
    </row>
    <row r="195" spans="1:12" x14ac:dyDescent="0.35">
      <c r="A195">
        <v>7.6</v>
      </c>
      <c r="B195">
        <v>0.55000000000000004</v>
      </c>
      <c r="C195">
        <v>0.21</v>
      </c>
      <c r="D195">
        <v>2.2000000000000002</v>
      </c>
      <c r="E195">
        <v>7.0999999999999994E-2</v>
      </c>
      <c r="F195">
        <v>7</v>
      </c>
      <c r="G195">
        <v>28</v>
      </c>
      <c r="H195">
        <v>0.99639999999999995</v>
      </c>
      <c r="I195">
        <v>3.28</v>
      </c>
      <c r="J195">
        <v>0.55000000000000004</v>
      </c>
      <c r="K195">
        <v>9.6999999999999993</v>
      </c>
      <c r="L195">
        <v>5</v>
      </c>
    </row>
    <row r="196" spans="1:12" x14ac:dyDescent="0.35">
      <c r="A196">
        <v>7.6</v>
      </c>
      <c r="B196">
        <v>0.55000000000000004</v>
      </c>
      <c r="C196">
        <v>0.21</v>
      </c>
      <c r="D196">
        <v>2.2000000000000002</v>
      </c>
      <c r="E196">
        <v>7.0999999999999994E-2</v>
      </c>
      <c r="F196">
        <v>7</v>
      </c>
      <c r="G196">
        <v>28</v>
      </c>
      <c r="H196">
        <v>0.99639999999999995</v>
      </c>
      <c r="I196">
        <v>3.28</v>
      </c>
      <c r="J196">
        <v>0.55000000000000004</v>
      </c>
      <c r="K196">
        <v>9.6999999999999993</v>
      </c>
      <c r="L196">
        <v>5</v>
      </c>
    </row>
    <row r="197" spans="1:12" x14ac:dyDescent="0.35">
      <c r="A197">
        <v>7.8</v>
      </c>
      <c r="B197">
        <v>0.59</v>
      </c>
      <c r="C197">
        <v>0.33</v>
      </c>
      <c r="D197">
        <v>2</v>
      </c>
      <c r="E197">
        <v>7.3999999999999996E-2</v>
      </c>
      <c r="F197">
        <v>24</v>
      </c>
      <c r="G197">
        <v>120</v>
      </c>
      <c r="H197">
        <v>0.99680000000000002</v>
      </c>
      <c r="I197">
        <v>3.25</v>
      </c>
      <c r="J197">
        <v>0.54</v>
      </c>
      <c r="K197">
        <v>9.4</v>
      </c>
      <c r="L197">
        <v>5</v>
      </c>
    </row>
    <row r="198" spans="1:12" x14ac:dyDescent="0.35">
      <c r="A198">
        <v>7.3</v>
      </c>
      <c r="B198">
        <v>0.57999999999999996</v>
      </c>
      <c r="C198">
        <v>0.3</v>
      </c>
      <c r="D198">
        <v>2.4</v>
      </c>
      <c r="E198">
        <v>7.3999999999999996E-2</v>
      </c>
      <c r="F198">
        <v>15</v>
      </c>
      <c r="G198">
        <v>55</v>
      </c>
      <c r="H198">
        <v>0.99680000000000002</v>
      </c>
      <c r="I198">
        <v>3.46</v>
      </c>
      <c r="J198">
        <v>0.59</v>
      </c>
      <c r="K198">
        <v>10.199999999999999</v>
      </c>
      <c r="L198">
        <v>5</v>
      </c>
    </row>
    <row r="199" spans="1:12" x14ac:dyDescent="0.35">
      <c r="A199">
        <v>11.5</v>
      </c>
      <c r="B199">
        <v>0.3</v>
      </c>
      <c r="C199">
        <v>0.6</v>
      </c>
      <c r="D199">
        <v>2</v>
      </c>
      <c r="E199">
        <v>6.7000000000000004E-2</v>
      </c>
      <c r="F199">
        <v>12</v>
      </c>
      <c r="G199">
        <v>27</v>
      </c>
      <c r="H199">
        <v>0.99809999999999999</v>
      </c>
      <c r="I199">
        <v>3.11</v>
      </c>
      <c r="J199">
        <v>0.97</v>
      </c>
      <c r="K199">
        <v>10.1</v>
      </c>
      <c r="L199">
        <v>6</v>
      </c>
    </row>
    <row r="200" spans="1:12" x14ac:dyDescent="0.35">
      <c r="A200">
        <v>5.4</v>
      </c>
      <c r="B200">
        <v>0.83499999999999996</v>
      </c>
      <c r="C200">
        <v>0.08</v>
      </c>
      <c r="D200">
        <v>1.2</v>
      </c>
      <c r="E200">
        <v>4.5999999999999999E-2</v>
      </c>
      <c r="F200">
        <v>13</v>
      </c>
      <c r="G200">
        <v>93</v>
      </c>
      <c r="H200">
        <v>0.99239999999999995</v>
      </c>
      <c r="I200">
        <v>3.57</v>
      </c>
      <c r="J200">
        <v>0.85</v>
      </c>
      <c r="K200">
        <v>13</v>
      </c>
      <c r="L200">
        <v>7</v>
      </c>
    </row>
    <row r="201" spans="1:12" x14ac:dyDescent="0.35">
      <c r="A201">
        <v>6.9</v>
      </c>
      <c r="B201">
        <v>1.0900000000000001</v>
      </c>
      <c r="C201">
        <v>0.06</v>
      </c>
      <c r="D201">
        <v>2.1</v>
      </c>
      <c r="E201">
        <v>6.0999999999999999E-2</v>
      </c>
      <c r="F201">
        <v>12</v>
      </c>
      <c r="G201">
        <v>31</v>
      </c>
      <c r="H201">
        <v>0.99480000000000002</v>
      </c>
      <c r="I201">
        <v>3.51</v>
      </c>
      <c r="J201">
        <v>0.43</v>
      </c>
      <c r="K201">
        <v>11.4</v>
      </c>
      <c r="L201">
        <v>4</v>
      </c>
    </row>
    <row r="202" spans="1:12" x14ac:dyDescent="0.35">
      <c r="A202">
        <v>9.6</v>
      </c>
      <c r="B202">
        <v>0.32</v>
      </c>
      <c r="C202">
        <v>0.47</v>
      </c>
      <c r="D202">
        <v>1.4</v>
      </c>
      <c r="E202">
        <v>5.6000000000000001E-2</v>
      </c>
      <c r="F202">
        <v>9</v>
      </c>
      <c r="G202">
        <v>24</v>
      </c>
      <c r="H202">
        <v>0.99695</v>
      </c>
      <c r="I202">
        <v>3.22</v>
      </c>
      <c r="J202">
        <v>0.82</v>
      </c>
      <c r="K202">
        <v>10.3</v>
      </c>
      <c r="L202">
        <v>7</v>
      </c>
    </row>
    <row r="203" spans="1:12" x14ac:dyDescent="0.35">
      <c r="A203">
        <v>8.8000000000000007</v>
      </c>
      <c r="B203">
        <v>0.37</v>
      </c>
      <c r="C203">
        <v>0.48</v>
      </c>
      <c r="D203">
        <v>2.1</v>
      </c>
      <c r="E203">
        <v>9.7000000000000003E-2</v>
      </c>
      <c r="F203">
        <v>39</v>
      </c>
      <c r="G203">
        <v>145</v>
      </c>
      <c r="H203">
        <v>0.99750000000000005</v>
      </c>
      <c r="I203">
        <v>3.04</v>
      </c>
      <c r="J203">
        <v>1.03</v>
      </c>
      <c r="K203">
        <v>9.3000000000000007</v>
      </c>
      <c r="L203">
        <v>5</v>
      </c>
    </row>
    <row r="204" spans="1:12" x14ac:dyDescent="0.35">
      <c r="A204">
        <v>6.8</v>
      </c>
      <c r="B204">
        <v>0.5</v>
      </c>
      <c r="C204">
        <v>0.11</v>
      </c>
      <c r="D204">
        <v>1.5</v>
      </c>
      <c r="E204">
        <v>7.4999999999999997E-2</v>
      </c>
      <c r="F204">
        <v>16</v>
      </c>
      <c r="G204">
        <v>49</v>
      </c>
      <c r="H204">
        <v>0.99544999999999995</v>
      </c>
      <c r="I204">
        <v>3.36</v>
      </c>
      <c r="J204">
        <v>0.79</v>
      </c>
      <c r="K204">
        <v>9.5</v>
      </c>
      <c r="L204">
        <v>5</v>
      </c>
    </row>
    <row r="205" spans="1:12" x14ac:dyDescent="0.35">
      <c r="A205">
        <v>7</v>
      </c>
      <c r="B205">
        <v>0.42</v>
      </c>
      <c r="C205">
        <v>0.35</v>
      </c>
      <c r="D205">
        <v>1.6</v>
      </c>
      <c r="E205">
        <v>8.7999999999999995E-2</v>
      </c>
      <c r="F205">
        <v>16</v>
      </c>
      <c r="G205">
        <v>39</v>
      </c>
      <c r="H205">
        <v>0.99609999999999999</v>
      </c>
      <c r="I205">
        <v>3.34</v>
      </c>
      <c r="J205">
        <v>0.55000000000000004</v>
      </c>
      <c r="K205">
        <v>9.1999999999999993</v>
      </c>
      <c r="L205">
        <v>5</v>
      </c>
    </row>
    <row r="206" spans="1:12" x14ac:dyDescent="0.35">
      <c r="A206">
        <v>7</v>
      </c>
      <c r="B206">
        <v>0.43</v>
      </c>
      <c r="C206">
        <v>0.36</v>
      </c>
      <c r="D206">
        <v>1.6</v>
      </c>
      <c r="E206">
        <v>8.8999999999999996E-2</v>
      </c>
      <c r="F206">
        <v>14</v>
      </c>
      <c r="G206">
        <v>37</v>
      </c>
      <c r="H206">
        <v>0.99614999999999998</v>
      </c>
      <c r="I206">
        <v>3.34</v>
      </c>
      <c r="J206">
        <v>0.56000000000000005</v>
      </c>
      <c r="K206">
        <v>9.1999999999999993</v>
      </c>
      <c r="L206">
        <v>6</v>
      </c>
    </row>
    <row r="207" spans="1:12" x14ac:dyDescent="0.35">
      <c r="A207">
        <v>12.8</v>
      </c>
      <c r="B207">
        <v>0.3</v>
      </c>
      <c r="C207">
        <v>0.74</v>
      </c>
      <c r="D207">
        <v>2.6</v>
      </c>
      <c r="E207">
        <v>9.5000000000000001E-2</v>
      </c>
      <c r="F207">
        <v>9</v>
      </c>
      <c r="G207">
        <v>28</v>
      </c>
      <c r="H207">
        <v>0.99939999999999996</v>
      </c>
      <c r="I207">
        <v>3.2</v>
      </c>
      <c r="J207">
        <v>0.77</v>
      </c>
      <c r="K207">
        <v>10.8</v>
      </c>
      <c r="L207">
        <v>7</v>
      </c>
    </row>
    <row r="208" spans="1:12" x14ac:dyDescent="0.35">
      <c r="A208">
        <v>12.8</v>
      </c>
      <c r="B208">
        <v>0.3</v>
      </c>
      <c r="C208">
        <v>0.74</v>
      </c>
      <c r="D208">
        <v>2.6</v>
      </c>
      <c r="E208">
        <v>9.5000000000000001E-2</v>
      </c>
      <c r="F208">
        <v>9</v>
      </c>
      <c r="G208">
        <v>28</v>
      </c>
      <c r="H208">
        <v>0.99939999999999996</v>
      </c>
      <c r="I208">
        <v>3.2</v>
      </c>
      <c r="J208">
        <v>0.77</v>
      </c>
      <c r="K208">
        <v>10.8</v>
      </c>
      <c r="L208">
        <v>7</v>
      </c>
    </row>
    <row r="209" spans="1:12" x14ac:dyDescent="0.35">
      <c r="A209">
        <v>7.8</v>
      </c>
      <c r="B209">
        <v>0.56999999999999995</v>
      </c>
      <c r="C209">
        <v>0.31</v>
      </c>
      <c r="D209">
        <v>1.8</v>
      </c>
      <c r="E209">
        <v>6.9000000000000006E-2</v>
      </c>
      <c r="F209">
        <v>26</v>
      </c>
      <c r="G209">
        <v>120</v>
      </c>
      <c r="H209">
        <v>0.99624999999999997</v>
      </c>
      <c r="I209">
        <v>3.29</v>
      </c>
      <c r="J209">
        <v>0.53</v>
      </c>
      <c r="K209">
        <v>9.3000000000000007</v>
      </c>
      <c r="L209">
        <v>5</v>
      </c>
    </row>
    <row r="210" spans="1:12" x14ac:dyDescent="0.35">
      <c r="A210">
        <v>7.8</v>
      </c>
      <c r="B210">
        <v>0.44</v>
      </c>
      <c r="C210">
        <v>0.28000000000000003</v>
      </c>
      <c r="D210">
        <v>2.7</v>
      </c>
      <c r="E210">
        <v>0.1</v>
      </c>
      <c r="F210">
        <v>18</v>
      </c>
      <c r="G210">
        <v>95</v>
      </c>
      <c r="H210">
        <v>0.99660000000000004</v>
      </c>
      <c r="I210">
        <v>3.22</v>
      </c>
      <c r="J210">
        <v>0.67</v>
      </c>
      <c r="K210">
        <v>9.4</v>
      </c>
      <c r="L210">
        <v>5</v>
      </c>
    </row>
    <row r="211" spans="1:12" x14ac:dyDescent="0.35">
      <c r="A211">
        <v>11</v>
      </c>
      <c r="B211">
        <v>0.3</v>
      </c>
      <c r="C211">
        <v>0.57999999999999996</v>
      </c>
      <c r="D211">
        <v>2.1</v>
      </c>
      <c r="E211">
        <v>5.3999999999999999E-2</v>
      </c>
      <c r="F211">
        <v>7</v>
      </c>
      <c r="G211">
        <v>19</v>
      </c>
      <c r="H211">
        <v>0.998</v>
      </c>
      <c r="I211">
        <v>3.31</v>
      </c>
      <c r="J211">
        <v>0.88</v>
      </c>
      <c r="K211">
        <v>10.5</v>
      </c>
      <c r="L211">
        <v>7</v>
      </c>
    </row>
    <row r="212" spans="1:12" x14ac:dyDescent="0.35">
      <c r="A212">
        <v>9.6999999999999993</v>
      </c>
      <c r="B212">
        <v>0.53</v>
      </c>
      <c r="C212">
        <v>0.6</v>
      </c>
      <c r="D212">
        <v>2</v>
      </c>
      <c r="E212">
        <v>3.9E-2</v>
      </c>
      <c r="F212">
        <v>5</v>
      </c>
      <c r="G212">
        <v>19</v>
      </c>
      <c r="H212">
        <v>0.99585000000000001</v>
      </c>
      <c r="I212">
        <v>3.3</v>
      </c>
      <c r="J212">
        <v>0.86</v>
      </c>
      <c r="K212">
        <v>12.4</v>
      </c>
      <c r="L212">
        <v>6</v>
      </c>
    </row>
    <row r="213" spans="1:12" x14ac:dyDescent="0.35">
      <c r="A213">
        <v>8</v>
      </c>
      <c r="B213">
        <v>0.72499999999999998</v>
      </c>
      <c r="C213">
        <v>0.24</v>
      </c>
      <c r="D213">
        <v>2.8</v>
      </c>
      <c r="E213">
        <v>8.3000000000000004E-2</v>
      </c>
      <c r="F213">
        <v>10</v>
      </c>
      <c r="G213">
        <v>62</v>
      </c>
      <c r="H213">
        <v>0.99685000000000001</v>
      </c>
      <c r="I213">
        <v>3.35</v>
      </c>
      <c r="J213">
        <v>0.56000000000000005</v>
      </c>
      <c r="K213">
        <v>10</v>
      </c>
      <c r="L213">
        <v>6</v>
      </c>
    </row>
    <row r="214" spans="1:12" x14ac:dyDescent="0.35">
      <c r="A214">
        <v>11.6</v>
      </c>
      <c r="B214">
        <v>0.44</v>
      </c>
      <c r="C214">
        <v>0.64</v>
      </c>
      <c r="D214">
        <v>2.1</v>
      </c>
      <c r="E214">
        <v>5.8999999999999997E-2</v>
      </c>
      <c r="F214">
        <v>5</v>
      </c>
      <c r="G214">
        <v>15</v>
      </c>
      <c r="H214">
        <v>0.998</v>
      </c>
      <c r="I214">
        <v>3.21</v>
      </c>
      <c r="J214">
        <v>0.67</v>
      </c>
      <c r="K214">
        <v>10.199999999999999</v>
      </c>
      <c r="L214">
        <v>6</v>
      </c>
    </row>
    <row r="215" spans="1:12" x14ac:dyDescent="0.35">
      <c r="A215">
        <v>8.1999999999999993</v>
      </c>
      <c r="B215">
        <v>0.56999999999999995</v>
      </c>
      <c r="C215">
        <v>0.26</v>
      </c>
      <c r="D215">
        <v>2.2000000000000002</v>
      </c>
      <c r="E215">
        <v>0.06</v>
      </c>
      <c r="F215">
        <v>28</v>
      </c>
      <c r="G215">
        <v>65</v>
      </c>
      <c r="H215">
        <v>0.99590000000000001</v>
      </c>
      <c r="I215">
        <v>3.3</v>
      </c>
      <c r="J215">
        <v>0.43</v>
      </c>
      <c r="K215">
        <v>10.1</v>
      </c>
      <c r="L215">
        <v>5</v>
      </c>
    </row>
    <row r="216" spans="1:12" x14ac:dyDescent="0.35">
      <c r="A216">
        <v>7.8</v>
      </c>
      <c r="B216">
        <v>0.73499999999999999</v>
      </c>
      <c r="C216">
        <v>0.08</v>
      </c>
      <c r="D216">
        <v>2.4</v>
      </c>
      <c r="E216">
        <v>9.1999999999999998E-2</v>
      </c>
      <c r="F216">
        <v>10</v>
      </c>
      <c r="G216">
        <v>41</v>
      </c>
      <c r="H216">
        <v>0.99739999999999995</v>
      </c>
      <c r="I216">
        <v>3.24</v>
      </c>
      <c r="J216">
        <v>0.71</v>
      </c>
      <c r="K216">
        <v>9.8000000000000007</v>
      </c>
      <c r="L216">
        <v>6</v>
      </c>
    </row>
    <row r="217" spans="1:12" x14ac:dyDescent="0.35">
      <c r="A217">
        <v>7</v>
      </c>
      <c r="B217">
        <v>0.49</v>
      </c>
      <c r="C217">
        <v>0.49</v>
      </c>
      <c r="D217">
        <v>5.6</v>
      </c>
      <c r="E217">
        <v>0.06</v>
      </c>
      <c r="F217">
        <v>26</v>
      </c>
      <c r="G217">
        <v>121</v>
      </c>
      <c r="H217">
        <v>0.99739999999999995</v>
      </c>
      <c r="I217">
        <v>3.34</v>
      </c>
      <c r="J217">
        <v>0.76</v>
      </c>
      <c r="K217">
        <v>10.5</v>
      </c>
      <c r="L217">
        <v>5</v>
      </c>
    </row>
    <row r="218" spans="1:12" x14ac:dyDescent="0.35">
      <c r="A218">
        <v>8.6999999999999993</v>
      </c>
      <c r="B218">
        <v>0.625</v>
      </c>
      <c r="C218">
        <v>0.16</v>
      </c>
      <c r="D218">
        <v>2</v>
      </c>
      <c r="E218">
        <v>0.10100000000000001</v>
      </c>
      <c r="F218">
        <v>13</v>
      </c>
      <c r="G218">
        <v>49</v>
      </c>
      <c r="H218">
        <v>0.99619999999999997</v>
      </c>
      <c r="I218">
        <v>3.14</v>
      </c>
      <c r="J218">
        <v>0.56999999999999995</v>
      </c>
      <c r="K218">
        <v>11</v>
      </c>
      <c r="L218">
        <v>5</v>
      </c>
    </row>
    <row r="219" spans="1:12" x14ac:dyDescent="0.35">
      <c r="A219">
        <v>8.1</v>
      </c>
      <c r="B219">
        <v>0.72499999999999998</v>
      </c>
      <c r="C219">
        <v>0.22</v>
      </c>
      <c r="D219">
        <v>2.2000000000000002</v>
      </c>
      <c r="E219">
        <v>7.1999999999999995E-2</v>
      </c>
      <c r="F219">
        <v>11</v>
      </c>
      <c r="G219">
        <v>41</v>
      </c>
      <c r="H219">
        <v>0.99670000000000003</v>
      </c>
      <c r="I219">
        <v>3.36</v>
      </c>
      <c r="J219">
        <v>0.55000000000000004</v>
      </c>
      <c r="K219">
        <v>9.1</v>
      </c>
      <c r="L219">
        <v>5</v>
      </c>
    </row>
    <row r="220" spans="1:12" x14ac:dyDescent="0.35">
      <c r="A220">
        <v>7.5</v>
      </c>
      <c r="B220">
        <v>0.49</v>
      </c>
      <c r="C220">
        <v>0.19</v>
      </c>
      <c r="D220">
        <v>1.9</v>
      </c>
      <c r="E220">
        <v>7.5999999999999998E-2</v>
      </c>
      <c r="F220">
        <v>10</v>
      </c>
      <c r="G220">
        <v>44</v>
      </c>
      <c r="H220">
        <v>0.99570000000000003</v>
      </c>
      <c r="I220">
        <v>3.39</v>
      </c>
      <c r="J220">
        <v>0.54</v>
      </c>
      <c r="K220">
        <v>9.6999999999999993</v>
      </c>
      <c r="L220">
        <v>5</v>
      </c>
    </row>
    <row r="221" spans="1:12" x14ac:dyDescent="0.35">
      <c r="A221">
        <v>7.8</v>
      </c>
      <c r="B221">
        <v>0.53</v>
      </c>
      <c r="C221">
        <v>0.33</v>
      </c>
      <c r="D221">
        <v>2.4</v>
      </c>
      <c r="E221">
        <v>0.08</v>
      </c>
      <c r="F221">
        <v>24</v>
      </c>
      <c r="G221">
        <v>144</v>
      </c>
      <c r="H221">
        <v>0.99655000000000005</v>
      </c>
      <c r="I221">
        <v>3.3</v>
      </c>
      <c r="J221">
        <v>0.6</v>
      </c>
      <c r="K221">
        <v>9.5</v>
      </c>
      <c r="L221">
        <v>5</v>
      </c>
    </row>
    <row r="222" spans="1:12" x14ac:dyDescent="0.35">
      <c r="A222">
        <v>7.8</v>
      </c>
      <c r="B222">
        <v>0.34</v>
      </c>
      <c r="C222">
        <v>0.37</v>
      </c>
      <c r="D222">
        <v>2</v>
      </c>
      <c r="E222">
        <v>8.2000000000000003E-2</v>
      </c>
      <c r="F222">
        <v>24</v>
      </c>
      <c r="G222">
        <v>58</v>
      </c>
      <c r="H222">
        <v>0.99639999999999995</v>
      </c>
      <c r="I222">
        <v>3.34</v>
      </c>
      <c r="J222">
        <v>0.59</v>
      </c>
      <c r="K222">
        <v>9.4</v>
      </c>
      <c r="L222">
        <v>6</v>
      </c>
    </row>
    <row r="223" spans="1:12" x14ac:dyDescent="0.35">
      <c r="A223">
        <v>7.4</v>
      </c>
      <c r="B223">
        <v>0.53</v>
      </c>
      <c r="C223">
        <v>0.26</v>
      </c>
      <c r="D223">
        <v>2</v>
      </c>
      <c r="E223">
        <v>0.10100000000000001</v>
      </c>
      <c r="F223">
        <v>16</v>
      </c>
      <c r="G223">
        <v>72</v>
      </c>
      <c r="H223">
        <v>0.99570000000000003</v>
      </c>
      <c r="I223">
        <v>3.15</v>
      </c>
      <c r="J223">
        <v>0.56999999999999995</v>
      </c>
      <c r="K223">
        <v>9.4</v>
      </c>
      <c r="L223">
        <v>5</v>
      </c>
    </row>
    <row r="224" spans="1:12" x14ac:dyDescent="0.35">
      <c r="A224">
        <v>6.8</v>
      </c>
      <c r="B224">
        <v>0.61</v>
      </c>
      <c r="C224">
        <v>0.04</v>
      </c>
      <c r="D224">
        <v>1.5</v>
      </c>
      <c r="E224">
        <v>5.7000000000000002E-2</v>
      </c>
      <c r="F224">
        <v>5</v>
      </c>
      <c r="G224">
        <v>10</v>
      </c>
      <c r="H224">
        <v>0.99524999999999997</v>
      </c>
      <c r="I224">
        <v>3.42</v>
      </c>
      <c r="J224">
        <v>0.6</v>
      </c>
      <c r="K224">
        <v>9.5</v>
      </c>
      <c r="L224">
        <v>5</v>
      </c>
    </row>
    <row r="225" spans="1:12" x14ac:dyDescent="0.35">
      <c r="A225">
        <v>8.6</v>
      </c>
      <c r="B225">
        <v>0.64500000000000002</v>
      </c>
      <c r="C225">
        <v>0.25</v>
      </c>
      <c r="D225">
        <v>2</v>
      </c>
      <c r="E225">
        <v>8.3000000000000004E-2</v>
      </c>
      <c r="F225">
        <v>8</v>
      </c>
      <c r="G225">
        <v>28</v>
      </c>
      <c r="H225">
        <v>0.99814999999999998</v>
      </c>
      <c r="I225">
        <v>3.28</v>
      </c>
      <c r="J225">
        <v>0.6</v>
      </c>
      <c r="K225">
        <v>10</v>
      </c>
      <c r="L225">
        <v>6</v>
      </c>
    </row>
    <row r="226" spans="1:12" x14ac:dyDescent="0.35">
      <c r="A226">
        <v>8.4</v>
      </c>
      <c r="B226">
        <v>0.63500000000000001</v>
      </c>
      <c r="C226">
        <v>0.36</v>
      </c>
      <c r="D226">
        <v>2</v>
      </c>
      <c r="E226">
        <v>8.8999999999999996E-2</v>
      </c>
      <c r="F226">
        <v>15</v>
      </c>
      <c r="G226">
        <v>55</v>
      </c>
      <c r="H226">
        <v>0.99744999999999995</v>
      </c>
      <c r="I226">
        <v>3.31</v>
      </c>
      <c r="J226">
        <v>0.56999999999999995</v>
      </c>
      <c r="K226">
        <v>10.4</v>
      </c>
      <c r="L226">
        <v>4</v>
      </c>
    </row>
    <row r="227" spans="1:12" x14ac:dyDescent="0.35">
      <c r="A227">
        <v>7.7</v>
      </c>
      <c r="B227">
        <v>0.43</v>
      </c>
      <c r="C227">
        <v>0.25</v>
      </c>
      <c r="D227">
        <v>2.6</v>
      </c>
      <c r="E227">
        <v>7.2999999999999995E-2</v>
      </c>
      <c r="F227">
        <v>29</v>
      </c>
      <c r="G227">
        <v>63</v>
      </c>
      <c r="H227">
        <v>0.99614999999999998</v>
      </c>
      <c r="I227">
        <v>3.37</v>
      </c>
      <c r="J227">
        <v>0.57999999999999996</v>
      </c>
      <c r="K227">
        <v>10.5</v>
      </c>
      <c r="L227">
        <v>6</v>
      </c>
    </row>
    <row r="228" spans="1:12" x14ac:dyDescent="0.35">
      <c r="A228">
        <v>8.9</v>
      </c>
      <c r="B228">
        <v>0.59</v>
      </c>
      <c r="C228">
        <v>0.5</v>
      </c>
      <c r="D228">
        <v>2</v>
      </c>
      <c r="E228">
        <v>0.33700000000000002</v>
      </c>
      <c r="F228">
        <v>27</v>
      </c>
      <c r="G228">
        <v>81</v>
      </c>
      <c r="H228">
        <v>0.99639999999999995</v>
      </c>
      <c r="I228">
        <v>3.04</v>
      </c>
      <c r="J228">
        <v>1.61</v>
      </c>
      <c r="K228">
        <v>9.5</v>
      </c>
      <c r="L228">
        <v>6</v>
      </c>
    </row>
    <row r="229" spans="1:12" x14ac:dyDescent="0.35">
      <c r="A229">
        <v>9</v>
      </c>
      <c r="B229">
        <v>0.82</v>
      </c>
      <c r="C229">
        <v>0.14000000000000001</v>
      </c>
      <c r="D229">
        <v>2.6</v>
      </c>
      <c r="E229">
        <v>8.8999999999999996E-2</v>
      </c>
      <c r="F229">
        <v>9</v>
      </c>
      <c r="G229">
        <v>23</v>
      </c>
      <c r="H229">
        <v>0.99839999999999995</v>
      </c>
      <c r="I229">
        <v>3.39</v>
      </c>
      <c r="J229">
        <v>0.63</v>
      </c>
      <c r="K229">
        <v>9.8000000000000007</v>
      </c>
      <c r="L229">
        <v>5</v>
      </c>
    </row>
    <row r="230" spans="1:12" x14ac:dyDescent="0.35">
      <c r="A230">
        <v>7.7</v>
      </c>
      <c r="B230">
        <v>0.43</v>
      </c>
      <c r="C230">
        <v>0.25</v>
      </c>
      <c r="D230">
        <v>2.6</v>
      </c>
      <c r="E230">
        <v>7.2999999999999995E-2</v>
      </c>
      <c r="F230">
        <v>29</v>
      </c>
      <c r="G230">
        <v>63</v>
      </c>
      <c r="H230">
        <v>0.99614999999999998</v>
      </c>
      <c r="I230">
        <v>3.37</v>
      </c>
      <c r="J230">
        <v>0.57999999999999996</v>
      </c>
      <c r="K230">
        <v>10.5</v>
      </c>
      <c r="L230">
        <v>6</v>
      </c>
    </row>
    <row r="231" spans="1:12" x14ac:dyDescent="0.35">
      <c r="A231">
        <v>6.9</v>
      </c>
      <c r="B231">
        <v>0.52</v>
      </c>
      <c r="C231">
        <v>0.25</v>
      </c>
      <c r="D231">
        <v>2.6</v>
      </c>
      <c r="E231">
        <v>8.1000000000000003E-2</v>
      </c>
      <c r="F231">
        <v>10</v>
      </c>
      <c r="G231">
        <v>37</v>
      </c>
      <c r="H231">
        <v>0.99685000000000001</v>
      </c>
      <c r="I231">
        <v>3.46</v>
      </c>
      <c r="J231">
        <v>0.5</v>
      </c>
      <c r="K231">
        <v>11</v>
      </c>
      <c r="L231">
        <v>5</v>
      </c>
    </row>
    <row r="232" spans="1:12" x14ac:dyDescent="0.35">
      <c r="A232">
        <v>5.2</v>
      </c>
      <c r="B232">
        <v>0.48</v>
      </c>
      <c r="C232">
        <v>0.04</v>
      </c>
      <c r="D232">
        <v>1.6</v>
      </c>
      <c r="E232">
        <v>5.3999999999999999E-2</v>
      </c>
      <c r="F232">
        <v>19</v>
      </c>
      <c r="G232">
        <v>106</v>
      </c>
      <c r="H232">
        <v>0.99270000000000003</v>
      </c>
      <c r="I232">
        <v>3.54</v>
      </c>
      <c r="J232">
        <v>0.62</v>
      </c>
      <c r="K232">
        <v>12.2</v>
      </c>
      <c r="L232">
        <v>7</v>
      </c>
    </row>
    <row r="233" spans="1:12" x14ac:dyDescent="0.35">
      <c r="A233">
        <v>8</v>
      </c>
      <c r="B233">
        <v>0.38</v>
      </c>
      <c r="C233">
        <v>0.06</v>
      </c>
      <c r="D233">
        <v>1.8</v>
      </c>
      <c r="E233">
        <v>7.8E-2</v>
      </c>
      <c r="F233">
        <v>12</v>
      </c>
      <c r="G233">
        <v>49</v>
      </c>
      <c r="H233">
        <v>0.99624999999999997</v>
      </c>
      <c r="I233">
        <v>3.37</v>
      </c>
      <c r="J233">
        <v>0.52</v>
      </c>
      <c r="K233">
        <v>9.9</v>
      </c>
      <c r="L233">
        <v>6</v>
      </c>
    </row>
    <row r="234" spans="1:12" x14ac:dyDescent="0.35">
      <c r="A234">
        <v>8.5</v>
      </c>
      <c r="B234">
        <v>0.37</v>
      </c>
      <c r="C234">
        <v>0.2</v>
      </c>
      <c r="D234">
        <v>2.8</v>
      </c>
      <c r="E234">
        <v>0.09</v>
      </c>
      <c r="F234">
        <v>18</v>
      </c>
      <c r="G234">
        <v>58</v>
      </c>
      <c r="H234">
        <v>0.998</v>
      </c>
      <c r="I234">
        <v>3.34</v>
      </c>
      <c r="J234">
        <v>0.7</v>
      </c>
      <c r="K234">
        <v>9.6</v>
      </c>
      <c r="L234">
        <v>6</v>
      </c>
    </row>
    <row r="235" spans="1:12" x14ac:dyDescent="0.35">
      <c r="A235">
        <v>6.9</v>
      </c>
      <c r="B235">
        <v>0.52</v>
      </c>
      <c r="C235">
        <v>0.25</v>
      </c>
      <c r="D235">
        <v>2.6</v>
      </c>
      <c r="E235">
        <v>8.1000000000000003E-2</v>
      </c>
      <c r="F235">
        <v>10</v>
      </c>
      <c r="G235">
        <v>37</v>
      </c>
      <c r="H235">
        <v>0.99685000000000001</v>
      </c>
      <c r="I235">
        <v>3.46</v>
      </c>
      <c r="J235">
        <v>0.5</v>
      </c>
      <c r="K235">
        <v>11</v>
      </c>
      <c r="L235">
        <v>5</v>
      </c>
    </row>
    <row r="236" spans="1:12" x14ac:dyDescent="0.35">
      <c r="A236">
        <v>8.1999999999999993</v>
      </c>
      <c r="B236">
        <v>1</v>
      </c>
      <c r="C236">
        <v>0.09</v>
      </c>
      <c r="D236">
        <v>2.2999999999999998</v>
      </c>
      <c r="E236">
        <v>6.5000000000000002E-2</v>
      </c>
      <c r="F236">
        <v>7</v>
      </c>
      <c r="G236">
        <v>37</v>
      </c>
      <c r="H236">
        <v>0.99685000000000001</v>
      </c>
      <c r="I236">
        <v>3.32</v>
      </c>
      <c r="J236">
        <v>0.55000000000000004</v>
      </c>
      <c r="K236">
        <v>9</v>
      </c>
      <c r="L236">
        <v>6</v>
      </c>
    </row>
    <row r="237" spans="1:12" x14ac:dyDescent="0.35">
      <c r="A237">
        <v>7.2</v>
      </c>
      <c r="B237">
        <v>0.63</v>
      </c>
      <c r="C237">
        <v>0</v>
      </c>
      <c r="D237">
        <v>1.9</v>
      </c>
      <c r="E237">
        <v>9.7000000000000003E-2</v>
      </c>
      <c r="F237">
        <v>14</v>
      </c>
      <c r="G237">
        <v>38</v>
      </c>
      <c r="H237">
        <v>0.99675000000000002</v>
      </c>
      <c r="I237">
        <v>3.37</v>
      </c>
      <c r="J237">
        <v>0.57999999999999996</v>
      </c>
      <c r="K237">
        <v>9</v>
      </c>
      <c r="L237">
        <v>6</v>
      </c>
    </row>
    <row r="238" spans="1:12" x14ac:dyDescent="0.35">
      <c r="A238">
        <v>7.2</v>
      </c>
      <c r="B238">
        <v>0.63</v>
      </c>
      <c r="C238">
        <v>0</v>
      </c>
      <c r="D238">
        <v>1.9</v>
      </c>
      <c r="E238">
        <v>9.7000000000000003E-2</v>
      </c>
      <c r="F238">
        <v>14</v>
      </c>
      <c r="G238">
        <v>38</v>
      </c>
      <c r="H238">
        <v>0.99675000000000002</v>
      </c>
      <c r="I238">
        <v>3.37</v>
      </c>
      <c r="J238">
        <v>0.57999999999999996</v>
      </c>
      <c r="K238">
        <v>9</v>
      </c>
      <c r="L238">
        <v>6</v>
      </c>
    </row>
    <row r="239" spans="1:12" x14ac:dyDescent="0.35">
      <c r="A239">
        <v>7.2</v>
      </c>
      <c r="B239">
        <v>0.64500000000000002</v>
      </c>
      <c r="C239">
        <v>0</v>
      </c>
      <c r="D239">
        <v>1.9</v>
      </c>
      <c r="E239">
        <v>9.7000000000000003E-2</v>
      </c>
      <c r="F239">
        <v>15</v>
      </c>
      <c r="G239">
        <v>39</v>
      </c>
      <c r="H239">
        <v>0.99675000000000002</v>
      </c>
      <c r="I239">
        <v>3.37</v>
      </c>
      <c r="J239">
        <v>0.57999999999999996</v>
      </c>
      <c r="K239">
        <v>9.1999999999999993</v>
      </c>
      <c r="L239">
        <v>6</v>
      </c>
    </row>
    <row r="240" spans="1:12" x14ac:dyDescent="0.35">
      <c r="A240">
        <v>7.2</v>
      </c>
      <c r="B240">
        <v>0.63</v>
      </c>
      <c r="C240">
        <v>0</v>
      </c>
      <c r="D240">
        <v>1.9</v>
      </c>
      <c r="E240">
        <v>9.7000000000000003E-2</v>
      </c>
      <c r="F240">
        <v>14</v>
      </c>
      <c r="G240">
        <v>38</v>
      </c>
      <c r="H240">
        <v>0.99675000000000002</v>
      </c>
      <c r="I240">
        <v>3.37</v>
      </c>
      <c r="J240">
        <v>0.57999999999999996</v>
      </c>
      <c r="K240">
        <v>9</v>
      </c>
      <c r="L240">
        <v>6</v>
      </c>
    </row>
    <row r="241" spans="1:12" x14ac:dyDescent="0.35">
      <c r="A241">
        <v>8.1999999999999993</v>
      </c>
      <c r="B241">
        <v>1</v>
      </c>
      <c r="C241">
        <v>0.09</v>
      </c>
      <c r="D241">
        <v>2.2999999999999998</v>
      </c>
      <c r="E241">
        <v>6.5000000000000002E-2</v>
      </c>
      <c r="F241">
        <v>7</v>
      </c>
      <c r="G241">
        <v>37</v>
      </c>
      <c r="H241">
        <v>0.99685000000000001</v>
      </c>
      <c r="I241">
        <v>3.32</v>
      </c>
      <c r="J241">
        <v>0.55000000000000004</v>
      </c>
      <c r="K241">
        <v>9</v>
      </c>
      <c r="L241">
        <v>6</v>
      </c>
    </row>
    <row r="242" spans="1:12" x14ac:dyDescent="0.35">
      <c r="A242">
        <v>8.9</v>
      </c>
      <c r="B242">
        <v>0.63500000000000001</v>
      </c>
      <c r="C242">
        <v>0.37</v>
      </c>
      <c r="D242">
        <v>1.7</v>
      </c>
      <c r="E242">
        <v>0.26300000000000001</v>
      </c>
      <c r="F242">
        <v>5</v>
      </c>
      <c r="G242">
        <v>62</v>
      </c>
      <c r="H242">
        <v>0.99709999999999999</v>
      </c>
      <c r="I242">
        <v>3</v>
      </c>
      <c r="J242">
        <v>1.0900000000000001</v>
      </c>
      <c r="K242">
        <v>9.3000000000000007</v>
      </c>
      <c r="L242">
        <v>5</v>
      </c>
    </row>
    <row r="243" spans="1:12" x14ac:dyDescent="0.35">
      <c r="A243">
        <v>12</v>
      </c>
      <c r="B243">
        <v>0.38</v>
      </c>
      <c r="C243">
        <v>0.56000000000000005</v>
      </c>
      <c r="D243">
        <v>2.1</v>
      </c>
      <c r="E243">
        <v>9.2999999999999999E-2</v>
      </c>
      <c r="F243">
        <v>6</v>
      </c>
      <c r="G243">
        <v>24</v>
      </c>
      <c r="H243">
        <v>0.99924999999999997</v>
      </c>
      <c r="I243">
        <v>3.14</v>
      </c>
      <c r="J243">
        <v>0.71</v>
      </c>
      <c r="K243">
        <v>10.9</v>
      </c>
      <c r="L243">
        <v>6</v>
      </c>
    </row>
    <row r="244" spans="1:12" x14ac:dyDescent="0.35">
      <c r="A244">
        <v>7.7</v>
      </c>
      <c r="B244">
        <v>0.57999999999999996</v>
      </c>
      <c r="C244">
        <v>0.1</v>
      </c>
      <c r="D244">
        <v>1.8</v>
      </c>
      <c r="E244">
        <v>0.10199999999999999</v>
      </c>
      <c r="F244">
        <v>28</v>
      </c>
      <c r="G244">
        <v>109</v>
      </c>
      <c r="H244">
        <v>0.99565000000000003</v>
      </c>
      <c r="I244">
        <v>3.08</v>
      </c>
      <c r="J244">
        <v>0.49</v>
      </c>
      <c r="K244">
        <v>9.8000000000000007</v>
      </c>
      <c r="L244">
        <v>6</v>
      </c>
    </row>
    <row r="245" spans="1:12" x14ac:dyDescent="0.35">
      <c r="A245">
        <v>15</v>
      </c>
      <c r="B245">
        <v>0.21</v>
      </c>
      <c r="C245">
        <v>0.44</v>
      </c>
      <c r="D245">
        <v>2.2000000000000002</v>
      </c>
      <c r="E245">
        <v>7.4999999999999997E-2</v>
      </c>
      <c r="F245">
        <v>10</v>
      </c>
      <c r="G245">
        <v>24</v>
      </c>
      <c r="H245">
        <v>1.0000500000000001</v>
      </c>
      <c r="I245">
        <v>3.07</v>
      </c>
      <c r="J245">
        <v>0.84</v>
      </c>
      <c r="K245">
        <v>9.1999999999999993</v>
      </c>
      <c r="L245">
        <v>7</v>
      </c>
    </row>
    <row r="246" spans="1:12" x14ac:dyDescent="0.35">
      <c r="A246">
        <v>15</v>
      </c>
      <c r="B246">
        <v>0.21</v>
      </c>
      <c r="C246">
        <v>0.44</v>
      </c>
      <c r="D246">
        <v>2.2000000000000002</v>
      </c>
      <c r="E246">
        <v>7.4999999999999997E-2</v>
      </c>
      <c r="F246">
        <v>10</v>
      </c>
      <c r="G246">
        <v>24</v>
      </c>
      <c r="H246">
        <v>1.0000500000000001</v>
      </c>
      <c r="I246">
        <v>3.07</v>
      </c>
      <c r="J246">
        <v>0.84</v>
      </c>
      <c r="K246">
        <v>9.1999999999999993</v>
      </c>
      <c r="L246">
        <v>7</v>
      </c>
    </row>
    <row r="247" spans="1:12" x14ac:dyDescent="0.35">
      <c r="A247">
        <v>7.3</v>
      </c>
      <c r="B247">
        <v>0.66</v>
      </c>
      <c r="C247">
        <v>0</v>
      </c>
      <c r="D247">
        <v>2</v>
      </c>
      <c r="E247">
        <v>8.4000000000000005E-2</v>
      </c>
      <c r="F247">
        <v>6</v>
      </c>
      <c r="G247">
        <v>23</v>
      </c>
      <c r="H247">
        <v>0.99829999999999997</v>
      </c>
      <c r="I247">
        <v>3.61</v>
      </c>
      <c r="J247">
        <v>0.96</v>
      </c>
      <c r="K247">
        <v>9.9</v>
      </c>
      <c r="L247">
        <v>6</v>
      </c>
    </row>
    <row r="248" spans="1:12" x14ac:dyDescent="0.35">
      <c r="A248">
        <v>7.1</v>
      </c>
      <c r="B248">
        <v>0.68</v>
      </c>
      <c r="C248">
        <v>7.0000000000000007E-2</v>
      </c>
      <c r="D248">
        <v>1.9</v>
      </c>
      <c r="E248">
        <v>7.4999999999999997E-2</v>
      </c>
      <c r="F248">
        <v>16</v>
      </c>
      <c r="G248">
        <v>51</v>
      </c>
      <c r="H248">
        <v>0.99685000000000001</v>
      </c>
      <c r="I248">
        <v>3.38</v>
      </c>
      <c r="J248">
        <v>0.52</v>
      </c>
      <c r="K248">
        <v>9.5</v>
      </c>
      <c r="L248">
        <v>5</v>
      </c>
    </row>
    <row r="249" spans="1:12" x14ac:dyDescent="0.35">
      <c r="A249">
        <v>8.1999999999999993</v>
      </c>
      <c r="B249">
        <v>0.6</v>
      </c>
      <c r="C249">
        <v>0.17</v>
      </c>
      <c r="D249">
        <v>2.2999999999999998</v>
      </c>
      <c r="E249">
        <v>7.1999999999999995E-2</v>
      </c>
      <c r="F249">
        <v>11</v>
      </c>
      <c r="G249">
        <v>73</v>
      </c>
      <c r="H249">
        <v>0.99629999999999996</v>
      </c>
      <c r="I249">
        <v>3.2</v>
      </c>
      <c r="J249">
        <v>0.45</v>
      </c>
      <c r="K249">
        <v>9.3000000000000007</v>
      </c>
      <c r="L249">
        <v>5</v>
      </c>
    </row>
    <row r="250" spans="1:12" x14ac:dyDescent="0.35">
      <c r="A250">
        <v>7.7</v>
      </c>
      <c r="B250">
        <v>0.53</v>
      </c>
      <c r="C250">
        <v>0.06</v>
      </c>
      <c r="D250">
        <v>1.7</v>
      </c>
      <c r="E250">
        <v>7.3999999999999996E-2</v>
      </c>
      <c r="F250">
        <v>9</v>
      </c>
      <c r="G250">
        <v>39</v>
      </c>
      <c r="H250">
        <v>0.99614999999999998</v>
      </c>
      <c r="I250">
        <v>3.35</v>
      </c>
      <c r="J250">
        <v>0.48</v>
      </c>
      <c r="K250">
        <v>9.8000000000000007</v>
      </c>
      <c r="L250">
        <v>6</v>
      </c>
    </row>
    <row r="251" spans="1:12" x14ac:dyDescent="0.35">
      <c r="A251">
        <v>7.3</v>
      </c>
      <c r="B251">
        <v>0.66</v>
      </c>
      <c r="C251">
        <v>0</v>
      </c>
      <c r="D251">
        <v>2</v>
      </c>
      <c r="E251">
        <v>8.4000000000000005E-2</v>
      </c>
      <c r="F251">
        <v>6</v>
      </c>
      <c r="G251">
        <v>23</v>
      </c>
      <c r="H251">
        <v>0.99829999999999997</v>
      </c>
      <c r="I251">
        <v>3.61</v>
      </c>
      <c r="J251">
        <v>0.96</v>
      </c>
      <c r="K251">
        <v>9.9</v>
      </c>
      <c r="L251">
        <v>6</v>
      </c>
    </row>
    <row r="252" spans="1:12" x14ac:dyDescent="0.35">
      <c r="A252">
        <v>10.8</v>
      </c>
      <c r="B252">
        <v>0.32</v>
      </c>
      <c r="C252">
        <v>0.44</v>
      </c>
      <c r="D252">
        <v>1.6</v>
      </c>
      <c r="E252">
        <v>6.3E-2</v>
      </c>
      <c r="F252">
        <v>16</v>
      </c>
      <c r="G252">
        <v>37</v>
      </c>
      <c r="H252">
        <v>0.99850000000000005</v>
      </c>
      <c r="I252">
        <v>3.22</v>
      </c>
      <c r="J252">
        <v>0.78</v>
      </c>
      <c r="K252">
        <v>10</v>
      </c>
      <c r="L252">
        <v>6</v>
      </c>
    </row>
    <row r="253" spans="1:12" x14ac:dyDescent="0.35">
      <c r="A253">
        <v>7.1</v>
      </c>
      <c r="B253">
        <v>0.6</v>
      </c>
      <c r="C253">
        <v>0</v>
      </c>
      <c r="D253">
        <v>1.8</v>
      </c>
      <c r="E253">
        <v>7.3999999999999996E-2</v>
      </c>
      <c r="F253">
        <v>16</v>
      </c>
      <c r="G253">
        <v>34</v>
      </c>
      <c r="H253">
        <v>0.99719999999999998</v>
      </c>
      <c r="I253">
        <v>3.47</v>
      </c>
      <c r="J253">
        <v>0.7</v>
      </c>
      <c r="K253">
        <v>9.9</v>
      </c>
      <c r="L253">
        <v>6</v>
      </c>
    </row>
    <row r="254" spans="1:12" x14ac:dyDescent="0.35">
      <c r="A254">
        <v>11.1</v>
      </c>
      <c r="B254">
        <v>0.35</v>
      </c>
      <c r="C254">
        <v>0.48</v>
      </c>
      <c r="D254">
        <v>3.1</v>
      </c>
      <c r="E254">
        <v>0.09</v>
      </c>
      <c r="F254">
        <v>5</v>
      </c>
      <c r="G254">
        <v>21</v>
      </c>
      <c r="H254">
        <v>0.99860000000000004</v>
      </c>
      <c r="I254">
        <v>3.17</v>
      </c>
      <c r="J254">
        <v>0.53</v>
      </c>
      <c r="K254">
        <v>10.5</v>
      </c>
      <c r="L254">
        <v>5</v>
      </c>
    </row>
    <row r="255" spans="1:12" x14ac:dyDescent="0.35">
      <c r="A255">
        <v>7.7</v>
      </c>
      <c r="B255">
        <v>0.77500000000000002</v>
      </c>
      <c r="C255">
        <v>0.42</v>
      </c>
      <c r="D255">
        <v>1.9</v>
      </c>
      <c r="E255">
        <v>9.1999999999999998E-2</v>
      </c>
      <c r="F255">
        <v>8</v>
      </c>
      <c r="G255">
        <v>86</v>
      </c>
      <c r="H255">
        <v>0.99590000000000001</v>
      </c>
      <c r="I255">
        <v>3.23</v>
      </c>
      <c r="J255">
        <v>0.59</v>
      </c>
      <c r="K255">
        <v>9.5</v>
      </c>
      <c r="L255">
        <v>5</v>
      </c>
    </row>
    <row r="256" spans="1:12" x14ac:dyDescent="0.35">
      <c r="A256">
        <v>7.1</v>
      </c>
      <c r="B256">
        <v>0.6</v>
      </c>
      <c r="C256">
        <v>0</v>
      </c>
      <c r="D256">
        <v>1.8</v>
      </c>
      <c r="E256">
        <v>7.3999999999999996E-2</v>
      </c>
      <c r="F256">
        <v>16</v>
      </c>
      <c r="G256">
        <v>34</v>
      </c>
      <c r="H256">
        <v>0.99719999999999998</v>
      </c>
      <c r="I256">
        <v>3.47</v>
      </c>
      <c r="J256">
        <v>0.7</v>
      </c>
      <c r="K256">
        <v>9.9</v>
      </c>
      <c r="L256">
        <v>6</v>
      </c>
    </row>
    <row r="257" spans="1:12" x14ac:dyDescent="0.35">
      <c r="A257">
        <v>8</v>
      </c>
      <c r="B257">
        <v>0.56999999999999995</v>
      </c>
      <c r="C257">
        <v>0.23</v>
      </c>
      <c r="D257">
        <v>3.2</v>
      </c>
      <c r="E257">
        <v>7.2999999999999995E-2</v>
      </c>
      <c r="F257">
        <v>17</v>
      </c>
      <c r="G257">
        <v>119</v>
      </c>
      <c r="H257">
        <v>0.99675000000000002</v>
      </c>
      <c r="I257">
        <v>3.26</v>
      </c>
      <c r="J257">
        <v>0.56999999999999995</v>
      </c>
      <c r="K257">
        <v>9.3000000000000007</v>
      </c>
      <c r="L257">
        <v>5</v>
      </c>
    </row>
    <row r="258" spans="1:12" x14ac:dyDescent="0.35">
      <c r="A258">
        <v>9.4</v>
      </c>
      <c r="B258">
        <v>0.34</v>
      </c>
      <c r="C258">
        <v>0.37</v>
      </c>
      <c r="D258">
        <v>2.2000000000000002</v>
      </c>
      <c r="E258">
        <v>7.4999999999999997E-2</v>
      </c>
      <c r="F258">
        <v>5</v>
      </c>
      <c r="G258">
        <v>13</v>
      </c>
      <c r="H258">
        <v>0.998</v>
      </c>
      <c r="I258">
        <v>3.22</v>
      </c>
      <c r="J258">
        <v>0.62</v>
      </c>
      <c r="K258">
        <v>9.1999999999999993</v>
      </c>
      <c r="L258">
        <v>5</v>
      </c>
    </row>
    <row r="259" spans="1:12" x14ac:dyDescent="0.35">
      <c r="A259">
        <v>6.6</v>
      </c>
      <c r="B259">
        <v>0.69499999999999995</v>
      </c>
      <c r="C259">
        <v>0</v>
      </c>
      <c r="D259">
        <v>2.1</v>
      </c>
      <c r="E259">
        <v>7.4999999999999997E-2</v>
      </c>
      <c r="F259">
        <v>12</v>
      </c>
      <c r="G259">
        <v>56</v>
      </c>
      <c r="H259">
        <v>0.99680000000000002</v>
      </c>
      <c r="I259">
        <v>3.49</v>
      </c>
      <c r="J259">
        <v>0.67</v>
      </c>
      <c r="K259">
        <v>9.1999999999999993</v>
      </c>
      <c r="L259">
        <v>5</v>
      </c>
    </row>
    <row r="260" spans="1:12" x14ac:dyDescent="0.35">
      <c r="A260">
        <v>7.7</v>
      </c>
      <c r="B260">
        <v>0.41</v>
      </c>
      <c r="C260">
        <v>0.76</v>
      </c>
      <c r="D260">
        <v>1.8</v>
      </c>
      <c r="E260">
        <v>0.61099999999999999</v>
      </c>
      <c r="F260">
        <v>8</v>
      </c>
      <c r="G260">
        <v>45</v>
      </c>
      <c r="H260">
        <v>0.99680000000000002</v>
      </c>
      <c r="I260">
        <v>3.06</v>
      </c>
      <c r="J260">
        <v>1.26</v>
      </c>
      <c r="K260">
        <v>9.4</v>
      </c>
      <c r="L260">
        <v>5</v>
      </c>
    </row>
    <row r="261" spans="1:12" x14ac:dyDescent="0.35">
      <c r="A261">
        <v>10</v>
      </c>
      <c r="B261">
        <v>0.31</v>
      </c>
      <c r="C261">
        <v>0.47</v>
      </c>
      <c r="D261">
        <v>2.6</v>
      </c>
      <c r="E261">
        <v>8.5000000000000006E-2</v>
      </c>
      <c r="F261">
        <v>14</v>
      </c>
      <c r="G261">
        <v>33</v>
      </c>
      <c r="H261">
        <v>0.99965000000000004</v>
      </c>
      <c r="I261">
        <v>3.36</v>
      </c>
      <c r="J261">
        <v>0.8</v>
      </c>
      <c r="K261">
        <v>10.5</v>
      </c>
      <c r="L261">
        <v>7</v>
      </c>
    </row>
    <row r="262" spans="1:12" x14ac:dyDescent="0.35">
      <c r="A262">
        <v>7.9</v>
      </c>
      <c r="B262">
        <v>0.33</v>
      </c>
      <c r="C262">
        <v>0.23</v>
      </c>
      <c r="D262">
        <v>1.7</v>
      </c>
      <c r="E262">
        <v>7.6999999999999999E-2</v>
      </c>
      <c r="F262">
        <v>18</v>
      </c>
      <c r="G262">
        <v>45</v>
      </c>
      <c r="H262">
        <v>0.99624999999999997</v>
      </c>
      <c r="I262">
        <v>3.29</v>
      </c>
      <c r="J262">
        <v>0.65</v>
      </c>
      <c r="K262">
        <v>9.3000000000000007</v>
      </c>
      <c r="L262">
        <v>5</v>
      </c>
    </row>
    <row r="263" spans="1:12" x14ac:dyDescent="0.35">
      <c r="A263">
        <v>7</v>
      </c>
      <c r="B263">
        <v>0.97499999999999998</v>
      </c>
      <c r="C263">
        <v>0.04</v>
      </c>
      <c r="D263">
        <v>2</v>
      </c>
      <c r="E263">
        <v>8.6999999999999994E-2</v>
      </c>
      <c r="F263">
        <v>12</v>
      </c>
      <c r="G263">
        <v>67</v>
      </c>
      <c r="H263">
        <v>0.99565000000000003</v>
      </c>
      <c r="I263">
        <v>3.35</v>
      </c>
      <c r="J263">
        <v>0.6</v>
      </c>
      <c r="K263">
        <v>9.4</v>
      </c>
      <c r="L263">
        <v>4</v>
      </c>
    </row>
    <row r="264" spans="1:12" x14ac:dyDescent="0.35">
      <c r="A264">
        <v>8</v>
      </c>
      <c r="B264">
        <v>0.52</v>
      </c>
      <c r="C264">
        <v>0.03</v>
      </c>
      <c r="D264">
        <v>1.7</v>
      </c>
      <c r="E264">
        <v>7.0000000000000007E-2</v>
      </c>
      <c r="F264">
        <v>10</v>
      </c>
      <c r="G264">
        <v>35</v>
      </c>
      <c r="H264">
        <v>0.99575000000000002</v>
      </c>
      <c r="I264">
        <v>3.34</v>
      </c>
      <c r="J264">
        <v>0.56999999999999995</v>
      </c>
      <c r="K264">
        <v>10</v>
      </c>
      <c r="L264">
        <v>5</v>
      </c>
    </row>
    <row r="265" spans="1:12" x14ac:dyDescent="0.35">
      <c r="A265">
        <v>7.9</v>
      </c>
      <c r="B265">
        <v>0.37</v>
      </c>
      <c r="C265">
        <v>0.23</v>
      </c>
      <c r="D265">
        <v>1.8</v>
      </c>
      <c r="E265">
        <v>7.6999999999999999E-2</v>
      </c>
      <c r="F265">
        <v>23</v>
      </c>
      <c r="G265">
        <v>49</v>
      </c>
      <c r="H265">
        <v>0.99629999999999996</v>
      </c>
      <c r="I265">
        <v>3.28</v>
      </c>
      <c r="J265">
        <v>0.67</v>
      </c>
      <c r="K265">
        <v>9.3000000000000007</v>
      </c>
      <c r="L265">
        <v>5</v>
      </c>
    </row>
    <row r="266" spans="1:12" x14ac:dyDescent="0.35">
      <c r="A266">
        <v>12.5</v>
      </c>
      <c r="B266">
        <v>0.56000000000000005</v>
      </c>
      <c r="C266">
        <v>0.49</v>
      </c>
      <c r="D266">
        <v>2.4</v>
      </c>
      <c r="E266">
        <v>6.4000000000000001E-2</v>
      </c>
      <c r="F266">
        <v>5</v>
      </c>
      <c r="G266">
        <v>27</v>
      </c>
      <c r="H266">
        <v>0.99990000000000001</v>
      </c>
      <c r="I266">
        <v>3.08</v>
      </c>
      <c r="J266">
        <v>0.87</v>
      </c>
      <c r="K266">
        <v>10.9</v>
      </c>
      <c r="L266">
        <v>5</v>
      </c>
    </row>
    <row r="267" spans="1:12" x14ac:dyDescent="0.35">
      <c r="A267">
        <v>11.8</v>
      </c>
      <c r="B267">
        <v>0.26</v>
      </c>
      <c r="C267">
        <v>0.52</v>
      </c>
      <c r="D267">
        <v>1.8</v>
      </c>
      <c r="E267">
        <v>7.0999999999999994E-2</v>
      </c>
      <c r="F267">
        <v>6</v>
      </c>
      <c r="G267">
        <v>10</v>
      </c>
      <c r="H267">
        <v>0.99680000000000002</v>
      </c>
      <c r="I267">
        <v>3.2</v>
      </c>
      <c r="J267">
        <v>0.72</v>
      </c>
      <c r="K267">
        <v>10.199999999999999</v>
      </c>
      <c r="L267">
        <v>7</v>
      </c>
    </row>
    <row r="268" spans="1:12" x14ac:dyDescent="0.35">
      <c r="A268">
        <v>8.1</v>
      </c>
      <c r="B268">
        <v>0.87</v>
      </c>
      <c r="C268">
        <v>0</v>
      </c>
      <c r="D268">
        <v>3.3</v>
      </c>
      <c r="E268">
        <v>9.6000000000000002E-2</v>
      </c>
      <c r="F268">
        <v>26</v>
      </c>
      <c r="G268">
        <v>61</v>
      </c>
      <c r="H268">
        <v>1.0002500000000001</v>
      </c>
      <c r="I268">
        <v>3.6</v>
      </c>
      <c r="J268">
        <v>0.72</v>
      </c>
      <c r="K268">
        <v>9.8000000000000007</v>
      </c>
      <c r="L268">
        <v>4</v>
      </c>
    </row>
    <row r="269" spans="1:12" x14ac:dyDescent="0.35">
      <c r="A269">
        <v>7.9</v>
      </c>
      <c r="B269">
        <v>0.35</v>
      </c>
      <c r="C269">
        <v>0.46</v>
      </c>
      <c r="D269">
        <v>3.6</v>
      </c>
      <c r="E269">
        <v>7.8E-2</v>
      </c>
      <c r="F269">
        <v>15</v>
      </c>
      <c r="G269">
        <v>37</v>
      </c>
      <c r="H269">
        <v>0.99729999999999996</v>
      </c>
      <c r="I269">
        <v>3.35</v>
      </c>
      <c r="J269">
        <v>0.86</v>
      </c>
      <c r="K269">
        <v>12.8</v>
      </c>
      <c r="L269">
        <v>8</v>
      </c>
    </row>
    <row r="270" spans="1:12" x14ac:dyDescent="0.35">
      <c r="A270">
        <v>6.9</v>
      </c>
      <c r="B270">
        <v>0.54</v>
      </c>
      <c r="C270">
        <v>0.04</v>
      </c>
      <c r="D270">
        <v>3</v>
      </c>
      <c r="E270">
        <v>7.6999999999999999E-2</v>
      </c>
      <c r="F270">
        <v>7</v>
      </c>
      <c r="G270">
        <v>27</v>
      </c>
      <c r="H270">
        <v>0.99870000000000003</v>
      </c>
      <c r="I270">
        <v>3.69</v>
      </c>
      <c r="J270">
        <v>0.91</v>
      </c>
      <c r="K270">
        <v>9.4</v>
      </c>
      <c r="L270">
        <v>6</v>
      </c>
    </row>
    <row r="271" spans="1:12" x14ac:dyDescent="0.35">
      <c r="A271">
        <v>11.5</v>
      </c>
      <c r="B271">
        <v>0.18</v>
      </c>
      <c r="C271">
        <v>0.51</v>
      </c>
      <c r="D271">
        <v>4</v>
      </c>
      <c r="E271">
        <v>0.104</v>
      </c>
      <c r="F271">
        <v>4</v>
      </c>
      <c r="G271">
        <v>23</v>
      </c>
      <c r="H271">
        <v>0.99960000000000004</v>
      </c>
      <c r="I271">
        <v>3.28</v>
      </c>
      <c r="J271">
        <v>0.97</v>
      </c>
      <c r="K271">
        <v>10.1</v>
      </c>
      <c r="L271">
        <v>6</v>
      </c>
    </row>
    <row r="272" spans="1:12" x14ac:dyDescent="0.35">
      <c r="A272">
        <v>7.9</v>
      </c>
      <c r="B272">
        <v>0.54500000000000004</v>
      </c>
      <c r="C272">
        <v>0.06</v>
      </c>
      <c r="D272">
        <v>4</v>
      </c>
      <c r="E272">
        <v>8.6999999999999994E-2</v>
      </c>
      <c r="F272">
        <v>27</v>
      </c>
      <c r="G272">
        <v>61</v>
      </c>
      <c r="H272">
        <v>0.99650000000000005</v>
      </c>
      <c r="I272">
        <v>3.36</v>
      </c>
      <c r="J272">
        <v>0.67</v>
      </c>
      <c r="K272">
        <v>10.7</v>
      </c>
      <c r="L272">
        <v>6</v>
      </c>
    </row>
    <row r="273" spans="1:12" x14ac:dyDescent="0.35">
      <c r="A273">
        <v>11.5</v>
      </c>
      <c r="B273">
        <v>0.18</v>
      </c>
      <c r="C273">
        <v>0.51</v>
      </c>
      <c r="D273">
        <v>4</v>
      </c>
      <c r="E273">
        <v>0.104</v>
      </c>
      <c r="F273">
        <v>4</v>
      </c>
      <c r="G273">
        <v>23</v>
      </c>
      <c r="H273">
        <v>0.99960000000000004</v>
      </c>
      <c r="I273">
        <v>3.28</v>
      </c>
      <c r="J273">
        <v>0.97</v>
      </c>
      <c r="K273">
        <v>10.1</v>
      </c>
      <c r="L273">
        <v>6</v>
      </c>
    </row>
    <row r="274" spans="1:12" x14ac:dyDescent="0.35">
      <c r="A274">
        <v>10.9</v>
      </c>
      <c r="B274">
        <v>0.37</v>
      </c>
      <c r="C274">
        <v>0.57999999999999996</v>
      </c>
      <c r="D274">
        <v>4</v>
      </c>
      <c r="E274">
        <v>7.0999999999999994E-2</v>
      </c>
      <c r="F274">
        <v>17</v>
      </c>
      <c r="G274">
        <v>65</v>
      </c>
      <c r="H274">
        <v>0.99934999999999996</v>
      </c>
      <c r="I274">
        <v>3.22</v>
      </c>
      <c r="J274">
        <v>0.78</v>
      </c>
      <c r="K274">
        <v>10.1</v>
      </c>
      <c r="L274">
        <v>5</v>
      </c>
    </row>
    <row r="275" spans="1:12" x14ac:dyDescent="0.35">
      <c r="A275">
        <v>8.4</v>
      </c>
      <c r="B275">
        <v>0.71499999999999997</v>
      </c>
      <c r="C275">
        <v>0.2</v>
      </c>
      <c r="D275">
        <v>2.4</v>
      </c>
      <c r="E275">
        <v>7.5999999999999998E-2</v>
      </c>
      <c r="F275">
        <v>10</v>
      </c>
      <c r="G275">
        <v>38</v>
      </c>
      <c r="H275">
        <v>0.99734999999999996</v>
      </c>
      <c r="I275">
        <v>3.31</v>
      </c>
      <c r="J275">
        <v>0.64</v>
      </c>
      <c r="K275">
        <v>9.4</v>
      </c>
      <c r="L275">
        <v>5</v>
      </c>
    </row>
    <row r="276" spans="1:12" x14ac:dyDescent="0.35">
      <c r="A276">
        <v>7.5</v>
      </c>
      <c r="B276">
        <v>0.65</v>
      </c>
      <c r="C276">
        <v>0.18</v>
      </c>
      <c r="D276">
        <v>7</v>
      </c>
      <c r="E276">
        <v>8.7999999999999995E-2</v>
      </c>
      <c r="F276">
        <v>27</v>
      </c>
      <c r="G276">
        <v>94</v>
      </c>
      <c r="H276">
        <v>0.99914999999999998</v>
      </c>
      <c r="I276">
        <v>3.38</v>
      </c>
      <c r="J276">
        <v>0.77</v>
      </c>
      <c r="K276">
        <v>9.4</v>
      </c>
      <c r="L276">
        <v>5</v>
      </c>
    </row>
    <row r="277" spans="1:12" x14ac:dyDescent="0.35">
      <c r="A277">
        <v>7.9</v>
      </c>
      <c r="B277">
        <v>0.54500000000000004</v>
      </c>
      <c r="C277">
        <v>0.06</v>
      </c>
      <c r="D277">
        <v>4</v>
      </c>
      <c r="E277">
        <v>8.6999999999999994E-2</v>
      </c>
      <c r="F277">
        <v>27</v>
      </c>
      <c r="G277">
        <v>61</v>
      </c>
      <c r="H277">
        <v>0.99650000000000005</v>
      </c>
      <c r="I277">
        <v>3.36</v>
      </c>
      <c r="J277">
        <v>0.67</v>
      </c>
      <c r="K277">
        <v>10.7</v>
      </c>
      <c r="L277">
        <v>6</v>
      </c>
    </row>
    <row r="278" spans="1:12" x14ac:dyDescent="0.35">
      <c r="A278">
        <v>6.9</v>
      </c>
      <c r="B278">
        <v>0.54</v>
      </c>
      <c r="C278">
        <v>0.04</v>
      </c>
      <c r="D278">
        <v>3</v>
      </c>
      <c r="E278">
        <v>7.6999999999999999E-2</v>
      </c>
      <c r="F278">
        <v>7</v>
      </c>
      <c r="G278">
        <v>27</v>
      </c>
      <c r="H278">
        <v>0.99870000000000003</v>
      </c>
      <c r="I278">
        <v>3.69</v>
      </c>
      <c r="J278">
        <v>0.91</v>
      </c>
      <c r="K278">
        <v>9.4</v>
      </c>
      <c r="L278">
        <v>6</v>
      </c>
    </row>
    <row r="279" spans="1:12" x14ac:dyDescent="0.35">
      <c r="A279">
        <v>11.5</v>
      </c>
      <c r="B279">
        <v>0.18</v>
      </c>
      <c r="C279">
        <v>0.51</v>
      </c>
      <c r="D279">
        <v>4</v>
      </c>
      <c r="E279">
        <v>0.104</v>
      </c>
      <c r="F279">
        <v>4</v>
      </c>
      <c r="G279">
        <v>23</v>
      </c>
      <c r="H279">
        <v>0.99960000000000004</v>
      </c>
      <c r="I279">
        <v>3.28</v>
      </c>
      <c r="J279">
        <v>0.97</v>
      </c>
      <c r="K279">
        <v>10.1</v>
      </c>
      <c r="L279">
        <v>6</v>
      </c>
    </row>
    <row r="280" spans="1:12" x14ac:dyDescent="0.35">
      <c r="A280">
        <v>10.3</v>
      </c>
      <c r="B280">
        <v>0.32</v>
      </c>
      <c r="C280">
        <v>0.45</v>
      </c>
      <c r="D280">
        <v>6.4</v>
      </c>
      <c r="E280">
        <v>7.2999999999999995E-2</v>
      </c>
      <c r="F280">
        <v>5</v>
      </c>
      <c r="G280">
        <v>13</v>
      </c>
      <c r="H280">
        <v>0.99760000000000004</v>
      </c>
      <c r="I280">
        <v>3.23</v>
      </c>
      <c r="J280">
        <v>0.82</v>
      </c>
      <c r="K280">
        <v>12.6</v>
      </c>
      <c r="L280">
        <v>8</v>
      </c>
    </row>
    <row r="281" spans="1:12" x14ac:dyDescent="0.35">
      <c r="A281">
        <v>8.9</v>
      </c>
      <c r="B281">
        <v>0.4</v>
      </c>
      <c r="C281">
        <v>0.32</v>
      </c>
      <c r="D281">
        <v>5.6</v>
      </c>
      <c r="E281">
        <v>8.6999999999999994E-2</v>
      </c>
      <c r="F281">
        <v>10</v>
      </c>
      <c r="G281">
        <v>47</v>
      </c>
      <c r="H281">
        <v>0.99909999999999999</v>
      </c>
      <c r="I281">
        <v>3.38</v>
      </c>
      <c r="J281">
        <v>0.77</v>
      </c>
      <c r="K281">
        <v>10.5</v>
      </c>
      <c r="L281">
        <v>7</v>
      </c>
    </row>
    <row r="282" spans="1:12" x14ac:dyDescent="0.35">
      <c r="A282">
        <v>11.4</v>
      </c>
      <c r="B282">
        <v>0.26</v>
      </c>
      <c r="C282">
        <v>0.44</v>
      </c>
      <c r="D282">
        <v>3.6</v>
      </c>
      <c r="E282">
        <v>7.0999999999999994E-2</v>
      </c>
      <c r="F282">
        <v>6</v>
      </c>
      <c r="G282">
        <v>19</v>
      </c>
      <c r="H282">
        <v>0.99860000000000004</v>
      </c>
      <c r="I282">
        <v>3.12</v>
      </c>
      <c r="J282">
        <v>0.82</v>
      </c>
      <c r="K282">
        <v>9.3000000000000007</v>
      </c>
      <c r="L282">
        <v>6</v>
      </c>
    </row>
    <row r="283" spans="1:12" x14ac:dyDescent="0.35">
      <c r="A283">
        <v>7.7</v>
      </c>
      <c r="B283">
        <v>0.27</v>
      </c>
      <c r="C283">
        <v>0.68</v>
      </c>
      <c r="D283">
        <v>3.5</v>
      </c>
      <c r="E283">
        <v>0.35799999999999998</v>
      </c>
      <c r="F283">
        <v>5</v>
      </c>
      <c r="G283">
        <v>10</v>
      </c>
      <c r="H283">
        <v>0.99719999999999998</v>
      </c>
      <c r="I283">
        <v>3.25</v>
      </c>
      <c r="J283">
        <v>1.08</v>
      </c>
      <c r="K283">
        <v>9.9</v>
      </c>
      <c r="L283">
        <v>7</v>
      </c>
    </row>
    <row r="284" spans="1:12" x14ac:dyDescent="0.35">
      <c r="A284">
        <v>7.6</v>
      </c>
      <c r="B284">
        <v>0.52</v>
      </c>
      <c r="C284">
        <v>0.12</v>
      </c>
      <c r="D284">
        <v>3</v>
      </c>
      <c r="E284">
        <v>6.7000000000000004E-2</v>
      </c>
      <c r="F284">
        <v>12</v>
      </c>
      <c r="G284">
        <v>53</v>
      </c>
      <c r="H284">
        <v>0.99709999999999999</v>
      </c>
      <c r="I284">
        <v>3.36</v>
      </c>
      <c r="J284">
        <v>0.56999999999999995</v>
      </c>
      <c r="K284">
        <v>9.1</v>
      </c>
      <c r="L284">
        <v>5</v>
      </c>
    </row>
    <row r="285" spans="1:12" x14ac:dyDescent="0.35">
      <c r="A285">
        <v>8.9</v>
      </c>
      <c r="B285">
        <v>0.4</v>
      </c>
      <c r="C285">
        <v>0.32</v>
      </c>
      <c r="D285">
        <v>5.6</v>
      </c>
      <c r="E285">
        <v>8.6999999999999994E-2</v>
      </c>
      <c r="F285">
        <v>10</v>
      </c>
      <c r="G285">
        <v>47</v>
      </c>
      <c r="H285">
        <v>0.99909999999999999</v>
      </c>
      <c r="I285">
        <v>3.38</v>
      </c>
      <c r="J285">
        <v>0.77</v>
      </c>
      <c r="K285">
        <v>10.5</v>
      </c>
      <c r="L285">
        <v>7</v>
      </c>
    </row>
    <row r="286" spans="1:12" x14ac:dyDescent="0.35">
      <c r="A286">
        <v>9.9</v>
      </c>
      <c r="B286">
        <v>0.59</v>
      </c>
      <c r="C286">
        <v>7.0000000000000007E-2</v>
      </c>
      <c r="D286">
        <v>3.4</v>
      </c>
      <c r="E286">
        <v>0.10199999999999999</v>
      </c>
      <c r="F286">
        <v>32</v>
      </c>
      <c r="G286">
        <v>71</v>
      </c>
      <c r="H286">
        <v>1.0001500000000001</v>
      </c>
      <c r="I286">
        <v>3.31</v>
      </c>
      <c r="J286">
        <v>0.71</v>
      </c>
      <c r="K286">
        <v>9.8000000000000007</v>
      </c>
      <c r="L286">
        <v>5</v>
      </c>
    </row>
    <row r="287" spans="1:12" x14ac:dyDescent="0.35">
      <c r="A287">
        <v>9.9</v>
      </c>
      <c r="B287">
        <v>0.59</v>
      </c>
      <c r="C287">
        <v>7.0000000000000007E-2</v>
      </c>
      <c r="D287">
        <v>3.4</v>
      </c>
      <c r="E287">
        <v>0.10199999999999999</v>
      </c>
      <c r="F287">
        <v>32</v>
      </c>
      <c r="G287">
        <v>71</v>
      </c>
      <c r="H287">
        <v>1.0001500000000001</v>
      </c>
      <c r="I287">
        <v>3.31</v>
      </c>
      <c r="J287">
        <v>0.71</v>
      </c>
      <c r="K287">
        <v>9.8000000000000007</v>
      </c>
      <c r="L287">
        <v>5</v>
      </c>
    </row>
    <row r="288" spans="1:12" x14ac:dyDescent="0.35">
      <c r="A288">
        <v>12</v>
      </c>
      <c r="B288">
        <v>0.45</v>
      </c>
      <c r="C288">
        <v>0.55000000000000004</v>
      </c>
      <c r="D288">
        <v>2</v>
      </c>
      <c r="E288">
        <v>7.2999999999999995E-2</v>
      </c>
      <c r="F288">
        <v>25</v>
      </c>
      <c r="G288">
        <v>49</v>
      </c>
      <c r="H288">
        <v>0.99970000000000003</v>
      </c>
      <c r="I288">
        <v>3.1</v>
      </c>
      <c r="J288">
        <v>0.76</v>
      </c>
      <c r="K288">
        <v>10.3</v>
      </c>
      <c r="L288">
        <v>6</v>
      </c>
    </row>
    <row r="289" spans="1:12" x14ac:dyDescent="0.35">
      <c r="A289">
        <v>7.5</v>
      </c>
      <c r="B289">
        <v>0.4</v>
      </c>
      <c r="C289">
        <v>0.12</v>
      </c>
      <c r="D289">
        <v>3</v>
      </c>
      <c r="E289">
        <v>9.1999999999999998E-2</v>
      </c>
      <c r="F289">
        <v>29</v>
      </c>
      <c r="G289">
        <v>53</v>
      </c>
      <c r="H289">
        <v>0.99670000000000003</v>
      </c>
      <c r="I289">
        <v>3.37</v>
      </c>
      <c r="J289">
        <v>0.7</v>
      </c>
      <c r="K289">
        <v>10.3</v>
      </c>
      <c r="L289">
        <v>6</v>
      </c>
    </row>
    <row r="290" spans="1:12" x14ac:dyDescent="0.35">
      <c r="A290">
        <v>8.6999999999999993</v>
      </c>
      <c r="B290">
        <v>0.52</v>
      </c>
      <c r="C290">
        <v>0.09</v>
      </c>
      <c r="D290">
        <v>2.5</v>
      </c>
      <c r="E290">
        <v>9.0999999999999998E-2</v>
      </c>
      <c r="F290">
        <v>20</v>
      </c>
      <c r="G290">
        <v>49</v>
      </c>
      <c r="H290">
        <v>0.99760000000000004</v>
      </c>
      <c r="I290">
        <v>3.34</v>
      </c>
      <c r="J290">
        <v>0.86</v>
      </c>
      <c r="K290">
        <v>10.6</v>
      </c>
      <c r="L290">
        <v>7</v>
      </c>
    </row>
    <row r="291" spans="1:12" x14ac:dyDescent="0.35">
      <c r="A291">
        <v>11.6</v>
      </c>
      <c r="B291">
        <v>0.42</v>
      </c>
      <c r="C291">
        <v>0.53</v>
      </c>
      <c r="D291">
        <v>3.3</v>
      </c>
      <c r="E291">
        <v>0.105</v>
      </c>
      <c r="F291">
        <v>33</v>
      </c>
      <c r="G291">
        <v>98</v>
      </c>
      <c r="H291">
        <v>1.0009999999999999</v>
      </c>
      <c r="I291">
        <v>3.2</v>
      </c>
      <c r="J291">
        <v>0.95</v>
      </c>
      <c r="K291">
        <v>9.1999999999999993</v>
      </c>
      <c r="L291">
        <v>5</v>
      </c>
    </row>
    <row r="292" spans="1:12" x14ac:dyDescent="0.35">
      <c r="A292">
        <v>8.6999999999999993</v>
      </c>
      <c r="B292">
        <v>0.52</v>
      </c>
      <c r="C292">
        <v>0.09</v>
      </c>
      <c r="D292">
        <v>2.5</v>
      </c>
      <c r="E292">
        <v>9.0999999999999998E-2</v>
      </c>
      <c r="F292">
        <v>20</v>
      </c>
      <c r="G292">
        <v>49</v>
      </c>
      <c r="H292">
        <v>0.99760000000000004</v>
      </c>
      <c r="I292">
        <v>3.34</v>
      </c>
      <c r="J292">
        <v>0.86</v>
      </c>
      <c r="K292">
        <v>10.6</v>
      </c>
      <c r="L292">
        <v>7</v>
      </c>
    </row>
    <row r="293" spans="1:12" x14ac:dyDescent="0.35">
      <c r="A293">
        <v>11</v>
      </c>
      <c r="B293">
        <v>0.2</v>
      </c>
      <c r="C293">
        <v>0.48</v>
      </c>
      <c r="D293">
        <v>2</v>
      </c>
      <c r="E293">
        <v>0.34300000000000003</v>
      </c>
      <c r="F293">
        <v>6</v>
      </c>
      <c r="G293">
        <v>18</v>
      </c>
      <c r="H293">
        <v>0.99790000000000001</v>
      </c>
      <c r="I293">
        <v>3.3</v>
      </c>
      <c r="J293">
        <v>0.71</v>
      </c>
      <c r="K293">
        <v>10.5</v>
      </c>
      <c r="L293">
        <v>5</v>
      </c>
    </row>
    <row r="294" spans="1:12" x14ac:dyDescent="0.35">
      <c r="A294">
        <v>10.4</v>
      </c>
      <c r="B294">
        <v>0.55000000000000004</v>
      </c>
      <c r="C294">
        <v>0.23</v>
      </c>
      <c r="D294">
        <v>2.7</v>
      </c>
      <c r="E294">
        <v>9.0999999999999998E-2</v>
      </c>
      <c r="F294">
        <v>18</v>
      </c>
      <c r="G294">
        <v>48</v>
      </c>
      <c r="H294">
        <v>0.99939999999999996</v>
      </c>
      <c r="I294">
        <v>3.22</v>
      </c>
      <c r="J294">
        <v>0.64</v>
      </c>
      <c r="K294">
        <v>10.3</v>
      </c>
      <c r="L294">
        <v>6</v>
      </c>
    </row>
    <row r="295" spans="1:12" x14ac:dyDescent="0.35">
      <c r="A295">
        <v>6.9</v>
      </c>
      <c r="B295">
        <v>0.36</v>
      </c>
      <c r="C295">
        <v>0.25</v>
      </c>
      <c r="D295">
        <v>2.4</v>
      </c>
      <c r="E295">
        <v>9.8000000000000004E-2</v>
      </c>
      <c r="F295">
        <v>5</v>
      </c>
      <c r="G295">
        <v>16</v>
      </c>
      <c r="H295">
        <v>0.99639999999999995</v>
      </c>
      <c r="I295">
        <v>3.41</v>
      </c>
      <c r="J295">
        <v>0.6</v>
      </c>
      <c r="K295">
        <v>10.1</v>
      </c>
      <c r="L295">
        <v>6</v>
      </c>
    </row>
    <row r="296" spans="1:12" x14ac:dyDescent="0.35">
      <c r="A296">
        <v>13.3</v>
      </c>
      <c r="B296">
        <v>0.34</v>
      </c>
      <c r="C296">
        <v>0.52</v>
      </c>
      <c r="D296">
        <v>3.2</v>
      </c>
      <c r="E296">
        <v>9.4E-2</v>
      </c>
      <c r="F296">
        <v>17</v>
      </c>
      <c r="G296">
        <v>53</v>
      </c>
      <c r="H296">
        <v>1.0014000000000001</v>
      </c>
      <c r="I296">
        <v>3.05</v>
      </c>
      <c r="J296">
        <v>0.81</v>
      </c>
      <c r="K296">
        <v>9.5</v>
      </c>
      <c r="L296">
        <v>6</v>
      </c>
    </row>
    <row r="297" spans="1:12" x14ac:dyDescent="0.35">
      <c r="A297">
        <v>10.8</v>
      </c>
      <c r="B297">
        <v>0.5</v>
      </c>
      <c r="C297">
        <v>0.46</v>
      </c>
      <c r="D297">
        <v>2.5</v>
      </c>
      <c r="E297">
        <v>7.2999999999999995E-2</v>
      </c>
      <c r="F297">
        <v>5</v>
      </c>
      <c r="G297">
        <v>27</v>
      </c>
      <c r="H297">
        <v>1.0001</v>
      </c>
      <c r="I297">
        <v>3.05</v>
      </c>
      <c r="J297">
        <v>0.64</v>
      </c>
      <c r="K297">
        <v>9.5</v>
      </c>
      <c r="L297">
        <v>5</v>
      </c>
    </row>
    <row r="298" spans="1:12" x14ac:dyDescent="0.35">
      <c r="A298">
        <v>10.6</v>
      </c>
      <c r="B298">
        <v>0.83</v>
      </c>
      <c r="C298">
        <v>0.37</v>
      </c>
      <c r="D298">
        <v>2.6</v>
      </c>
      <c r="E298">
        <v>8.5999999999999993E-2</v>
      </c>
      <c r="F298">
        <v>26</v>
      </c>
      <c r="G298">
        <v>70</v>
      </c>
      <c r="H298">
        <v>0.99809999999999999</v>
      </c>
      <c r="I298">
        <v>3.16</v>
      </c>
      <c r="J298">
        <v>0.52</v>
      </c>
      <c r="K298">
        <v>9.9</v>
      </c>
      <c r="L298">
        <v>5</v>
      </c>
    </row>
    <row r="299" spans="1:12" x14ac:dyDescent="0.35">
      <c r="A299">
        <v>7.1</v>
      </c>
      <c r="B299">
        <v>0.63</v>
      </c>
      <c r="C299">
        <v>0.06</v>
      </c>
      <c r="D299">
        <v>2</v>
      </c>
      <c r="E299">
        <v>8.3000000000000004E-2</v>
      </c>
      <c r="F299">
        <v>8</v>
      </c>
      <c r="G299">
        <v>29</v>
      </c>
      <c r="H299">
        <v>0.99855000000000005</v>
      </c>
      <c r="I299">
        <v>3.67</v>
      </c>
      <c r="J299">
        <v>0.73</v>
      </c>
      <c r="K299">
        <v>9.6</v>
      </c>
      <c r="L299">
        <v>5</v>
      </c>
    </row>
    <row r="300" spans="1:12" x14ac:dyDescent="0.35">
      <c r="A300">
        <v>7.2</v>
      </c>
      <c r="B300">
        <v>0.65</v>
      </c>
      <c r="C300">
        <v>0.02</v>
      </c>
      <c r="D300">
        <v>2.2999999999999998</v>
      </c>
      <c r="E300">
        <v>9.4E-2</v>
      </c>
      <c r="F300">
        <v>5</v>
      </c>
      <c r="G300">
        <v>31</v>
      </c>
      <c r="H300">
        <v>0.99929999999999997</v>
      </c>
      <c r="I300">
        <v>3.67</v>
      </c>
      <c r="J300">
        <v>0.8</v>
      </c>
      <c r="K300">
        <v>9.6999999999999993</v>
      </c>
      <c r="L300">
        <v>5</v>
      </c>
    </row>
    <row r="301" spans="1:12" x14ac:dyDescent="0.35">
      <c r="A301">
        <v>6.9</v>
      </c>
      <c r="B301">
        <v>0.67</v>
      </c>
      <c r="C301">
        <v>0.06</v>
      </c>
      <c r="D301">
        <v>2.1</v>
      </c>
      <c r="E301">
        <v>0.08</v>
      </c>
      <c r="F301">
        <v>8</v>
      </c>
      <c r="G301">
        <v>33</v>
      </c>
      <c r="H301">
        <v>0.99844999999999995</v>
      </c>
      <c r="I301">
        <v>3.68</v>
      </c>
      <c r="J301">
        <v>0.71</v>
      </c>
      <c r="K301">
        <v>9.6</v>
      </c>
      <c r="L301">
        <v>5</v>
      </c>
    </row>
    <row r="302" spans="1:12" x14ac:dyDescent="0.35">
      <c r="A302">
        <v>7.5</v>
      </c>
      <c r="B302">
        <v>0.53</v>
      </c>
      <c r="C302">
        <v>0.06</v>
      </c>
      <c r="D302">
        <v>2.6</v>
      </c>
      <c r="E302">
        <v>8.5999999999999993E-2</v>
      </c>
      <c r="F302">
        <v>20</v>
      </c>
      <c r="G302">
        <v>44</v>
      </c>
      <c r="H302">
        <v>0.99650000000000005</v>
      </c>
      <c r="I302">
        <v>3.38</v>
      </c>
      <c r="J302">
        <v>0.59</v>
      </c>
      <c r="K302">
        <v>10.7</v>
      </c>
      <c r="L302">
        <v>6</v>
      </c>
    </row>
    <row r="303" spans="1:12" x14ac:dyDescent="0.35">
      <c r="A303">
        <v>11.1</v>
      </c>
      <c r="B303">
        <v>0.18</v>
      </c>
      <c r="C303">
        <v>0.48</v>
      </c>
      <c r="D303">
        <v>1.5</v>
      </c>
      <c r="E303">
        <v>6.8000000000000005E-2</v>
      </c>
      <c r="F303">
        <v>7</v>
      </c>
      <c r="G303">
        <v>15</v>
      </c>
      <c r="H303">
        <v>0.99729999999999996</v>
      </c>
      <c r="I303">
        <v>3.22</v>
      </c>
      <c r="J303">
        <v>0.64</v>
      </c>
      <c r="K303">
        <v>10.1</v>
      </c>
      <c r="L303">
        <v>6</v>
      </c>
    </row>
    <row r="304" spans="1:12" x14ac:dyDescent="0.35">
      <c r="A304">
        <v>8.3000000000000007</v>
      </c>
      <c r="B304">
        <v>0.70499999999999996</v>
      </c>
      <c r="C304">
        <v>0.12</v>
      </c>
      <c r="D304">
        <v>2.6</v>
      </c>
      <c r="E304">
        <v>9.1999999999999998E-2</v>
      </c>
      <c r="F304">
        <v>12</v>
      </c>
      <c r="G304">
        <v>28</v>
      </c>
      <c r="H304">
        <v>0.99939999999999996</v>
      </c>
      <c r="I304">
        <v>3.51</v>
      </c>
      <c r="J304">
        <v>0.72</v>
      </c>
      <c r="K304">
        <v>10</v>
      </c>
      <c r="L304">
        <v>5</v>
      </c>
    </row>
    <row r="305" spans="1:12" x14ac:dyDescent="0.35">
      <c r="A305">
        <v>7.4</v>
      </c>
      <c r="B305">
        <v>0.67</v>
      </c>
      <c r="C305">
        <v>0.12</v>
      </c>
      <c r="D305">
        <v>1.6</v>
      </c>
      <c r="E305">
        <v>0.186</v>
      </c>
      <c r="F305">
        <v>5</v>
      </c>
      <c r="G305">
        <v>21</v>
      </c>
      <c r="H305">
        <v>0.996</v>
      </c>
      <c r="I305">
        <v>3.39</v>
      </c>
      <c r="J305">
        <v>0.54</v>
      </c>
      <c r="K305">
        <v>9.5</v>
      </c>
      <c r="L305">
        <v>5</v>
      </c>
    </row>
    <row r="306" spans="1:12" x14ac:dyDescent="0.35">
      <c r="A306">
        <v>8.4</v>
      </c>
      <c r="B306">
        <v>0.65</v>
      </c>
      <c r="C306">
        <v>0.6</v>
      </c>
      <c r="D306">
        <v>2.1</v>
      </c>
      <c r="E306">
        <v>0.112</v>
      </c>
      <c r="F306">
        <v>12</v>
      </c>
      <c r="G306">
        <v>90</v>
      </c>
      <c r="H306">
        <v>0.99729999999999996</v>
      </c>
      <c r="I306">
        <v>3.2</v>
      </c>
      <c r="J306">
        <v>0.52</v>
      </c>
      <c r="K306">
        <v>9.1999999999999993</v>
      </c>
      <c r="L306">
        <v>5</v>
      </c>
    </row>
    <row r="307" spans="1:12" x14ac:dyDescent="0.35">
      <c r="A307">
        <v>10.3</v>
      </c>
      <c r="B307">
        <v>0.53</v>
      </c>
      <c r="C307">
        <v>0.48</v>
      </c>
      <c r="D307">
        <v>2.5</v>
      </c>
      <c r="E307">
        <v>6.3E-2</v>
      </c>
      <c r="F307">
        <v>6</v>
      </c>
      <c r="G307">
        <v>25</v>
      </c>
      <c r="H307">
        <v>0.99980000000000002</v>
      </c>
      <c r="I307">
        <v>3.12</v>
      </c>
      <c r="J307">
        <v>0.59</v>
      </c>
      <c r="K307">
        <v>9.3000000000000007</v>
      </c>
      <c r="L307">
        <v>6</v>
      </c>
    </row>
    <row r="308" spans="1:12" x14ac:dyDescent="0.35">
      <c r="A308">
        <v>7.6</v>
      </c>
      <c r="B308">
        <v>0.62</v>
      </c>
      <c r="C308">
        <v>0.32</v>
      </c>
      <c r="D308">
        <v>2.2000000000000002</v>
      </c>
      <c r="E308">
        <v>8.2000000000000003E-2</v>
      </c>
      <c r="F308">
        <v>7</v>
      </c>
      <c r="G308">
        <v>54</v>
      </c>
      <c r="H308">
        <v>0.99660000000000004</v>
      </c>
      <c r="I308">
        <v>3.36</v>
      </c>
      <c r="J308">
        <v>0.52</v>
      </c>
      <c r="K308">
        <v>9.4</v>
      </c>
      <c r="L308">
        <v>5</v>
      </c>
    </row>
    <row r="309" spans="1:12" x14ac:dyDescent="0.35">
      <c r="A309">
        <v>10.3</v>
      </c>
      <c r="B309">
        <v>0.41</v>
      </c>
      <c r="C309">
        <v>0.42</v>
      </c>
      <c r="D309">
        <v>2.4</v>
      </c>
      <c r="E309">
        <v>0.21299999999999999</v>
      </c>
      <c r="F309">
        <v>6</v>
      </c>
      <c r="G309">
        <v>14</v>
      </c>
      <c r="H309">
        <v>0.99939999999999996</v>
      </c>
      <c r="I309">
        <v>3.19</v>
      </c>
      <c r="J309">
        <v>0.62</v>
      </c>
      <c r="K309">
        <v>9.5</v>
      </c>
      <c r="L309">
        <v>6</v>
      </c>
    </row>
    <row r="310" spans="1:12" x14ac:dyDescent="0.35">
      <c r="A310">
        <v>10.3</v>
      </c>
      <c r="B310">
        <v>0.43</v>
      </c>
      <c r="C310">
        <v>0.44</v>
      </c>
      <c r="D310">
        <v>2.4</v>
      </c>
      <c r="E310">
        <v>0.214</v>
      </c>
      <c r="F310">
        <v>5</v>
      </c>
      <c r="G310">
        <v>12</v>
      </c>
      <c r="H310">
        <v>0.99939999999999996</v>
      </c>
      <c r="I310">
        <v>3.19</v>
      </c>
      <c r="J310">
        <v>0.63</v>
      </c>
      <c r="K310">
        <v>9.5</v>
      </c>
      <c r="L310">
        <v>6</v>
      </c>
    </row>
    <row r="311" spans="1:12" x14ac:dyDescent="0.35">
      <c r="A311">
        <v>7.4</v>
      </c>
      <c r="B311">
        <v>0.28999999999999998</v>
      </c>
      <c r="C311">
        <v>0.38</v>
      </c>
      <c r="D311">
        <v>1.7</v>
      </c>
      <c r="E311">
        <v>6.2E-2</v>
      </c>
      <c r="F311">
        <v>9</v>
      </c>
      <c r="G311">
        <v>30</v>
      </c>
      <c r="H311">
        <v>0.99680000000000002</v>
      </c>
      <c r="I311">
        <v>3.41</v>
      </c>
      <c r="J311">
        <v>0.53</v>
      </c>
      <c r="K311">
        <v>9.5</v>
      </c>
      <c r="L311">
        <v>6</v>
      </c>
    </row>
    <row r="312" spans="1:12" x14ac:dyDescent="0.35">
      <c r="A312">
        <v>10.3</v>
      </c>
      <c r="B312">
        <v>0.53</v>
      </c>
      <c r="C312">
        <v>0.48</v>
      </c>
      <c r="D312">
        <v>2.5</v>
      </c>
      <c r="E312">
        <v>6.3E-2</v>
      </c>
      <c r="F312">
        <v>6</v>
      </c>
      <c r="G312">
        <v>25</v>
      </c>
      <c r="H312">
        <v>0.99980000000000002</v>
      </c>
      <c r="I312">
        <v>3.12</v>
      </c>
      <c r="J312">
        <v>0.59</v>
      </c>
      <c r="K312">
        <v>9.3000000000000007</v>
      </c>
      <c r="L312">
        <v>6</v>
      </c>
    </row>
    <row r="313" spans="1:12" x14ac:dyDescent="0.35">
      <c r="A313">
        <v>7.9</v>
      </c>
      <c r="B313">
        <v>0.53</v>
      </c>
      <c r="C313">
        <v>0.24</v>
      </c>
      <c r="D313">
        <v>2</v>
      </c>
      <c r="E313">
        <v>7.1999999999999995E-2</v>
      </c>
      <c r="F313">
        <v>15</v>
      </c>
      <c r="G313">
        <v>105</v>
      </c>
      <c r="H313">
        <v>0.996</v>
      </c>
      <c r="I313">
        <v>3.27</v>
      </c>
      <c r="J313">
        <v>0.54</v>
      </c>
      <c r="K313">
        <v>9.4</v>
      </c>
      <c r="L313">
        <v>6</v>
      </c>
    </row>
    <row r="314" spans="1:12" x14ac:dyDescent="0.35">
      <c r="A314">
        <v>9</v>
      </c>
      <c r="B314">
        <v>0.46</v>
      </c>
      <c r="C314">
        <v>0.31</v>
      </c>
      <c r="D314">
        <v>2.8</v>
      </c>
      <c r="E314">
        <v>9.2999999999999999E-2</v>
      </c>
      <c r="F314">
        <v>19</v>
      </c>
      <c r="G314">
        <v>98</v>
      </c>
      <c r="H314">
        <v>0.99814999999999998</v>
      </c>
      <c r="I314">
        <v>3.32</v>
      </c>
      <c r="J314">
        <v>0.63</v>
      </c>
      <c r="K314">
        <v>9.5</v>
      </c>
      <c r="L314">
        <v>6</v>
      </c>
    </row>
    <row r="315" spans="1:12" x14ac:dyDescent="0.35">
      <c r="A315">
        <v>8.6</v>
      </c>
      <c r="B315">
        <v>0.47</v>
      </c>
      <c r="C315">
        <v>0.3</v>
      </c>
      <c r="D315">
        <v>3</v>
      </c>
      <c r="E315">
        <v>7.5999999999999998E-2</v>
      </c>
      <c r="F315">
        <v>30</v>
      </c>
      <c r="G315">
        <v>135</v>
      </c>
      <c r="H315">
        <v>0.99760000000000004</v>
      </c>
      <c r="I315">
        <v>3.3</v>
      </c>
      <c r="J315">
        <v>0.53</v>
      </c>
      <c r="K315">
        <v>9.4</v>
      </c>
      <c r="L315">
        <v>5</v>
      </c>
    </row>
    <row r="316" spans="1:12" x14ac:dyDescent="0.35">
      <c r="A316">
        <v>7.4</v>
      </c>
      <c r="B316">
        <v>0.36</v>
      </c>
      <c r="C316">
        <v>0.28999999999999998</v>
      </c>
      <c r="D316">
        <v>2.6</v>
      </c>
      <c r="E316">
        <v>8.6999999999999994E-2</v>
      </c>
      <c r="F316">
        <v>26</v>
      </c>
      <c r="G316">
        <v>72</v>
      </c>
      <c r="H316">
        <v>0.99644999999999995</v>
      </c>
      <c r="I316">
        <v>3.39</v>
      </c>
      <c r="J316">
        <v>0.68</v>
      </c>
      <c r="K316">
        <v>11</v>
      </c>
      <c r="L316">
        <v>5</v>
      </c>
    </row>
    <row r="317" spans="1:12" x14ac:dyDescent="0.35">
      <c r="A317">
        <v>7.1</v>
      </c>
      <c r="B317">
        <v>0.35</v>
      </c>
      <c r="C317">
        <v>0.28999999999999998</v>
      </c>
      <c r="D317">
        <v>2.5</v>
      </c>
      <c r="E317">
        <v>9.6000000000000002E-2</v>
      </c>
      <c r="F317">
        <v>20</v>
      </c>
      <c r="G317">
        <v>53</v>
      </c>
      <c r="H317">
        <v>0.99619999999999997</v>
      </c>
      <c r="I317">
        <v>3.42</v>
      </c>
      <c r="J317">
        <v>0.65</v>
      </c>
      <c r="K317">
        <v>11</v>
      </c>
      <c r="L317">
        <v>6</v>
      </c>
    </row>
    <row r="318" spans="1:12" x14ac:dyDescent="0.35">
      <c r="A318">
        <v>9.6</v>
      </c>
      <c r="B318">
        <v>0.56000000000000005</v>
      </c>
      <c r="C318">
        <v>0.23</v>
      </c>
      <c r="D318">
        <v>3.4</v>
      </c>
      <c r="E318">
        <v>0.10199999999999999</v>
      </c>
      <c r="F318">
        <v>37</v>
      </c>
      <c r="G318">
        <v>92</v>
      </c>
      <c r="H318">
        <v>0.99960000000000004</v>
      </c>
      <c r="I318">
        <v>3.3</v>
      </c>
      <c r="J318">
        <v>0.65</v>
      </c>
      <c r="K318">
        <v>10.1</v>
      </c>
      <c r="L318">
        <v>5</v>
      </c>
    </row>
    <row r="319" spans="1:12" x14ac:dyDescent="0.35">
      <c r="A319">
        <v>9.6</v>
      </c>
      <c r="B319">
        <v>0.77</v>
      </c>
      <c r="C319">
        <v>0.12</v>
      </c>
      <c r="D319">
        <v>2.9</v>
      </c>
      <c r="E319">
        <v>8.2000000000000003E-2</v>
      </c>
      <c r="F319">
        <v>30</v>
      </c>
      <c r="G319">
        <v>74</v>
      </c>
      <c r="H319">
        <v>0.99865000000000004</v>
      </c>
      <c r="I319">
        <v>3.3</v>
      </c>
      <c r="J319">
        <v>0.64</v>
      </c>
      <c r="K319">
        <v>10.4</v>
      </c>
      <c r="L319">
        <v>6</v>
      </c>
    </row>
    <row r="320" spans="1:12" x14ac:dyDescent="0.35">
      <c r="A320">
        <v>9.8000000000000007</v>
      </c>
      <c r="B320">
        <v>0.66</v>
      </c>
      <c r="C320">
        <v>0.39</v>
      </c>
      <c r="D320">
        <v>3.2</v>
      </c>
      <c r="E320">
        <v>8.3000000000000004E-2</v>
      </c>
      <c r="F320">
        <v>21</v>
      </c>
      <c r="G320">
        <v>59</v>
      </c>
      <c r="H320">
        <v>0.99890000000000001</v>
      </c>
      <c r="I320">
        <v>3.37</v>
      </c>
      <c r="J320">
        <v>0.71</v>
      </c>
      <c r="K320">
        <v>11.5</v>
      </c>
      <c r="L320">
        <v>7</v>
      </c>
    </row>
    <row r="321" spans="1:12" x14ac:dyDescent="0.35">
      <c r="A321">
        <v>9.6</v>
      </c>
      <c r="B321">
        <v>0.77</v>
      </c>
      <c r="C321">
        <v>0.12</v>
      </c>
      <c r="D321">
        <v>2.9</v>
      </c>
      <c r="E321">
        <v>8.2000000000000003E-2</v>
      </c>
      <c r="F321">
        <v>30</v>
      </c>
      <c r="G321">
        <v>74</v>
      </c>
      <c r="H321">
        <v>0.99865000000000004</v>
      </c>
      <c r="I321">
        <v>3.3</v>
      </c>
      <c r="J321">
        <v>0.64</v>
      </c>
      <c r="K321">
        <v>10.4</v>
      </c>
      <c r="L321">
        <v>6</v>
      </c>
    </row>
    <row r="322" spans="1:12" x14ac:dyDescent="0.35">
      <c r="A322">
        <v>9.8000000000000007</v>
      </c>
      <c r="B322">
        <v>0.66</v>
      </c>
      <c r="C322">
        <v>0.39</v>
      </c>
      <c r="D322">
        <v>3.2</v>
      </c>
      <c r="E322">
        <v>8.3000000000000004E-2</v>
      </c>
      <c r="F322">
        <v>21</v>
      </c>
      <c r="G322">
        <v>59</v>
      </c>
      <c r="H322">
        <v>0.99890000000000001</v>
      </c>
      <c r="I322">
        <v>3.37</v>
      </c>
      <c r="J322">
        <v>0.71</v>
      </c>
      <c r="K322">
        <v>11.5</v>
      </c>
      <c r="L322">
        <v>7</v>
      </c>
    </row>
    <row r="323" spans="1:12" x14ac:dyDescent="0.35">
      <c r="A323">
        <v>9.3000000000000007</v>
      </c>
      <c r="B323">
        <v>0.61</v>
      </c>
      <c r="C323">
        <v>0.26</v>
      </c>
      <c r="D323">
        <v>3.4</v>
      </c>
      <c r="E323">
        <v>0.09</v>
      </c>
      <c r="F323">
        <v>25</v>
      </c>
      <c r="G323">
        <v>87</v>
      </c>
      <c r="H323">
        <v>0.99975000000000003</v>
      </c>
      <c r="I323">
        <v>3.24</v>
      </c>
      <c r="J323">
        <v>0.62</v>
      </c>
      <c r="K323">
        <v>9.6999999999999993</v>
      </c>
      <c r="L323">
        <v>5</v>
      </c>
    </row>
    <row r="324" spans="1:12" x14ac:dyDescent="0.35">
      <c r="A324">
        <v>7.8</v>
      </c>
      <c r="B324">
        <v>0.62</v>
      </c>
      <c r="C324">
        <v>0.05</v>
      </c>
      <c r="D324">
        <v>2.2999999999999998</v>
      </c>
      <c r="E324">
        <v>7.9000000000000001E-2</v>
      </c>
      <c r="F324">
        <v>6</v>
      </c>
      <c r="G324">
        <v>18</v>
      </c>
      <c r="H324">
        <v>0.99734999999999996</v>
      </c>
      <c r="I324">
        <v>3.29</v>
      </c>
      <c r="J324">
        <v>0.63</v>
      </c>
      <c r="K324">
        <v>9.3000000000000007</v>
      </c>
      <c r="L324">
        <v>5</v>
      </c>
    </row>
    <row r="325" spans="1:12" x14ac:dyDescent="0.35">
      <c r="A325">
        <v>10.3</v>
      </c>
      <c r="B325">
        <v>0.59</v>
      </c>
      <c r="C325">
        <v>0.42</v>
      </c>
      <c r="D325">
        <v>2.8</v>
      </c>
      <c r="E325">
        <v>0.09</v>
      </c>
      <c r="F325">
        <v>35</v>
      </c>
      <c r="G325">
        <v>73</v>
      </c>
      <c r="H325">
        <v>0.999</v>
      </c>
      <c r="I325">
        <v>3.28</v>
      </c>
      <c r="J325">
        <v>0.7</v>
      </c>
      <c r="K325">
        <v>9.5</v>
      </c>
      <c r="L325">
        <v>6</v>
      </c>
    </row>
    <row r="326" spans="1:12" x14ac:dyDescent="0.35">
      <c r="A326">
        <v>10</v>
      </c>
      <c r="B326">
        <v>0.49</v>
      </c>
      <c r="C326">
        <v>0.2</v>
      </c>
      <c r="D326">
        <v>11</v>
      </c>
      <c r="E326">
        <v>7.0999999999999994E-2</v>
      </c>
      <c r="F326">
        <v>13</v>
      </c>
      <c r="G326">
        <v>50</v>
      </c>
      <c r="H326">
        <v>1.0015000000000001</v>
      </c>
      <c r="I326">
        <v>3.16</v>
      </c>
      <c r="J326">
        <v>0.69</v>
      </c>
      <c r="K326">
        <v>9.1999999999999993</v>
      </c>
      <c r="L326">
        <v>6</v>
      </c>
    </row>
    <row r="327" spans="1:12" x14ac:dyDescent="0.35">
      <c r="A327">
        <v>10</v>
      </c>
      <c r="B327">
        <v>0.49</v>
      </c>
      <c r="C327">
        <v>0.2</v>
      </c>
      <c r="D327">
        <v>11</v>
      </c>
      <c r="E327">
        <v>7.0999999999999994E-2</v>
      </c>
      <c r="F327">
        <v>13</v>
      </c>
      <c r="G327">
        <v>50</v>
      </c>
      <c r="H327">
        <v>1.0015000000000001</v>
      </c>
      <c r="I327">
        <v>3.16</v>
      </c>
      <c r="J327">
        <v>0.69</v>
      </c>
      <c r="K327">
        <v>9.1999999999999993</v>
      </c>
      <c r="L327">
        <v>6</v>
      </c>
    </row>
    <row r="328" spans="1:12" x14ac:dyDescent="0.35">
      <c r="A328">
        <v>11.6</v>
      </c>
      <c r="B328">
        <v>0.53</v>
      </c>
      <c r="C328">
        <v>0.66</v>
      </c>
      <c r="D328">
        <v>3.65</v>
      </c>
      <c r="E328">
        <v>0.121</v>
      </c>
      <c r="F328">
        <v>6</v>
      </c>
      <c r="G328">
        <v>14</v>
      </c>
      <c r="H328">
        <v>0.99780000000000002</v>
      </c>
      <c r="I328">
        <v>3.05</v>
      </c>
      <c r="J328">
        <v>0.74</v>
      </c>
      <c r="K328">
        <v>11.5</v>
      </c>
      <c r="L328">
        <v>7</v>
      </c>
    </row>
    <row r="329" spans="1:12" x14ac:dyDescent="0.35">
      <c r="A329">
        <v>10.3</v>
      </c>
      <c r="B329">
        <v>0.44</v>
      </c>
      <c r="C329">
        <v>0.5</v>
      </c>
      <c r="D329">
        <v>4.5</v>
      </c>
      <c r="E329">
        <v>0.107</v>
      </c>
      <c r="F329">
        <v>5</v>
      </c>
      <c r="G329">
        <v>13</v>
      </c>
      <c r="H329">
        <v>0.998</v>
      </c>
      <c r="I329">
        <v>3.28</v>
      </c>
      <c r="J329">
        <v>0.83</v>
      </c>
      <c r="K329">
        <v>11.5</v>
      </c>
      <c r="L329">
        <v>5</v>
      </c>
    </row>
    <row r="330" spans="1:12" x14ac:dyDescent="0.35">
      <c r="A330">
        <v>13.4</v>
      </c>
      <c r="B330">
        <v>0.27</v>
      </c>
      <c r="C330">
        <v>0.62</v>
      </c>
      <c r="D330">
        <v>2.6</v>
      </c>
      <c r="E330">
        <v>8.2000000000000003E-2</v>
      </c>
      <c r="F330">
        <v>6</v>
      </c>
      <c r="G330">
        <v>21</v>
      </c>
      <c r="H330">
        <v>1.0002</v>
      </c>
      <c r="I330">
        <v>3.16</v>
      </c>
      <c r="J330">
        <v>0.67</v>
      </c>
      <c r="K330">
        <v>9.6999999999999993</v>
      </c>
      <c r="L330">
        <v>6</v>
      </c>
    </row>
    <row r="331" spans="1:12" x14ac:dyDescent="0.35">
      <c r="A331">
        <v>10.7</v>
      </c>
      <c r="B331">
        <v>0.46</v>
      </c>
      <c r="C331">
        <v>0.39</v>
      </c>
      <c r="D331">
        <v>2</v>
      </c>
      <c r="E331">
        <v>6.0999999999999999E-2</v>
      </c>
      <c r="F331">
        <v>7</v>
      </c>
      <c r="G331">
        <v>15</v>
      </c>
      <c r="H331">
        <v>0.99809999999999999</v>
      </c>
      <c r="I331">
        <v>3.18</v>
      </c>
      <c r="J331">
        <v>0.62</v>
      </c>
      <c r="K331">
        <v>9.5</v>
      </c>
      <c r="L331">
        <v>5</v>
      </c>
    </row>
    <row r="332" spans="1:12" x14ac:dyDescent="0.35">
      <c r="A332">
        <v>10.199999999999999</v>
      </c>
      <c r="B332">
        <v>0.36</v>
      </c>
      <c r="C332">
        <v>0.64</v>
      </c>
      <c r="D332">
        <v>2.9</v>
      </c>
      <c r="E332">
        <v>0.122</v>
      </c>
      <c r="F332">
        <v>10</v>
      </c>
      <c r="G332">
        <v>41</v>
      </c>
      <c r="H332">
        <v>0.998</v>
      </c>
      <c r="I332">
        <v>3.23</v>
      </c>
      <c r="J332">
        <v>0.66</v>
      </c>
      <c r="K332">
        <v>12.5</v>
      </c>
      <c r="L332">
        <v>6</v>
      </c>
    </row>
    <row r="333" spans="1:12" x14ac:dyDescent="0.35">
      <c r="A333">
        <v>10.199999999999999</v>
      </c>
      <c r="B333">
        <v>0.36</v>
      </c>
      <c r="C333">
        <v>0.64</v>
      </c>
      <c r="D333">
        <v>2.9</v>
      </c>
      <c r="E333">
        <v>0.122</v>
      </c>
      <c r="F333">
        <v>10</v>
      </c>
      <c r="G333">
        <v>41</v>
      </c>
      <c r="H333">
        <v>0.998</v>
      </c>
      <c r="I333">
        <v>3.23</v>
      </c>
      <c r="J333">
        <v>0.66</v>
      </c>
      <c r="K333">
        <v>12.5</v>
      </c>
      <c r="L333">
        <v>6</v>
      </c>
    </row>
    <row r="334" spans="1:12" x14ac:dyDescent="0.35">
      <c r="A334">
        <v>8</v>
      </c>
      <c r="B334">
        <v>0.57999999999999996</v>
      </c>
      <c r="C334">
        <v>0.28000000000000003</v>
      </c>
      <c r="D334">
        <v>3.2</v>
      </c>
      <c r="E334">
        <v>6.6000000000000003E-2</v>
      </c>
      <c r="F334">
        <v>21</v>
      </c>
      <c r="G334">
        <v>114</v>
      </c>
      <c r="H334">
        <v>0.99729999999999996</v>
      </c>
      <c r="I334">
        <v>3.22</v>
      </c>
      <c r="J334">
        <v>0.54</v>
      </c>
      <c r="K334">
        <v>9.4</v>
      </c>
      <c r="L334">
        <v>6</v>
      </c>
    </row>
    <row r="335" spans="1:12" x14ac:dyDescent="0.35">
      <c r="A335">
        <v>8.4</v>
      </c>
      <c r="B335">
        <v>0.56000000000000005</v>
      </c>
      <c r="C335">
        <v>0.08</v>
      </c>
      <c r="D335">
        <v>2.1</v>
      </c>
      <c r="E335">
        <v>0.105</v>
      </c>
      <c r="F335">
        <v>16</v>
      </c>
      <c r="G335">
        <v>44</v>
      </c>
      <c r="H335">
        <v>0.99580000000000002</v>
      </c>
      <c r="I335">
        <v>3.13</v>
      </c>
      <c r="J335">
        <v>0.52</v>
      </c>
      <c r="K335">
        <v>11</v>
      </c>
      <c r="L335">
        <v>5</v>
      </c>
    </row>
    <row r="336" spans="1:12" x14ac:dyDescent="0.35">
      <c r="A336">
        <v>7.9</v>
      </c>
      <c r="B336">
        <v>0.65</v>
      </c>
      <c r="C336">
        <v>0.01</v>
      </c>
      <c r="D336">
        <v>2.5</v>
      </c>
      <c r="E336">
        <v>7.8E-2</v>
      </c>
      <c r="F336">
        <v>17</v>
      </c>
      <c r="G336">
        <v>38</v>
      </c>
      <c r="H336">
        <v>0.99629999999999996</v>
      </c>
      <c r="I336">
        <v>3.34</v>
      </c>
      <c r="J336">
        <v>0.74</v>
      </c>
      <c r="K336">
        <v>11.7</v>
      </c>
      <c r="L336">
        <v>7</v>
      </c>
    </row>
    <row r="337" spans="1:12" x14ac:dyDescent="0.35">
      <c r="A337">
        <v>11.9</v>
      </c>
      <c r="B337">
        <v>0.69499999999999995</v>
      </c>
      <c r="C337">
        <v>0.53</v>
      </c>
      <c r="D337">
        <v>3.4</v>
      </c>
      <c r="E337">
        <v>0.128</v>
      </c>
      <c r="F337">
        <v>7</v>
      </c>
      <c r="G337">
        <v>21</v>
      </c>
      <c r="H337">
        <v>0.99919999999999998</v>
      </c>
      <c r="I337">
        <v>3.17</v>
      </c>
      <c r="J337">
        <v>0.84</v>
      </c>
      <c r="K337">
        <v>12.2</v>
      </c>
      <c r="L337">
        <v>7</v>
      </c>
    </row>
    <row r="338" spans="1:12" x14ac:dyDescent="0.35">
      <c r="A338">
        <v>8.9</v>
      </c>
      <c r="B338">
        <v>0.43</v>
      </c>
      <c r="C338">
        <v>0.45</v>
      </c>
      <c r="D338">
        <v>1.9</v>
      </c>
      <c r="E338">
        <v>5.1999999999999998E-2</v>
      </c>
      <c r="F338">
        <v>6</v>
      </c>
      <c r="G338">
        <v>16</v>
      </c>
      <c r="H338">
        <v>0.99480000000000002</v>
      </c>
      <c r="I338">
        <v>3.35</v>
      </c>
      <c r="J338">
        <v>0.7</v>
      </c>
      <c r="K338">
        <v>12.5</v>
      </c>
      <c r="L338">
        <v>6</v>
      </c>
    </row>
    <row r="339" spans="1:12" x14ac:dyDescent="0.35">
      <c r="A339">
        <v>7.8</v>
      </c>
      <c r="B339">
        <v>0.43</v>
      </c>
      <c r="C339">
        <v>0.32</v>
      </c>
      <c r="D339">
        <v>2.8</v>
      </c>
      <c r="E339">
        <v>0.08</v>
      </c>
      <c r="F339">
        <v>29</v>
      </c>
      <c r="G339">
        <v>58</v>
      </c>
      <c r="H339">
        <v>0.99739999999999995</v>
      </c>
      <c r="I339">
        <v>3.31</v>
      </c>
      <c r="J339">
        <v>0.64</v>
      </c>
      <c r="K339">
        <v>10.3</v>
      </c>
      <c r="L339">
        <v>5</v>
      </c>
    </row>
    <row r="340" spans="1:12" x14ac:dyDescent="0.35">
      <c r="A340">
        <v>12.4</v>
      </c>
      <c r="B340">
        <v>0.49</v>
      </c>
      <c r="C340">
        <v>0.57999999999999996</v>
      </c>
      <c r="D340">
        <v>3</v>
      </c>
      <c r="E340">
        <v>0.10299999999999999</v>
      </c>
      <c r="F340">
        <v>28</v>
      </c>
      <c r="G340">
        <v>99</v>
      </c>
      <c r="H340">
        <v>1.0007999999999999</v>
      </c>
      <c r="I340">
        <v>3.16</v>
      </c>
      <c r="J340">
        <v>1</v>
      </c>
      <c r="K340">
        <v>11.5</v>
      </c>
      <c r="L340">
        <v>6</v>
      </c>
    </row>
    <row r="341" spans="1:12" x14ac:dyDescent="0.35">
      <c r="A341">
        <v>12.5</v>
      </c>
      <c r="B341">
        <v>0.28000000000000003</v>
      </c>
      <c r="C341">
        <v>0.54</v>
      </c>
      <c r="D341">
        <v>2.2999999999999998</v>
      </c>
      <c r="E341">
        <v>8.2000000000000003E-2</v>
      </c>
      <c r="F341">
        <v>12</v>
      </c>
      <c r="G341">
        <v>29</v>
      </c>
      <c r="H341">
        <v>0.99970000000000003</v>
      </c>
      <c r="I341">
        <v>3.11</v>
      </c>
      <c r="J341">
        <v>1.36</v>
      </c>
      <c r="K341">
        <v>9.8000000000000007</v>
      </c>
      <c r="L341">
        <v>7</v>
      </c>
    </row>
    <row r="342" spans="1:12" x14ac:dyDescent="0.35">
      <c r="A342">
        <v>12.2</v>
      </c>
      <c r="B342">
        <v>0.34</v>
      </c>
      <c r="C342">
        <v>0.5</v>
      </c>
      <c r="D342">
        <v>2.4</v>
      </c>
      <c r="E342">
        <v>6.6000000000000003E-2</v>
      </c>
      <c r="F342">
        <v>10</v>
      </c>
      <c r="G342">
        <v>21</v>
      </c>
      <c r="H342">
        <v>1</v>
      </c>
      <c r="I342">
        <v>3.12</v>
      </c>
      <c r="J342">
        <v>1.18</v>
      </c>
      <c r="K342">
        <v>9.1999999999999993</v>
      </c>
      <c r="L342">
        <v>6</v>
      </c>
    </row>
    <row r="343" spans="1:12" x14ac:dyDescent="0.35">
      <c r="A343">
        <v>10.6</v>
      </c>
      <c r="B343">
        <v>0.42</v>
      </c>
      <c r="C343">
        <v>0.48</v>
      </c>
      <c r="D343">
        <v>2.7</v>
      </c>
      <c r="E343">
        <v>6.5000000000000002E-2</v>
      </c>
      <c r="F343">
        <v>5</v>
      </c>
      <c r="G343">
        <v>18</v>
      </c>
      <c r="H343">
        <v>0.99719999999999998</v>
      </c>
      <c r="I343">
        <v>3.21</v>
      </c>
      <c r="J343">
        <v>0.87</v>
      </c>
      <c r="K343">
        <v>11.3</v>
      </c>
      <c r="L343">
        <v>6</v>
      </c>
    </row>
    <row r="344" spans="1:12" x14ac:dyDescent="0.35">
      <c r="A344">
        <v>10.9</v>
      </c>
      <c r="B344">
        <v>0.39</v>
      </c>
      <c r="C344">
        <v>0.47</v>
      </c>
      <c r="D344">
        <v>1.8</v>
      </c>
      <c r="E344">
        <v>0.11799999999999999</v>
      </c>
      <c r="F344">
        <v>6</v>
      </c>
      <c r="G344">
        <v>14</v>
      </c>
      <c r="H344">
        <v>0.99819999999999998</v>
      </c>
      <c r="I344">
        <v>3.3</v>
      </c>
      <c r="J344">
        <v>0.75</v>
      </c>
      <c r="K344">
        <v>9.8000000000000007</v>
      </c>
      <c r="L344">
        <v>6</v>
      </c>
    </row>
    <row r="345" spans="1:12" x14ac:dyDescent="0.35">
      <c r="A345">
        <v>10.9</v>
      </c>
      <c r="B345">
        <v>0.39</v>
      </c>
      <c r="C345">
        <v>0.47</v>
      </c>
      <c r="D345">
        <v>1.8</v>
      </c>
      <c r="E345">
        <v>0.11799999999999999</v>
      </c>
      <c r="F345">
        <v>6</v>
      </c>
      <c r="G345">
        <v>14</v>
      </c>
      <c r="H345">
        <v>0.99819999999999998</v>
      </c>
      <c r="I345">
        <v>3.3</v>
      </c>
      <c r="J345">
        <v>0.75</v>
      </c>
      <c r="K345">
        <v>9.8000000000000007</v>
      </c>
      <c r="L345">
        <v>6</v>
      </c>
    </row>
    <row r="346" spans="1:12" x14ac:dyDescent="0.35">
      <c r="A346">
        <v>11.9</v>
      </c>
      <c r="B346">
        <v>0.56999999999999995</v>
      </c>
      <c r="C346">
        <v>0.5</v>
      </c>
      <c r="D346">
        <v>2.6</v>
      </c>
      <c r="E346">
        <v>8.2000000000000003E-2</v>
      </c>
      <c r="F346">
        <v>6</v>
      </c>
      <c r="G346">
        <v>32</v>
      </c>
      <c r="H346">
        <v>1.0005999999999999</v>
      </c>
      <c r="I346">
        <v>3.12</v>
      </c>
      <c r="J346">
        <v>0.78</v>
      </c>
      <c r="K346">
        <v>10.7</v>
      </c>
      <c r="L346">
        <v>6</v>
      </c>
    </row>
    <row r="347" spans="1:12" x14ac:dyDescent="0.35">
      <c r="A347">
        <v>7</v>
      </c>
      <c r="B347">
        <v>0.68500000000000005</v>
      </c>
      <c r="C347">
        <v>0</v>
      </c>
      <c r="D347">
        <v>1.9</v>
      </c>
      <c r="E347">
        <v>6.7000000000000004E-2</v>
      </c>
      <c r="F347">
        <v>40</v>
      </c>
      <c r="G347">
        <v>63</v>
      </c>
      <c r="H347">
        <v>0.99790000000000001</v>
      </c>
      <c r="I347">
        <v>3.6</v>
      </c>
      <c r="J347">
        <v>0.81</v>
      </c>
      <c r="K347">
        <v>9.9</v>
      </c>
      <c r="L347">
        <v>5</v>
      </c>
    </row>
    <row r="348" spans="1:12" x14ac:dyDescent="0.35">
      <c r="A348">
        <v>6.6</v>
      </c>
      <c r="B348">
        <v>0.81499999999999995</v>
      </c>
      <c r="C348">
        <v>0.02</v>
      </c>
      <c r="D348">
        <v>2.7</v>
      </c>
      <c r="E348">
        <v>7.1999999999999995E-2</v>
      </c>
      <c r="F348">
        <v>17</v>
      </c>
      <c r="G348">
        <v>34</v>
      </c>
      <c r="H348">
        <v>0.99550000000000005</v>
      </c>
      <c r="I348">
        <v>3.58</v>
      </c>
      <c r="J348">
        <v>0.89</v>
      </c>
      <c r="K348">
        <v>12.3</v>
      </c>
      <c r="L348">
        <v>7</v>
      </c>
    </row>
    <row r="349" spans="1:12" x14ac:dyDescent="0.35">
      <c r="A349">
        <v>13.8</v>
      </c>
      <c r="B349">
        <v>0.49</v>
      </c>
      <c r="C349">
        <v>0.67</v>
      </c>
      <c r="D349">
        <v>3</v>
      </c>
      <c r="E349">
        <v>9.2999999999999999E-2</v>
      </c>
      <c r="F349">
        <v>6</v>
      </c>
      <c r="G349">
        <v>15</v>
      </c>
      <c r="H349">
        <v>0.99860000000000004</v>
      </c>
      <c r="I349">
        <v>3.02</v>
      </c>
      <c r="J349">
        <v>0.93</v>
      </c>
      <c r="K349">
        <v>12</v>
      </c>
      <c r="L349">
        <v>6</v>
      </c>
    </row>
    <row r="350" spans="1:12" x14ac:dyDescent="0.35">
      <c r="A350">
        <v>9.6</v>
      </c>
      <c r="B350">
        <v>0.56000000000000005</v>
      </c>
      <c r="C350">
        <v>0.31</v>
      </c>
      <c r="D350">
        <v>2.8</v>
      </c>
      <c r="E350">
        <v>8.8999999999999996E-2</v>
      </c>
      <c r="F350">
        <v>15</v>
      </c>
      <c r="G350">
        <v>46</v>
      </c>
      <c r="H350">
        <v>0.99790000000000001</v>
      </c>
      <c r="I350">
        <v>3.11</v>
      </c>
      <c r="J350">
        <v>0.92</v>
      </c>
      <c r="K350">
        <v>10</v>
      </c>
      <c r="L350">
        <v>6</v>
      </c>
    </row>
    <row r="351" spans="1:12" x14ac:dyDescent="0.35">
      <c r="A351">
        <v>9.1</v>
      </c>
      <c r="B351">
        <v>0.78500000000000003</v>
      </c>
      <c r="C351">
        <v>0</v>
      </c>
      <c r="D351">
        <v>2.6</v>
      </c>
      <c r="E351">
        <v>9.2999999999999999E-2</v>
      </c>
      <c r="F351">
        <v>11</v>
      </c>
      <c r="G351">
        <v>28</v>
      </c>
      <c r="H351">
        <v>0.99939999999999996</v>
      </c>
      <c r="I351">
        <v>3.36</v>
      </c>
      <c r="J351">
        <v>0.86</v>
      </c>
      <c r="K351">
        <v>9.4</v>
      </c>
      <c r="L351">
        <v>6</v>
      </c>
    </row>
    <row r="352" spans="1:12" x14ac:dyDescent="0.35">
      <c r="A352">
        <v>10.7</v>
      </c>
      <c r="B352">
        <v>0.67</v>
      </c>
      <c r="C352">
        <v>0.22</v>
      </c>
      <c r="D352">
        <v>2.7</v>
      </c>
      <c r="E352">
        <v>0.107</v>
      </c>
      <c r="F352">
        <v>17</v>
      </c>
      <c r="G352">
        <v>34</v>
      </c>
      <c r="H352">
        <v>1.0004</v>
      </c>
      <c r="I352">
        <v>3.28</v>
      </c>
      <c r="J352">
        <v>0.98</v>
      </c>
      <c r="K352">
        <v>9.9</v>
      </c>
      <c r="L352">
        <v>6</v>
      </c>
    </row>
    <row r="353" spans="1:12" x14ac:dyDescent="0.35">
      <c r="A353">
        <v>9.1</v>
      </c>
      <c r="B353">
        <v>0.79500000000000004</v>
      </c>
      <c r="C353">
        <v>0</v>
      </c>
      <c r="D353">
        <v>2.6</v>
      </c>
      <c r="E353">
        <v>9.6000000000000002E-2</v>
      </c>
      <c r="F353">
        <v>11</v>
      </c>
      <c r="G353">
        <v>26</v>
      </c>
      <c r="H353">
        <v>0.99939999999999996</v>
      </c>
      <c r="I353">
        <v>3.35</v>
      </c>
      <c r="J353">
        <v>0.83</v>
      </c>
      <c r="K353">
        <v>9.4</v>
      </c>
      <c r="L353">
        <v>6</v>
      </c>
    </row>
    <row r="354" spans="1:12" x14ac:dyDescent="0.35">
      <c r="A354">
        <v>7.7</v>
      </c>
      <c r="B354">
        <v>0.66500000000000004</v>
      </c>
      <c r="C354">
        <v>0</v>
      </c>
      <c r="D354">
        <v>2.4</v>
      </c>
      <c r="E354">
        <v>0.09</v>
      </c>
      <c r="F354">
        <v>8</v>
      </c>
      <c r="G354">
        <v>19</v>
      </c>
      <c r="H354">
        <v>0.99739999999999995</v>
      </c>
      <c r="I354">
        <v>3.27</v>
      </c>
      <c r="J354">
        <v>0.73</v>
      </c>
      <c r="K354">
        <v>9.3000000000000007</v>
      </c>
      <c r="L354">
        <v>5</v>
      </c>
    </row>
    <row r="355" spans="1:12" x14ac:dyDescent="0.35">
      <c r="A355">
        <v>13.5</v>
      </c>
      <c r="B355">
        <v>0.53</v>
      </c>
      <c r="C355">
        <v>0.79</v>
      </c>
      <c r="D355">
        <v>4.8</v>
      </c>
      <c r="E355">
        <v>0.12</v>
      </c>
      <c r="F355">
        <v>23</v>
      </c>
      <c r="G355">
        <v>77</v>
      </c>
      <c r="H355">
        <v>1.0018</v>
      </c>
      <c r="I355">
        <v>3.18</v>
      </c>
      <c r="J355">
        <v>0.77</v>
      </c>
      <c r="K355">
        <v>13</v>
      </c>
      <c r="L355">
        <v>5</v>
      </c>
    </row>
    <row r="356" spans="1:12" x14ac:dyDescent="0.35">
      <c r="A356">
        <v>6.1</v>
      </c>
      <c r="B356">
        <v>0.21</v>
      </c>
      <c r="C356">
        <v>0.4</v>
      </c>
      <c r="D356">
        <v>1.4</v>
      </c>
      <c r="E356">
        <v>6.6000000000000003E-2</v>
      </c>
      <c r="F356">
        <v>40.5</v>
      </c>
      <c r="G356">
        <v>165</v>
      </c>
      <c r="H356">
        <v>0.99119999999999997</v>
      </c>
      <c r="I356">
        <v>3.25</v>
      </c>
      <c r="J356">
        <v>0.59</v>
      </c>
      <c r="K356">
        <v>11.9</v>
      </c>
      <c r="L356">
        <v>6</v>
      </c>
    </row>
    <row r="357" spans="1:12" x14ac:dyDescent="0.35">
      <c r="A357">
        <v>6.7</v>
      </c>
      <c r="B357">
        <v>0.75</v>
      </c>
      <c r="C357">
        <v>0.01</v>
      </c>
      <c r="D357">
        <v>2.4</v>
      </c>
      <c r="E357">
        <v>7.8E-2</v>
      </c>
      <c r="F357">
        <v>17</v>
      </c>
      <c r="G357">
        <v>32</v>
      </c>
      <c r="H357">
        <v>0.99550000000000005</v>
      </c>
      <c r="I357">
        <v>3.55</v>
      </c>
      <c r="J357">
        <v>0.61</v>
      </c>
      <c r="K357">
        <v>12.8</v>
      </c>
      <c r="L357">
        <v>6</v>
      </c>
    </row>
    <row r="358" spans="1:12" x14ac:dyDescent="0.35">
      <c r="A358">
        <v>11.5</v>
      </c>
      <c r="B358">
        <v>0.41</v>
      </c>
      <c r="C358">
        <v>0.52</v>
      </c>
      <c r="D358">
        <v>3</v>
      </c>
      <c r="E358">
        <v>0.08</v>
      </c>
      <c r="F358">
        <v>29</v>
      </c>
      <c r="G358">
        <v>55</v>
      </c>
      <c r="H358">
        <v>1.0001</v>
      </c>
      <c r="I358">
        <v>3.26</v>
      </c>
      <c r="J358">
        <v>0.88</v>
      </c>
      <c r="K358">
        <v>11</v>
      </c>
      <c r="L358">
        <v>5</v>
      </c>
    </row>
    <row r="359" spans="1:12" x14ac:dyDescent="0.35">
      <c r="A359">
        <v>10.5</v>
      </c>
      <c r="B359">
        <v>0.42</v>
      </c>
      <c r="C359">
        <v>0.66</v>
      </c>
      <c r="D359">
        <v>2.95</v>
      </c>
      <c r="E359">
        <v>0.11600000000000001</v>
      </c>
      <c r="F359">
        <v>12</v>
      </c>
      <c r="G359">
        <v>29</v>
      </c>
      <c r="H359">
        <v>0.997</v>
      </c>
      <c r="I359">
        <v>3.24</v>
      </c>
      <c r="J359">
        <v>0.75</v>
      </c>
      <c r="K359">
        <v>11.7</v>
      </c>
      <c r="L359">
        <v>7</v>
      </c>
    </row>
    <row r="360" spans="1:12" x14ac:dyDescent="0.35">
      <c r="A360">
        <v>11.9</v>
      </c>
      <c r="B360">
        <v>0.43</v>
      </c>
      <c r="C360">
        <v>0.66</v>
      </c>
      <c r="D360">
        <v>3.1</v>
      </c>
      <c r="E360">
        <v>0.109</v>
      </c>
      <c r="F360">
        <v>10</v>
      </c>
      <c r="G360">
        <v>23</v>
      </c>
      <c r="H360">
        <v>1</v>
      </c>
      <c r="I360">
        <v>3.15</v>
      </c>
      <c r="J360">
        <v>0.85</v>
      </c>
      <c r="K360">
        <v>10.4</v>
      </c>
      <c r="L360">
        <v>7</v>
      </c>
    </row>
    <row r="361" spans="1:12" x14ac:dyDescent="0.35">
      <c r="A361">
        <v>12.6</v>
      </c>
      <c r="B361">
        <v>0.38</v>
      </c>
      <c r="C361">
        <v>0.66</v>
      </c>
      <c r="D361">
        <v>2.6</v>
      </c>
      <c r="E361">
        <v>8.7999999999999995E-2</v>
      </c>
      <c r="F361">
        <v>10</v>
      </c>
      <c r="G361">
        <v>41</v>
      </c>
      <c r="H361">
        <v>1.0009999999999999</v>
      </c>
      <c r="I361">
        <v>3.17</v>
      </c>
      <c r="J361">
        <v>0.68</v>
      </c>
      <c r="K361">
        <v>9.8000000000000007</v>
      </c>
      <c r="L361">
        <v>6</v>
      </c>
    </row>
    <row r="362" spans="1:12" x14ac:dyDescent="0.35">
      <c r="A362">
        <v>8.1999999999999993</v>
      </c>
      <c r="B362">
        <v>0.7</v>
      </c>
      <c r="C362">
        <v>0.23</v>
      </c>
      <c r="D362">
        <v>2</v>
      </c>
      <c r="E362">
        <v>9.9000000000000005E-2</v>
      </c>
      <c r="F362">
        <v>14</v>
      </c>
      <c r="G362">
        <v>81</v>
      </c>
      <c r="H362">
        <v>0.99729999999999996</v>
      </c>
      <c r="I362">
        <v>3.19</v>
      </c>
      <c r="J362">
        <v>0.7</v>
      </c>
      <c r="K362">
        <v>9.4</v>
      </c>
      <c r="L362">
        <v>5</v>
      </c>
    </row>
    <row r="363" spans="1:12" x14ac:dyDescent="0.35">
      <c r="A363">
        <v>8.6</v>
      </c>
      <c r="B363">
        <v>0.45</v>
      </c>
      <c r="C363">
        <v>0.31</v>
      </c>
      <c r="D363">
        <v>2.6</v>
      </c>
      <c r="E363">
        <v>8.5999999999999993E-2</v>
      </c>
      <c r="F363">
        <v>21</v>
      </c>
      <c r="G363">
        <v>50</v>
      </c>
      <c r="H363">
        <v>0.99819999999999998</v>
      </c>
      <c r="I363">
        <v>3.37</v>
      </c>
      <c r="J363">
        <v>0.91</v>
      </c>
      <c r="K363">
        <v>9.9</v>
      </c>
      <c r="L363">
        <v>6</v>
      </c>
    </row>
    <row r="364" spans="1:12" x14ac:dyDescent="0.35">
      <c r="A364">
        <v>11.9</v>
      </c>
      <c r="B364">
        <v>0.57999999999999996</v>
      </c>
      <c r="C364">
        <v>0.66</v>
      </c>
      <c r="D364">
        <v>2.5</v>
      </c>
      <c r="E364">
        <v>7.1999999999999995E-2</v>
      </c>
      <c r="F364">
        <v>6</v>
      </c>
      <c r="G364">
        <v>37</v>
      </c>
      <c r="H364">
        <v>0.99919999999999998</v>
      </c>
      <c r="I364">
        <v>3.05</v>
      </c>
      <c r="J364">
        <v>0.56000000000000005</v>
      </c>
      <c r="K364">
        <v>10</v>
      </c>
      <c r="L364">
        <v>5</v>
      </c>
    </row>
    <row r="365" spans="1:12" x14ac:dyDescent="0.35">
      <c r="A365">
        <v>12.5</v>
      </c>
      <c r="B365">
        <v>0.46</v>
      </c>
      <c r="C365">
        <v>0.63</v>
      </c>
      <c r="D365">
        <v>2</v>
      </c>
      <c r="E365">
        <v>7.0999999999999994E-2</v>
      </c>
      <c r="F365">
        <v>6</v>
      </c>
      <c r="G365">
        <v>15</v>
      </c>
      <c r="H365">
        <v>0.99880000000000002</v>
      </c>
      <c r="I365">
        <v>2.99</v>
      </c>
      <c r="J365">
        <v>0.87</v>
      </c>
      <c r="K365">
        <v>10.199999999999999</v>
      </c>
      <c r="L365">
        <v>5</v>
      </c>
    </row>
    <row r="366" spans="1:12" x14ac:dyDescent="0.35">
      <c r="A366">
        <v>12.8</v>
      </c>
      <c r="B366">
        <v>0.61499999999999999</v>
      </c>
      <c r="C366">
        <v>0.66</v>
      </c>
      <c r="D366">
        <v>5.8</v>
      </c>
      <c r="E366">
        <v>8.3000000000000004E-2</v>
      </c>
      <c r="F366">
        <v>7</v>
      </c>
      <c r="G366">
        <v>42</v>
      </c>
      <c r="H366">
        <v>1.0022</v>
      </c>
      <c r="I366">
        <v>3.07</v>
      </c>
      <c r="J366">
        <v>0.73</v>
      </c>
      <c r="K366">
        <v>10</v>
      </c>
      <c r="L366">
        <v>7</v>
      </c>
    </row>
    <row r="367" spans="1:12" x14ac:dyDescent="0.35">
      <c r="A367">
        <v>10</v>
      </c>
      <c r="B367">
        <v>0.42</v>
      </c>
      <c r="C367">
        <v>0.5</v>
      </c>
      <c r="D367">
        <v>3.4</v>
      </c>
      <c r="E367">
        <v>0.107</v>
      </c>
      <c r="F367">
        <v>7</v>
      </c>
      <c r="G367">
        <v>21</v>
      </c>
      <c r="H367">
        <v>0.99790000000000001</v>
      </c>
      <c r="I367">
        <v>3.26</v>
      </c>
      <c r="J367">
        <v>0.93</v>
      </c>
      <c r="K367">
        <v>11.8</v>
      </c>
      <c r="L367">
        <v>6</v>
      </c>
    </row>
    <row r="368" spans="1:12" x14ac:dyDescent="0.35">
      <c r="A368">
        <v>12.8</v>
      </c>
      <c r="B368">
        <v>0.61499999999999999</v>
      </c>
      <c r="C368">
        <v>0.66</v>
      </c>
      <c r="D368">
        <v>5.8</v>
      </c>
      <c r="E368">
        <v>8.3000000000000004E-2</v>
      </c>
      <c r="F368">
        <v>7</v>
      </c>
      <c r="G368">
        <v>42</v>
      </c>
      <c r="H368">
        <v>1.0022</v>
      </c>
      <c r="I368">
        <v>3.07</v>
      </c>
      <c r="J368">
        <v>0.73</v>
      </c>
      <c r="K368">
        <v>10</v>
      </c>
      <c r="L368">
        <v>7</v>
      </c>
    </row>
    <row r="369" spans="1:12" x14ac:dyDescent="0.35">
      <c r="A369">
        <v>10.4</v>
      </c>
      <c r="B369">
        <v>0.57499999999999996</v>
      </c>
      <c r="C369">
        <v>0.61</v>
      </c>
      <c r="D369">
        <v>2.6</v>
      </c>
      <c r="E369">
        <v>7.5999999999999998E-2</v>
      </c>
      <c r="F369">
        <v>11</v>
      </c>
      <c r="G369">
        <v>24</v>
      </c>
      <c r="H369">
        <v>1</v>
      </c>
      <c r="I369">
        <v>3.16</v>
      </c>
      <c r="J369">
        <v>0.69</v>
      </c>
      <c r="K369">
        <v>9</v>
      </c>
      <c r="L369">
        <v>5</v>
      </c>
    </row>
    <row r="370" spans="1:12" x14ac:dyDescent="0.35">
      <c r="A370">
        <v>10.3</v>
      </c>
      <c r="B370">
        <v>0.34</v>
      </c>
      <c r="C370">
        <v>0.52</v>
      </c>
      <c r="D370">
        <v>2.8</v>
      </c>
      <c r="E370">
        <v>0.159</v>
      </c>
      <c r="F370">
        <v>15</v>
      </c>
      <c r="G370">
        <v>75</v>
      </c>
      <c r="H370">
        <v>0.99980000000000002</v>
      </c>
      <c r="I370">
        <v>3.18</v>
      </c>
      <c r="J370">
        <v>0.64</v>
      </c>
      <c r="K370">
        <v>9.4</v>
      </c>
      <c r="L370">
        <v>5</v>
      </c>
    </row>
    <row r="371" spans="1:12" x14ac:dyDescent="0.35">
      <c r="A371">
        <v>9.4</v>
      </c>
      <c r="B371">
        <v>0.27</v>
      </c>
      <c r="C371">
        <v>0.53</v>
      </c>
      <c r="D371">
        <v>2.4</v>
      </c>
      <c r="E371">
        <v>7.3999999999999996E-2</v>
      </c>
      <c r="F371">
        <v>6</v>
      </c>
      <c r="G371">
        <v>18</v>
      </c>
      <c r="H371">
        <v>0.99619999999999997</v>
      </c>
      <c r="I371">
        <v>3.2</v>
      </c>
      <c r="J371">
        <v>1.1299999999999999</v>
      </c>
      <c r="K371">
        <v>12</v>
      </c>
      <c r="L371">
        <v>7</v>
      </c>
    </row>
    <row r="372" spans="1:12" x14ac:dyDescent="0.35">
      <c r="A372">
        <v>6.9</v>
      </c>
      <c r="B372">
        <v>0.76500000000000001</v>
      </c>
      <c r="C372">
        <v>0.02</v>
      </c>
      <c r="D372">
        <v>2.2999999999999998</v>
      </c>
      <c r="E372">
        <v>6.3E-2</v>
      </c>
      <c r="F372">
        <v>35</v>
      </c>
      <c r="G372">
        <v>63</v>
      </c>
      <c r="H372">
        <v>0.99750000000000005</v>
      </c>
      <c r="I372">
        <v>3.57</v>
      </c>
      <c r="J372">
        <v>0.78</v>
      </c>
      <c r="K372">
        <v>9.9</v>
      </c>
      <c r="L372">
        <v>5</v>
      </c>
    </row>
    <row r="373" spans="1:12" x14ac:dyDescent="0.35">
      <c r="A373">
        <v>7.9</v>
      </c>
      <c r="B373">
        <v>0.24</v>
      </c>
      <c r="C373">
        <v>0.4</v>
      </c>
      <c r="D373">
        <v>1.6</v>
      </c>
      <c r="E373">
        <v>5.6000000000000001E-2</v>
      </c>
      <c r="F373">
        <v>11</v>
      </c>
      <c r="G373">
        <v>25</v>
      </c>
      <c r="H373">
        <v>0.99670000000000003</v>
      </c>
      <c r="I373">
        <v>3.32</v>
      </c>
      <c r="J373">
        <v>0.87</v>
      </c>
      <c r="K373">
        <v>8.6999999999999993</v>
      </c>
      <c r="L373">
        <v>6</v>
      </c>
    </row>
    <row r="374" spans="1:12" x14ac:dyDescent="0.35">
      <c r="A374">
        <v>9.1</v>
      </c>
      <c r="B374">
        <v>0.28000000000000003</v>
      </c>
      <c r="C374">
        <v>0.48</v>
      </c>
      <c r="D374">
        <v>1.8</v>
      </c>
      <c r="E374">
        <v>6.7000000000000004E-2</v>
      </c>
      <c r="F374">
        <v>26</v>
      </c>
      <c r="G374">
        <v>46</v>
      </c>
      <c r="H374">
        <v>0.99670000000000003</v>
      </c>
      <c r="I374">
        <v>3.32</v>
      </c>
      <c r="J374">
        <v>1.04</v>
      </c>
      <c r="K374">
        <v>10.6</v>
      </c>
      <c r="L374">
        <v>6</v>
      </c>
    </row>
    <row r="375" spans="1:12" x14ac:dyDescent="0.35">
      <c r="A375">
        <v>7.4</v>
      </c>
      <c r="B375">
        <v>0.55000000000000004</v>
      </c>
      <c r="C375">
        <v>0.22</v>
      </c>
      <c r="D375">
        <v>2.2000000000000002</v>
      </c>
      <c r="E375">
        <v>0.106</v>
      </c>
      <c r="F375">
        <v>12</v>
      </c>
      <c r="G375">
        <v>72</v>
      </c>
      <c r="H375">
        <v>0.99590000000000001</v>
      </c>
      <c r="I375">
        <v>3.05</v>
      </c>
      <c r="J375">
        <v>0.63</v>
      </c>
      <c r="K375">
        <v>9.1999999999999993</v>
      </c>
      <c r="L375">
        <v>5</v>
      </c>
    </row>
    <row r="376" spans="1:12" x14ac:dyDescent="0.35">
      <c r="A376">
        <v>14</v>
      </c>
      <c r="B376">
        <v>0.41</v>
      </c>
      <c r="C376">
        <v>0.63</v>
      </c>
      <c r="D376">
        <v>3.8</v>
      </c>
      <c r="E376">
        <v>8.8999999999999996E-2</v>
      </c>
      <c r="F376">
        <v>6</v>
      </c>
      <c r="G376">
        <v>47</v>
      </c>
      <c r="H376">
        <v>1.0014000000000001</v>
      </c>
      <c r="I376">
        <v>3.01</v>
      </c>
      <c r="J376">
        <v>0.81</v>
      </c>
      <c r="K376">
        <v>10.8</v>
      </c>
      <c r="L376">
        <v>6</v>
      </c>
    </row>
    <row r="377" spans="1:12" x14ac:dyDescent="0.35">
      <c r="A377">
        <v>11.5</v>
      </c>
      <c r="B377">
        <v>0.54</v>
      </c>
      <c r="C377">
        <v>0.71</v>
      </c>
      <c r="D377">
        <v>4.4000000000000004</v>
      </c>
      <c r="E377">
        <v>0.124</v>
      </c>
      <c r="F377">
        <v>6</v>
      </c>
      <c r="G377">
        <v>15</v>
      </c>
      <c r="H377">
        <v>0.99839999999999995</v>
      </c>
      <c r="I377">
        <v>3.01</v>
      </c>
      <c r="J377">
        <v>0.83</v>
      </c>
      <c r="K377">
        <v>11.8</v>
      </c>
      <c r="L377">
        <v>7</v>
      </c>
    </row>
    <row r="378" spans="1:12" x14ac:dyDescent="0.35">
      <c r="A378">
        <v>11.5</v>
      </c>
      <c r="B378">
        <v>0.45</v>
      </c>
      <c r="C378">
        <v>0.5</v>
      </c>
      <c r="D378">
        <v>3</v>
      </c>
      <c r="E378">
        <v>7.8E-2</v>
      </c>
      <c r="F378">
        <v>19</v>
      </c>
      <c r="G378">
        <v>47</v>
      </c>
      <c r="H378">
        <v>1.0003</v>
      </c>
      <c r="I378">
        <v>3.26</v>
      </c>
      <c r="J378">
        <v>1.1100000000000001</v>
      </c>
      <c r="K378">
        <v>11</v>
      </c>
      <c r="L378">
        <v>6</v>
      </c>
    </row>
    <row r="379" spans="1:12" x14ac:dyDescent="0.35">
      <c r="A379">
        <v>9.4</v>
      </c>
      <c r="B379">
        <v>0.27</v>
      </c>
      <c r="C379">
        <v>0.53</v>
      </c>
      <c r="D379">
        <v>2.4</v>
      </c>
      <c r="E379">
        <v>7.3999999999999996E-2</v>
      </c>
      <c r="F379">
        <v>6</v>
      </c>
      <c r="G379">
        <v>18</v>
      </c>
      <c r="H379">
        <v>0.99619999999999997</v>
      </c>
      <c r="I379">
        <v>3.2</v>
      </c>
      <c r="J379">
        <v>1.1299999999999999</v>
      </c>
      <c r="K379">
        <v>12</v>
      </c>
      <c r="L379">
        <v>7</v>
      </c>
    </row>
    <row r="380" spans="1:12" x14ac:dyDescent="0.35">
      <c r="A380">
        <v>11.4</v>
      </c>
      <c r="B380">
        <v>0.625</v>
      </c>
      <c r="C380">
        <v>0.66</v>
      </c>
      <c r="D380">
        <v>6.2</v>
      </c>
      <c r="E380">
        <v>8.7999999999999995E-2</v>
      </c>
      <c r="F380">
        <v>6</v>
      </c>
      <c r="G380">
        <v>24</v>
      </c>
      <c r="H380">
        <v>0.99880000000000002</v>
      </c>
      <c r="I380">
        <v>3.11</v>
      </c>
      <c r="J380">
        <v>0.99</v>
      </c>
      <c r="K380">
        <v>13.3</v>
      </c>
      <c r="L380">
        <v>6</v>
      </c>
    </row>
    <row r="381" spans="1:12" x14ac:dyDescent="0.35">
      <c r="A381">
        <v>8.3000000000000007</v>
      </c>
      <c r="B381">
        <v>0.42</v>
      </c>
      <c r="C381">
        <v>0.38</v>
      </c>
      <c r="D381">
        <v>2.5</v>
      </c>
      <c r="E381">
        <v>9.4E-2</v>
      </c>
      <c r="F381">
        <v>24</v>
      </c>
      <c r="G381">
        <v>60</v>
      </c>
      <c r="H381">
        <v>0.99790000000000001</v>
      </c>
      <c r="I381">
        <v>3.31</v>
      </c>
      <c r="J381">
        <v>0.7</v>
      </c>
      <c r="K381">
        <v>10.8</v>
      </c>
      <c r="L381">
        <v>6</v>
      </c>
    </row>
    <row r="382" spans="1:12" x14ac:dyDescent="0.35">
      <c r="A382">
        <v>8.3000000000000007</v>
      </c>
      <c r="B382">
        <v>0.26</v>
      </c>
      <c r="C382">
        <v>0.42</v>
      </c>
      <c r="D382">
        <v>2</v>
      </c>
      <c r="E382">
        <v>0.08</v>
      </c>
      <c r="F382">
        <v>11</v>
      </c>
      <c r="G382">
        <v>27</v>
      </c>
      <c r="H382">
        <v>0.99739999999999995</v>
      </c>
      <c r="I382">
        <v>3.21</v>
      </c>
      <c r="J382">
        <v>0.8</v>
      </c>
      <c r="K382">
        <v>9.4</v>
      </c>
      <c r="L382">
        <v>6</v>
      </c>
    </row>
    <row r="383" spans="1:12" x14ac:dyDescent="0.35">
      <c r="A383">
        <v>13.7</v>
      </c>
      <c r="B383">
        <v>0.41499999999999998</v>
      </c>
      <c r="C383">
        <v>0.68</v>
      </c>
      <c r="D383">
        <v>2.9</v>
      </c>
      <c r="E383">
        <v>8.5000000000000006E-2</v>
      </c>
      <c r="F383">
        <v>17</v>
      </c>
      <c r="G383">
        <v>43</v>
      </c>
      <c r="H383">
        <v>1.0014000000000001</v>
      </c>
      <c r="I383">
        <v>3.06</v>
      </c>
      <c r="J383">
        <v>0.8</v>
      </c>
      <c r="K383">
        <v>10</v>
      </c>
      <c r="L383">
        <v>6</v>
      </c>
    </row>
    <row r="384" spans="1:12" x14ac:dyDescent="0.35">
      <c r="A384">
        <v>8.3000000000000007</v>
      </c>
      <c r="B384">
        <v>0.26</v>
      </c>
      <c r="C384">
        <v>0.42</v>
      </c>
      <c r="D384">
        <v>2</v>
      </c>
      <c r="E384">
        <v>0.08</v>
      </c>
      <c r="F384">
        <v>11</v>
      </c>
      <c r="G384">
        <v>27</v>
      </c>
      <c r="H384">
        <v>0.99739999999999995</v>
      </c>
      <c r="I384">
        <v>3.21</v>
      </c>
      <c r="J384">
        <v>0.8</v>
      </c>
      <c r="K384">
        <v>9.4</v>
      </c>
      <c r="L384">
        <v>6</v>
      </c>
    </row>
    <row r="385" spans="1:12" x14ac:dyDescent="0.35">
      <c r="A385">
        <v>8.3000000000000007</v>
      </c>
      <c r="B385">
        <v>0.26</v>
      </c>
      <c r="C385">
        <v>0.42</v>
      </c>
      <c r="D385">
        <v>2</v>
      </c>
      <c r="E385">
        <v>0.08</v>
      </c>
      <c r="F385">
        <v>11</v>
      </c>
      <c r="G385">
        <v>27</v>
      </c>
      <c r="H385">
        <v>0.99739999999999995</v>
      </c>
      <c r="I385">
        <v>3.21</v>
      </c>
      <c r="J385">
        <v>0.8</v>
      </c>
      <c r="K385">
        <v>9.4</v>
      </c>
      <c r="L385">
        <v>6</v>
      </c>
    </row>
    <row r="386" spans="1:12" x14ac:dyDescent="0.35">
      <c r="A386">
        <v>7.7</v>
      </c>
      <c r="B386">
        <v>0.51</v>
      </c>
      <c r="C386">
        <v>0.28000000000000003</v>
      </c>
      <c r="D386">
        <v>2.1</v>
      </c>
      <c r="E386">
        <v>8.6999999999999994E-2</v>
      </c>
      <c r="F386">
        <v>23</v>
      </c>
      <c r="G386">
        <v>54</v>
      </c>
      <c r="H386">
        <v>0.998</v>
      </c>
      <c r="I386">
        <v>3.42</v>
      </c>
      <c r="J386">
        <v>0.74</v>
      </c>
      <c r="K386">
        <v>9.1999999999999993</v>
      </c>
      <c r="L386">
        <v>5</v>
      </c>
    </row>
    <row r="387" spans="1:12" x14ac:dyDescent="0.35">
      <c r="A387">
        <v>7.4</v>
      </c>
      <c r="B387">
        <v>0.63</v>
      </c>
      <c r="C387">
        <v>7.0000000000000007E-2</v>
      </c>
      <c r="D387">
        <v>2.4</v>
      </c>
      <c r="E387">
        <v>0.09</v>
      </c>
      <c r="F387">
        <v>11</v>
      </c>
      <c r="G387">
        <v>37</v>
      </c>
      <c r="H387">
        <v>0.99790000000000001</v>
      </c>
      <c r="I387">
        <v>3.43</v>
      </c>
      <c r="J387">
        <v>0.76</v>
      </c>
      <c r="K387">
        <v>9.6999999999999993</v>
      </c>
      <c r="L387">
        <v>6</v>
      </c>
    </row>
    <row r="388" spans="1:12" x14ac:dyDescent="0.35">
      <c r="A388">
        <v>7.8</v>
      </c>
      <c r="B388">
        <v>0.54</v>
      </c>
      <c r="C388">
        <v>0.26</v>
      </c>
      <c r="D388">
        <v>2</v>
      </c>
      <c r="E388">
        <v>8.7999999999999995E-2</v>
      </c>
      <c r="F388">
        <v>23</v>
      </c>
      <c r="G388">
        <v>48</v>
      </c>
      <c r="H388">
        <v>0.99809999999999999</v>
      </c>
      <c r="I388">
        <v>3.41</v>
      </c>
      <c r="J388">
        <v>0.74</v>
      </c>
      <c r="K388">
        <v>9.1999999999999993</v>
      </c>
      <c r="L388">
        <v>6</v>
      </c>
    </row>
    <row r="389" spans="1:12" x14ac:dyDescent="0.35">
      <c r="A389">
        <v>8.3000000000000007</v>
      </c>
      <c r="B389">
        <v>0.66</v>
      </c>
      <c r="C389">
        <v>0.15</v>
      </c>
      <c r="D389">
        <v>1.9</v>
      </c>
      <c r="E389">
        <v>7.9000000000000001E-2</v>
      </c>
      <c r="F389">
        <v>17</v>
      </c>
      <c r="G389">
        <v>42</v>
      </c>
      <c r="H389">
        <v>0.99719999999999998</v>
      </c>
      <c r="I389">
        <v>3.31</v>
      </c>
      <c r="J389">
        <v>0.54</v>
      </c>
      <c r="K389">
        <v>9.6</v>
      </c>
      <c r="L389">
        <v>6</v>
      </c>
    </row>
    <row r="390" spans="1:12" x14ac:dyDescent="0.35">
      <c r="A390">
        <v>7.8</v>
      </c>
      <c r="B390">
        <v>0.46</v>
      </c>
      <c r="C390">
        <v>0.26</v>
      </c>
      <c r="D390">
        <v>1.9</v>
      </c>
      <c r="E390">
        <v>8.7999999999999995E-2</v>
      </c>
      <c r="F390">
        <v>23</v>
      </c>
      <c r="G390">
        <v>53</v>
      </c>
      <c r="H390">
        <v>0.99809999999999999</v>
      </c>
      <c r="I390">
        <v>3.43</v>
      </c>
      <c r="J390">
        <v>0.74</v>
      </c>
      <c r="K390">
        <v>9.1999999999999993</v>
      </c>
      <c r="L390">
        <v>6</v>
      </c>
    </row>
    <row r="391" spans="1:12" x14ac:dyDescent="0.35">
      <c r="A391">
        <v>9.6</v>
      </c>
      <c r="B391">
        <v>0.38</v>
      </c>
      <c r="C391">
        <v>0.31</v>
      </c>
      <c r="D391">
        <v>2.5</v>
      </c>
      <c r="E391">
        <v>9.6000000000000002E-2</v>
      </c>
      <c r="F391">
        <v>16</v>
      </c>
      <c r="G391">
        <v>49</v>
      </c>
      <c r="H391">
        <v>0.99819999999999998</v>
      </c>
      <c r="I391">
        <v>3.19</v>
      </c>
      <c r="J391">
        <v>0.7</v>
      </c>
      <c r="K391">
        <v>10</v>
      </c>
      <c r="L391">
        <v>7</v>
      </c>
    </row>
    <row r="392" spans="1:12" x14ac:dyDescent="0.35">
      <c r="A392">
        <v>5.6</v>
      </c>
      <c r="B392">
        <v>0.85</v>
      </c>
      <c r="C392">
        <v>0.05</v>
      </c>
      <c r="D392">
        <v>1.4</v>
      </c>
      <c r="E392">
        <v>4.4999999999999998E-2</v>
      </c>
      <c r="F392">
        <v>12</v>
      </c>
      <c r="G392">
        <v>88</v>
      </c>
      <c r="H392">
        <v>0.99239999999999995</v>
      </c>
      <c r="I392">
        <v>3.56</v>
      </c>
      <c r="J392">
        <v>0.82</v>
      </c>
      <c r="K392">
        <v>12.9</v>
      </c>
      <c r="L392">
        <v>8</v>
      </c>
    </row>
    <row r="393" spans="1:12" x14ac:dyDescent="0.35">
      <c r="A393">
        <v>13.7</v>
      </c>
      <c r="B393">
        <v>0.41499999999999998</v>
      </c>
      <c r="C393">
        <v>0.68</v>
      </c>
      <c r="D393">
        <v>2.9</v>
      </c>
      <c r="E393">
        <v>8.5000000000000006E-2</v>
      </c>
      <c r="F393">
        <v>17</v>
      </c>
      <c r="G393">
        <v>43</v>
      </c>
      <c r="H393">
        <v>1.0014000000000001</v>
      </c>
      <c r="I393">
        <v>3.06</v>
      </c>
      <c r="J393">
        <v>0.8</v>
      </c>
      <c r="K393">
        <v>10</v>
      </c>
      <c r="L393">
        <v>6</v>
      </c>
    </row>
    <row r="394" spans="1:12" x14ac:dyDescent="0.35">
      <c r="A394">
        <v>9.5</v>
      </c>
      <c r="B394">
        <v>0.37</v>
      </c>
      <c r="C394">
        <v>0.52</v>
      </c>
      <c r="D394">
        <v>2</v>
      </c>
      <c r="E394">
        <v>8.2000000000000003E-2</v>
      </c>
      <c r="F394">
        <v>6</v>
      </c>
      <c r="G394">
        <v>26</v>
      </c>
      <c r="H394">
        <v>0.998</v>
      </c>
      <c r="I394">
        <v>3.18</v>
      </c>
      <c r="J394">
        <v>0.51</v>
      </c>
      <c r="K394">
        <v>9.5</v>
      </c>
      <c r="L394">
        <v>5</v>
      </c>
    </row>
    <row r="395" spans="1:12" x14ac:dyDescent="0.35">
      <c r="A395">
        <v>8.4</v>
      </c>
      <c r="B395">
        <v>0.66500000000000004</v>
      </c>
      <c r="C395">
        <v>0.61</v>
      </c>
      <c r="D395">
        <v>2</v>
      </c>
      <c r="E395">
        <v>0.112</v>
      </c>
      <c r="F395">
        <v>13</v>
      </c>
      <c r="G395">
        <v>95</v>
      </c>
      <c r="H395">
        <v>0.997</v>
      </c>
      <c r="I395">
        <v>3.16</v>
      </c>
      <c r="J395">
        <v>0.54</v>
      </c>
      <c r="K395">
        <v>9.1</v>
      </c>
      <c r="L395">
        <v>5</v>
      </c>
    </row>
    <row r="396" spans="1:12" x14ac:dyDescent="0.35">
      <c r="A396">
        <v>12.7</v>
      </c>
      <c r="B396">
        <v>0.6</v>
      </c>
      <c r="C396">
        <v>0.65</v>
      </c>
      <c r="D396">
        <v>2.2999999999999998</v>
      </c>
      <c r="E396">
        <v>6.3E-2</v>
      </c>
      <c r="F396">
        <v>6</v>
      </c>
      <c r="G396">
        <v>25</v>
      </c>
      <c r="H396">
        <v>0.99970000000000003</v>
      </c>
      <c r="I396">
        <v>3.03</v>
      </c>
      <c r="J396">
        <v>0.56999999999999995</v>
      </c>
      <c r="K396">
        <v>9.9</v>
      </c>
      <c r="L396">
        <v>5</v>
      </c>
    </row>
    <row r="397" spans="1:12" x14ac:dyDescent="0.35">
      <c r="A397">
        <v>12</v>
      </c>
      <c r="B397">
        <v>0.37</v>
      </c>
      <c r="C397">
        <v>0.76</v>
      </c>
      <c r="D397">
        <v>4.2</v>
      </c>
      <c r="E397">
        <v>6.6000000000000003E-2</v>
      </c>
      <c r="F397">
        <v>7</v>
      </c>
      <c r="G397">
        <v>38</v>
      </c>
      <c r="H397">
        <v>1.0004</v>
      </c>
      <c r="I397">
        <v>3.22</v>
      </c>
      <c r="J397">
        <v>0.6</v>
      </c>
      <c r="K397">
        <v>13</v>
      </c>
      <c r="L397">
        <v>7</v>
      </c>
    </row>
    <row r="398" spans="1:12" x14ac:dyDescent="0.35">
      <c r="A398">
        <v>6.6</v>
      </c>
      <c r="B398">
        <v>0.73499999999999999</v>
      </c>
      <c r="C398">
        <v>0.02</v>
      </c>
      <c r="D398">
        <v>7.9</v>
      </c>
      <c r="E398">
        <v>0.122</v>
      </c>
      <c r="F398">
        <v>68</v>
      </c>
      <c r="G398">
        <v>124</v>
      </c>
      <c r="H398">
        <v>0.99939999999999996</v>
      </c>
      <c r="I398">
        <v>3.47</v>
      </c>
      <c r="J398">
        <v>0.53</v>
      </c>
      <c r="K398">
        <v>9.9</v>
      </c>
      <c r="L398">
        <v>5</v>
      </c>
    </row>
    <row r="399" spans="1:12" x14ac:dyDescent="0.35">
      <c r="A399">
        <v>11.5</v>
      </c>
      <c r="B399">
        <v>0.59</v>
      </c>
      <c r="C399">
        <v>0.59</v>
      </c>
      <c r="D399">
        <v>2.6</v>
      </c>
      <c r="E399">
        <v>8.6999999999999994E-2</v>
      </c>
      <c r="F399">
        <v>13</v>
      </c>
      <c r="G399">
        <v>49</v>
      </c>
      <c r="H399">
        <v>0.99880000000000002</v>
      </c>
      <c r="I399">
        <v>3.18</v>
      </c>
      <c r="J399">
        <v>0.65</v>
      </c>
      <c r="K399">
        <v>11</v>
      </c>
      <c r="L399">
        <v>6</v>
      </c>
    </row>
    <row r="400" spans="1:12" x14ac:dyDescent="0.35">
      <c r="A400">
        <v>11.5</v>
      </c>
      <c r="B400">
        <v>0.59</v>
      </c>
      <c r="C400">
        <v>0.59</v>
      </c>
      <c r="D400">
        <v>2.6</v>
      </c>
      <c r="E400">
        <v>8.6999999999999994E-2</v>
      </c>
      <c r="F400">
        <v>13</v>
      </c>
      <c r="G400">
        <v>49</v>
      </c>
      <c r="H400">
        <v>0.99880000000000002</v>
      </c>
      <c r="I400">
        <v>3.18</v>
      </c>
      <c r="J400">
        <v>0.65</v>
      </c>
      <c r="K400">
        <v>11</v>
      </c>
      <c r="L400">
        <v>6</v>
      </c>
    </row>
    <row r="401" spans="1:12" x14ac:dyDescent="0.35">
      <c r="A401">
        <v>8.6999999999999993</v>
      </c>
      <c r="B401">
        <v>0.76500000000000001</v>
      </c>
      <c r="C401">
        <v>0.22</v>
      </c>
      <c r="D401">
        <v>2.2999999999999998</v>
      </c>
      <c r="E401">
        <v>6.4000000000000001E-2</v>
      </c>
      <c r="F401">
        <v>9</v>
      </c>
      <c r="G401">
        <v>42</v>
      </c>
      <c r="H401">
        <v>0.99629999999999996</v>
      </c>
      <c r="I401">
        <v>3.1</v>
      </c>
      <c r="J401">
        <v>0.55000000000000004</v>
      </c>
      <c r="K401">
        <v>9.4</v>
      </c>
      <c r="L401">
        <v>5</v>
      </c>
    </row>
    <row r="402" spans="1:12" x14ac:dyDescent="0.35">
      <c r="A402">
        <v>6.6</v>
      </c>
      <c r="B402">
        <v>0.73499999999999999</v>
      </c>
      <c r="C402">
        <v>0.02</v>
      </c>
      <c r="D402">
        <v>7.9</v>
      </c>
      <c r="E402">
        <v>0.122</v>
      </c>
      <c r="F402">
        <v>68</v>
      </c>
      <c r="G402">
        <v>124</v>
      </c>
      <c r="H402">
        <v>0.99939999999999996</v>
      </c>
      <c r="I402">
        <v>3.47</v>
      </c>
      <c r="J402">
        <v>0.53</v>
      </c>
      <c r="K402">
        <v>9.9</v>
      </c>
      <c r="L402">
        <v>5</v>
      </c>
    </row>
    <row r="403" spans="1:12" x14ac:dyDescent="0.35">
      <c r="A403">
        <v>7.7</v>
      </c>
      <c r="B403">
        <v>0.26</v>
      </c>
      <c r="C403">
        <v>0.3</v>
      </c>
      <c r="D403">
        <v>1.7</v>
      </c>
      <c r="E403">
        <v>5.8999999999999997E-2</v>
      </c>
      <c r="F403">
        <v>20</v>
      </c>
      <c r="G403">
        <v>38</v>
      </c>
      <c r="H403">
        <v>0.99490000000000001</v>
      </c>
      <c r="I403">
        <v>3.29</v>
      </c>
      <c r="J403">
        <v>0.47</v>
      </c>
      <c r="K403">
        <v>10.8</v>
      </c>
      <c r="L403">
        <v>6</v>
      </c>
    </row>
    <row r="404" spans="1:12" x14ac:dyDescent="0.35">
      <c r="A404">
        <v>12.2</v>
      </c>
      <c r="B404">
        <v>0.48</v>
      </c>
      <c r="C404">
        <v>0.54</v>
      </c>
      <c r="D404">
        <v>2.6</v>
      </c>
      <c r="E404">
        <v>8.5000000000000006E-2</v>
      </c>
      <c r="F404">
        <v>19</v>
      </c>
      <c r="G404">
        <v>64</v>
      </c>
      <c r="H404">
        <v>1</v>
      </c>
      <c r="I404">
        <v>3.1</v>
      </c>
      <c r="J404">
        <v>0.61</v>
      </c>
      <c r="K404">
        <v>10.5</v>
      </c>
      <c r="L404">
        <v>6</v>
      </c>
    </row>
    <row r="405" spans="1:12" x14ac:dyDescent="0.35">
      <c r="A405">
        <v>11.4</v>
      </c>
      <c r="B405">
        <v>0.6</v>
      </c>
      <c r="C405">
        <v>0.49</v>
      </c>
      <c r="D405">
        <v>2.7</v>
      </c>
      <c r="E405">
        <v>8.5000000000000006E-2</v>
      </c>
      <c r="F405">
        <v>10</v>
      </c>
      <c r="G405">
        <v>41</v>
      </c>
      <c r="H405">
        <v>0.99939999999999996</v>
      </c>
      <c r="I405">
        <v>3.15</v>
      </c>
      <c r="J405">
        <v>0.63</v>
      </c>
      <c r="K405">
        <v>10.5</v>
      </c>
      <c r="L405">
        <v>6</v>
      </c>
    </row>
    <row r="406" spans="1:12" x14ac:dyDescent="0.35">
      <c r="A406">
        <v>7.7</v>
      </c>
      <c r="B406">
        <v>0.69</v>
      </c>
      <c r="C406">
        <v>0.05</v>
      </c>
      <c r="D406">
        <v>2.7</v>
      </c>
      <c r="E406">
        <v>7.4999999999999997E-2</v>
      </c>
      <c r="F406">
        <v>15</v>
      </c>
      <c r="G406">
        <v>27</v>
      </c>
      <c r="H406">
        <v>0.99739999999999995</v>
      </c>
      <c r="I406">
        <v>3.26</v>
      </c>
      <c r="J406">
        <v>0.61</v>
      </c>
      <c r="K406">
        <v>9.1</v>
      </c>
      <c r="L406">
        <v>5</v>
      </c>
    </row>
    <row r="407" spans="1:12" x14ac:dyDescent="0.35">
      <c r="A407">
        <v>8.6999999999999993</v>
      </c>
      <c r="B407">
        <v>0.31</v>
      </c>
      <c r="C407">
        <v>0.46</v>
      </c>
      <c r="D407">
        <v>1.4</v>
      </c>
      <c r="E407">
        <v>5.8999999999999997E-2</v>
      </c>
      <c r="F407">
        <v>11</v>
      </c>
      <c r="G407">
        <v>25</v>
      </c>
      <c r="H407">
        <v>0.99660000000000004</v>
      </c>
      <c r="I407">
        <v>3.36</v>
      </c>
      <c r="J407">
        <v>0.76</v>
      </c>
      <c r="K407">
        <v>10.1</v>
      </c>
      <c r="L407">
        <v>6</v>
      </c>
    </row>
    <row r="408" spans="1:12" x14ac:dyDescent="0.35">
      <c r="A408">
        <v>9.8000000000000007</v>
      </c>
      <c r="B408">
        <v>0.44</v>
      </c>
      <c r="C408">
        <v>0.47</v>
      </c>
      <c r="D408">
        <v>2.5</v>
      </c>
      <c r="E408">
        <v>6.3E-2</v>
      </c>
      <c r="F408">
        <v>9</v>
      </c>
      <c r="G408">
        <v>28</v>
      </c>
      <c r="H408">
        <v>0.99809999999999999</v>
      </c>
      <c r="I408">
        <v>3.24</v>
      </c>
      <c r="J408">
        <v>0.65</v>
      </c>
      <c r="K408">
        <v>10.8</v>
      </c>
      <c r="L408">
        <v>6</v>
      </c>
    </row>
    <row r="409" spans="1:12" x14ac:dyDescent="0.35">
      <c r="A409">
        <v>12</v>
      </c>
      <c r="B409">
        <v>0.39</v>
      </c>
      <c r="C409">
        <v>0.66</v>
      </c>
      <c r="D409">
        <v>3</v>
      </c>
      <c r="E409">
        <v>9.2999999999999999E-2</v>
      </c>
      <c r="F409">
        <v>12</v>
      </c>
      <c r="G409">
        <v>30</v>
      </c>
      <c r="H409">
        <v>0.99960000000000004</v>
      </c>
      <c r="I409">
        <v>3.18</v>
      </c>
      <c r="J409">
        <v>0.63</v>
      </c>
      <c r="K409">
        <v>10.8</v>
      </c>
      <c r="L409">
        <v>7</v>
      </c>
    </row>
    <row r="410" spans="1:12" x14ac:dyDescent="0.35">
      <c r="A410">
        <v>10.4</v>
      </c>
      <c r="B410">
        <v>0.34</v>
      </c>
      <c r="C410">
        <v>0.57999999999999996</v>
      </c>
      <c r="D410">
        <v>3.7</v>
      </c>
      <c r="E410">
        <v>0.17399999999999999</v>
      </c>
      <c r="F410">
        <v>6</v>
      </c>
      <c r="G410">
        <v>16</v>
      </c>
      <c r="H410">
        <v>0.997</v>
      </c>
      <c r="I410">
        <v>3.19</v>
      </c>
      <c r="J410">
        <v>0.7</v>
      </c>
      <c r="K410">
        <v>11.3</v>
      </c>
      <c r="L410">
        <v>6</v>
      </c>
    </row>
    <row r="411" spans="1:12" x14ac:dyDescent="0.35">
      <c r="A411">
        <v>12.5</v>
      </c>
      <c r="B411">
        <v>0.46</v>
      </c>
      <c r="C411">
        <v>0.49</v>
      </c>
      <c r="D411">
        <v>4.5</v>
      </c>
      <c r="E411">
        <v>7.0000000000000007E-2</v>
      </c>
      <c r="F411">
        <v>26</v>
      </c>
      <c r="G411">
        <v>49</v>
      </c>
      <c r="H411">
        <v>0.99809999999999999</v>
      </c>
      <c r="I411">
        <v>3.05</v>
      </c>
      <c r="J411">
        <v>0.56999999999999995</v>
      </c>
      <c r="K411">
        <v>9.6</v>
      </c>
      <c r="L411">
        <v>4</v>
      </c>
    </row>
    <row r="412" spans="1:12" x14ac:dyDescent="0.35">
      <c r="A412">
        <v>9</v>
      </c>
      <c r="B412">
        <v>0.43</v>
      </c>
      <c r="C412">
        <v>0.34</v>
      </c>
      <c r="D412">
        <v>2.5</v>
      </c>
      <c r="E412">
        <v>0.08</v>
      </c>
      <c r="F412">
        <v>26</v>
      </c>
      <c r="G412">
        <v>86</v>
      </c>
      <c r="H412">
        <v>0.99870000000000003</v>
      </c>
      <c r="I412">
        <v>3.38</v>
      </c>
      <c r="J412">
        <v>0.62</v>
      </c>
      <c r="K412">
        <v>9.5</v>
      </c>
      <c r="L412">
        <v>6</v>
      </c>
    </row>
    <row r="413" spans="1:12" x14ac:dyDescent="0.35">
      <c r="A413">
        <v>9.1</v>
      </c>
      <c r="B413">
        <v>0.45</v>
      </c>
      <c r="C413">
        <v>0.35</v>
      </c>
      <c r="D413">
        <v>2.4</v>
      </c>
      <c r="E413">
        <v>0.08</v>
      </c>
      <c r="F413">
        <v>23</v>
      </c>
      <c r="G413">
        <v>78</v>
      </c>
      <c r="H413">
        <v>0.99870000000000003</v>
      </c>
      <c r="I413">
        <v>3.38</v>
      </c>
      <c r="J413">
        <v>0.62</v>
      </c>
      <c r="K413">
        <v>9.5</v>
      </c>
      <c r="L413">
        <v>5</v>
      </c>
    </row>
    <row r="414" spans="1:12" x14ac:dyDescent="0.35">
      <c r="A414">
        <v>7.1</v>
      </c>
      <c r="B414">
        <v>0.73499999999999999</v>
      </c>
      <c r="C414">
        <v>0.16</v>
      </c>
      <c r="D414">
        <v>1.9</v>
      </c>
      <c r="E414">
        <v>0.1</v>
      </c>
      <c r="F414">
        <v>15</v>
      </c>
      <c r="G414">
        <v>77</v>
      </c>
      <c r="H414">
        <v>0.99660000000000004</v>
      </c>
      <c r="I414">
        <v>3.27</v>
      </c>
      <c r="J414">
        <v>0.64</v>
      </c>
      <c r="K414">
        <v>9.3000000000000007</v>
      </c>
      <c r="L414">
        <v>5</v>
      </c>
    </row>
    <row r="415" spans="1:12" x14ac:dyDescent="0.35">
      <c r="A415">
        <v>9.9</v>
      </c>
      <c r="B415">
        <v>0.4</v>
      </c>
      <c r="C415">
        <v>0.53</v>
      </c>
      <c r="D415">
        <v>6.7</v>
      </c>
      <c r="E415">
        <v>9.7000000000000003E-2</v>
      </c>
      <c r="F415">
        <v>6</v>
      </c>
      <c r="G415">
        <v>19</v>
      </c>
      <c r="H415">
        <v>0.99860000000000004</v>
      </c>
      <c r="I415">
        <v>3.27</v>
      </c>
      <c r="J415">
        <v>0.82</v>
      </c>
      <c r="K415">
        <v>11.7</v>
      </c>
      <c r="L415">
        <v>7</v>
      </c>
    </row>
    <row r="416" spans="1:12" x14ac:dyDescent="0.35">
      <c r="A416">
        <v>8.8000000000000007</v>
      </c>
      <c r="B416">
        <v>0.52</v>
      </c>
      <c r="C416">
        <v>0.34</v>
      </c>
      <c r="D416">
        <v>2.7</v>
      </c>
      <c r="E416">
        <v>8.6999999999999994E-2</v>
      </c>
      <c r="F416">
        <v>24</v>
      </c>
      <c r="G416">
        <v>122</v>
      </c>
      <c r="H416">
        <v>0.99819999999999998</v>
      </c>
      <c r="I416">
        <v>3.26</v>
      </c>
      <c r="J416">
        <v>0.61</v>
      </c>
      <c r="K416">
        <v>9.5</v>
      </c>
      <c r="L416">
        <v>5</v>
      </c>
    </row>
    <row r="417" spans="1:12" x14ac:dyDescent="0.35">
      <c r="A417">
        <v>8.6</v>
      </c>
      <c r="B417">
        <v>0.72499999999999998</v>
      </c>
      <c r="C417">
        <v>0.24</v>
      </c>
      <c r="D417">
        <v>6.6</v>
      </c>
      <c r="E417">
        <v>0.11700000000000001</v>
      </c>
      <c r="F417">
        <v>31</v>
      </c>
      <c r="G417">
        <v>134</v>
      </c>
      <c r="H417">
        <v>1.0014000000000001</v>
      </c>
      <c r="I417">
        <v>3.32</v>
      </c>
      <c r="J417">
        <v>1.07</v>
      </c>
      <c r="K417">
        <v>9.3000000000000007</v>
      </c>
      <c r="L417">
        <v>5</v>
      </c>
    </row>
    <row r="418" spans="1:12" x14ac:dyDescent="0.35">
      <c r="A418">
        <v>10.6</v>
      </c>
      <c r="B418">
        <v>0.48</v>
      </c>
      <c r="C418">
        <v>0.64</v>
      </c>
      <c r="D418">
        <v>2.2000000000000002</v>
      </c>
      <c r="E418">
        <v>0.111</v>
      </c>
      <c r="F418">
        <v>6</v>
      </c>
      <c r="G418">
        <v>20</v>
      </c>
      <c r="H418">
        <v>0.997</v>
      </c>
      <c r="I418">
        <v>3.26</v>
      </c>
      <c r="J418">
        <v>0.66</v>
      </c>
      <c r="K418">
        <v>11.7</v>
      </c>
      <c r="L418">
        <v>6</v>
      </c>
    </row>
    <row r="419" spans="1:12" x14ac:dyDescent="0.35">
      <c r="A419">
        <v>7</v>
      </c>
      <c r="B419">
        <v>0.57999999999999996</v>
      </c>
      <c r="C419">
        <v>0.12</v>
      </c>
      <c r="D419">
        <v>1.9</v>
      </c>
      <c r="E419">
        <v>9.0999999999999998E-2</v>
      </c>
      <c r="F419">
        <v>34</v>
      </c>
      <c r="G419">
        <v>124</v>
      </c>
      <c r="H419">
        <v>0.99560000000000004</v>
      </c>
      <c r="I419">
        <v>3.44</v>
      </c>
      <c r="J419">
        <v>0.48</v>
      </c>
      <c r="K419">
        <v>10.5</v>
      </c>
      <c r="L419">
        <v>5</v>
      </c>
    </row>
    <row r="420" spans="1:12" x14ac:dyDescent="0.35">
      <c r="A420">
        <v>11.9</v>
      </c>
      <c r="B420">
        <v>0.38</v>
      </c>
      <c r="C420">
        <v>0.51</v>
      </c>
      <c r="D420">
        <v>2</v>
      </c>
      <c r="E420">
        <v>0.121</v>
      </c>
      <c r="F420">
        <v>7</v>
      </c>
      <c r="G420">
        <v>20</v>
      </c>
      <c r="H420">
        <v>0.99960000000000004</v>
      </c>
      <c r="I420">
        <v>3.24</v>
      </c>
      <c r="J420">
        <v>0.76</v>
      </c>
      <c r="K420">
        <v>10.4</v>
      </c>
      <c r="L420">
        <v>6</v>
      </c>
    </row>
    <row r="421" spans="1:12" x14ac:dyDescent="0.35">
      <c r="A421">
        <v>6.8</v>
      </c>
      <c r="B421">
        <v>0.77</v>
      </c>
      <c r="C421">
        <v>0</v>
      </c>
      <c r="D421">
        <v>1.8</v>
      </c>
      <c r="E421">
        <v>6.6000000000000003E-2</v>
      </c>
      <c r="F421">
        <v>34</v>
      </c>
      <c r="G421">
        <v>52</v>
      </c>
      <c r="H421">
        <v>0.99760000000000004</v>
      </c>
      <c r="I421">
        <v>3.62</v>
      </c>
      <c r="J421">
        <v>0.68</v>
      </c>
      <c r="K421">
        <v>9.9</v>
      </c>
      <c r="L421">
        <v>5</v>
      </c>
    </row>
    <row r="422" spans="1:12" x14ac:dyDescent="0.35">
      <c r="A422">
        <v>9.5</v>
      </c>
      <c r="B422">
        <v>0.56000000000000005</v>
      </c>
      <c r="C422">
        <v>0.33</v>
      </c>
      <c r="D422">
        <v>2.4</v>
      </c>
      <c r="E422">
        <v>8.8999999999999996E-2</v>
      </c>
      <c r="F422">
        <v>35</v>
      </c>
      <c r="G422">
        <v>67</v>
      </c>
      <c r="H422">
        <v>0.99719999999999998</v>
      </c>
      <c r="I422">
        <v>3.28</v>
      </c>
      <c r="J422">
        <v>0.73</v>
      </c>
      <c r="K422">
        <v>11.8</v>
      </c>
      <c r="L422">
        <v>7</v>
      </c>
    </row>
    <row r="423" spans="1:12" x14ac:dyDescent="0.35">
      <c r="A423">
        <v>6.6</v>
      </c>
      <c r="B423">
        <v>0.84</v>
      </c>
      <c r="C423">
        <v>0.03</v>
      </c>
      <c r="D423">
        <v>2.2999999999999998</v>
      </c>
      <c r="E423">
        <v>5.8999999999999997E-2</v>
      </c>
      <c r="F423">
        <v>32</v>
      </c>
      <c r="G423">
        <v>48</v>
      </c>
      <c r="H423">
        <v>0.99519999999999997</v>
      </c>
      <c r="I423">
        <v>3.52</v>
      </c>
      <c r="J423">
        <v>0.56000000000000005</v>
      </c>
      <c r="K423">
        <v>12.3</v>
      </c>
      <c r="L423">
        <v>7</v>
      </c>
    </row>
    <row r="424" spans="1:12" x14ac:dyDescent="0.35">
      <c r="A424">
        <v>7.7</v>
      </c>
      <c r="B424">
        <v>0.96</v>
      </c>
      <c r="C424">
        <v>0.2</v>
      </c>
      <c r="D424">
        <v>2</v>
      </c>
      <c r="E424">
        <v>4.7E-2</v>
      </c>
      <c r="F424">
        <v>15</v>
      </c>
      <c r="G424">
        <v>60</v>
      </c>
      <c r="H424">
        <v>0.99550000000000005</v>
      </c>
      <c r="I424">
        <v>3.36</v>
      </c>
      <c r="J424">
        <v>0.44</v>
      </c>
      <c r="K424">
        <v>10.9</v>
      </c>
      <c r="L424">
        <v>5</v>
      </c>
    </row>
    <row r="425" spans="1:12" x14ac:dyDescent="0.35">
      <c r="A425">
        <v>10.5</v>
      </c>
      <c r="B425">
        <v>0.24</v>
      </c>
      <c r="C425">
        <v>0.47</v>
      </c>
      <c r="D425">
        <v>2.1</v>
      </c>
      <c r="E425">
        <v>6.6000000000000003E-2</v>
      </c>
      <c r="F425">
        <v>6</v>
      </c>
      <c r="G425">
        <v>24</v>
      </c>
      <c r="H425">
        <v>0.99780000000000002</v>
      </c>
      <c r="I425">
        <v>3.15</v>
      </c>
      <c r="J425">
        <v>0.9</v>
      </c>
      <c r="K425">
        <v>11</v>
      </c>
      <c r="L425">
        <v>7</v>
      </c>
    </row>
    <row r="426" spans="1:12" x14ac:dyDescent="0.35">
      <c r="A426">
        <v>7.7</v>
      </c>
      <c r="B426">
        <v>0.96</v>
      </c>
      <c r="C426">
        <v>0.2</v>
      </c>
      <c r="D426">
        <v>2</v>
      </c>
      <c r="E426">
        <v>4.7E-2</v>
      </c>
      <c r="F426">
        <v>15</v>
      </c>
      <c r="G426">
        <v>60</v>
      </c>
      <c r="H426">
        <v>0.99550000000000005</v>
      </c>
      <c r="I426">
        <v>3.36</v>
      </c>
      <c r="J426">
        <v>0.44</v>
      </c>
      <c r="K426">
        <v>10.9</v>
      </c>
      <c r="L426">
        <v>5</v>
      </c>
    </row>
    <row r="427" spans="1:12" x14ac:dyDescent="0.35">
      <c r="A427">
        <v>6.6</v>
      </c>
      <c r="B427">
        <v>0.84</v>
      </c>
      <c r="C427">
        <v>0.03</v>
      </c>
      <c r="D427">
        <v>2.2999999999999998</v>
      </c>
      <c r="E427">
        <v>5.8999999999999997E-2</v>
      </c>
      <c r="F427">
        <v>32</v>
      </c>
      <c r="G427">
        <v>48</v>
      </c>
      <c r="H427">
        <v>0.99519999999999997</v>
      </c>
      <c r="I427">
        <v>3.52</v>
      </c>
      <c r="J427">
        <v>0.56000000000000005</v>
      </c>
      <c r="K427">
        <v>12.3</v>
      </c>
      <c r="L427">
        <v>7</v>
      </c>
    </row>
    <row r="428" spans="1:12" x14ac:dyDescent="0.35">
      <c r="A428">
        <v>6.4</v>
      </c>
      <c r="B428">
        <v>0.67</v>
      </c>
      <c r="C428">
        <v>0.08</v>
      </c>
      <c r="D428">
        <v>2.1</v>
      </c>
      <c r="E428">
        <v>4.4999999999999998E-2</v>
      </c>
      <c r="F428">
        <v>19</v>
      </c>
      <c r="G428">
        <v>48</v>
      </c>
      <c r="H428">
        <v>0.99490000000000001</v>
      </c>
      <c r="I428">
        <v>3.49</v>
      </c>
      <c r="J428">
        <v>0.49</v>
      </c>
      <c r="K428">
        <v>11.4</v>
      </c>
      <c r="L428">
        <v>6</v>
      </c>
    </row>
    <row r="429" spans="1:12" x14ac:dyDescent="0.35">
      <c r="A429">
        <v>9.5</v>
      </c>
      <c r="B429">
        <v>0.78</v>
      </c>
      <c r="C429">
        <v>0.22</v>
      </c>
      <c r="D429">
        <v>1.9</v>
      </c>
      <c r="E429">
        <v>7.6999999999999999E-2</v>
      </c>
      <c r="F429">
        <v>6</v>
      </c>
      <c r="G429">
        <v>32</v>
      </c>
      <c r="H429">
        <v>0.99880000000000002</v>
      </c>
      <c r="I429">
        <v>3.26</v>
      </c>
      <c r="J429">
        <v>0.56000000000000005</v>
      </c>
      <c r="K429">
        <v>10.6</v>
      </c>
      <c r="L429">
        <v>6</v>
      </c>
    </row>
    <row r="430" spans="1:12" x14ac:dyDescent="0.35">
      <c r="A430">
        <v>9.1</v>
      </c>
      <c r="B430">
        <v>0.52</v>
      </c>
      <c r="C430">
        <v>0.33</v>
      </c>
      <c r="D430">
        <v>1.3</v>
      </c>
      <c r="E430">
        <v>7.0000000000000007E-2</v>
      </c>
      <c r="F430">
        <v>9</v>
      </c>
      <c r="G430">
        <v>30</v>
      </c>
      <c r="H430">
        <v>0.99780000000000002</v>
      </c>
      <c r="I430">
        <v>3.24</v>
      </c>
      <c r="J430">
        <v>0.6</v>
      </c>
      <c r="K430">
        <v>9.3000000000000007</v>
      </c>
      <c r="L430">
        <v>5</v>
      </c>
    </row>
    <row r="431" spans="1:12" x14ac:dyDescent="0.35">
      <c r="A431">
        <v>12.8</v>
      </c>
      <c r="B431">
        <v>0.84</v>
      </c>
      <c r="C431">
        <v>0.63</v>
      </c>
      <c r="D431">
        <v>2.4</v>
      </c>
      <c r="E431">
        <v>8.7999999999999995E-2</v>
      </c>
      <c r="F431">
        <v>13</v>
      </c>
      <c r="G431">
        <v>35</v>
      </c>
      <c r="H431">
        <v>0.99970000000000003</v>
      </c>
      <c r="I431">
        <v>3.1</v>
      </c>
      <c r="J431">
        <v>0.6</v>
      </c>
      <c r="K431">
        <v>10.4</v>
      </c>
      <c r="L431">
        <v>6</v>
      </c>
    </row>
    <row r="432" spans="1:12" x14ac:dyDescent="0.35">
      <c r="A432">
        <v>10.5</v>
      </c>
      <c r="B432">
        <v>0.24</v>
      </c>
      <c r="C432">
        <v>0.47</v>
      </c>
      <c r="D432">
        <v>2.1</v>
      </c>
      <c r="E432">
        <v>6.6000000000000003E-2</v>
      </c>
      <c r="F432">
        <v>6</v>
      </c>
      <c r="G432">
        <v>24</v>
      </c>
      <c r="H432">
        <v>0.99780000000000002</v>
      </c>
      <c r="I432">
        <v>3.15</v>
      </c>
      <c r="J432">
        <v>0.9</v>
      </c>
      <c r="K432">
        <v>11</v>
      </c>
      <c r="L432">
        <v>7</v>
      </c>
    </row>
    <row r="433" spans="1:12" x14ac:dyDescent="0.35">
      <c r="A433">
        <v>7.8</v>
      </c>
      <c r="B433">
        <v>0.55000000000000004</v>
      </c>
      <c r="C433">
        <v>0.35</v>
      </c>
      <c r="D433">
        <v>2.2000000000000002</v>
      </c>
      <c r="E433">
        <v>7.3999999999999996E-2</v>
      </c>
      <c r="F433">
        <v>21</v>
      </c>
      <c r="G433">
        <v>66</v>
      </c>
      <c r="H433">
        <v>0.99739999999999995</v>
      </c>
      <c r="I433">
        <v>3.25</v>
      </c>
      <c r="J433">
        <v>0.56000000000000005</v>
      </c>
      <c r="K433">
        <v>9.1999999999999993</v>
      </c>
      <c r="L433">
        <v>5</v>
      </c>
    </row>
    <row r="434" spans="1:12" x14ac:dyDescent="0.35">
      <c r="A434">
        <v>11.9</v>
      </c>
      <c r="B434">
        <v>0.37</v>
      </c>
      <c r="C434">
        <v>0.69</v>
      </c>
      <c r="D434">
        <v>2.2999999999999998</v>
      </c>
      <c r="E434">
        <v>7.8E-2</v>
      </c>
      <c r="F434">
        <v>12</v>
      </c>
      <c r="G434">
        <v>24</v>
      </c>
      <c r="H434">
        <v>0.99580000000000002</v>
      </c>
      <c r="I434">
        <v>3</v>
      </c>
      <c r="J434">
        <v>0.65</v>
      </c>
      <c r="K434">
        <v>12.8</v>
      </c>
      <c r="L434">
        <v>6</v>
      </c>
    </row>
    <row r="435" spans="1:12" x14ac:dyDescent="0.35">
      <c r="A435">
        <v>12.3</v>
      </c>
      <c r="B435">
        <v>0.39</v>
      </c>
      <c r="C435">
        <v>0.63</v>
      </c>
      <c r="D435">
        <v>2.2999999999999998</v>
      </c>
      <c r="E435">
        <v>9.0999999999999998E-2</v>
      </c>
      <c r="F435">
        <v>6</v>
      </c>
      <c r="G435">
        <v>18</v>
      </c>
      <c r="H435">
        <v>1.0004</v>
      </c>
      <c r="I435">
        <v>3.16</v>
      </c>
      <c r="J435">
        <v>0.49</v>
      </c>
      <c r="K435">
        <v>9.5</v>
      </c>
      <c r="L435">
        <v>5</v>
      </c>
    </row>
    <row r="436" spans="1:12" x14ac:dyDescent="0.35">
      <c r="A436">
        <v>10.4</v>
      </c>
      <c r="B436">
        <v>0.41</v>
      </c>
      <c r="C436">
        <v>0.55000000000000004</v>
      </c>
      <c r="D436">
        <v>3.2</v>
      </c>
      <c r="E436">
        <v>7.5999999999999998E-2</v>
      </c>
      <c r="F436">
        <v>22</v>
      </c>
      <c r="G436">
        <v>54</v>
      </c>
      <c r="H436">
        <v>0.99960000000000004</v>
      </c>
      <c r="I436">
        <v>3.15</v>
      </c>
      <c r="J436">
        <v>0.89</v>
      </c>
      <c r="K436">
        <v>9.9</v>
      </c>
      <c r="L436">
        <v>6</v>
      </c>
    </row>
    <row r="437" spans="1:12" x14ac:dyDescent="0.35">
      <c r="A437">
        <v>12.3</v>
      </c>
      <c r="B437">
        <v>0.39</v>
      </c>
      <c r="C437">
        <v>0.63</v>
      </c>
      <c r="D437">
        <v>2.2999999999999998</v>
      </c>
      <c r="E437">
        <v>9.0999999999999998E-2</v>
      </c>
      <c r="F437">
        <v>6</v>
      </c>
      <c r="G437">
        <v>18</v>
      </c>
      <c r="H437">
        <v>1.0004</v>
      </c>
      <c r="I437">
        <v>3.16</v>
      </c>
      <c r="J437">
        <v>0.49</v>
      </c>
      <c r="K437">
        <v>9.5</v>
      </c>
      <c r="L437">
        <v>5</v>
      </c>
    </row>
    <row r="438" spans="1:12" x14ac:dyDescent="0.35">
      <c r="A438">
        <v>8</v>
      </c>
      <c r="B438">
        <v>0.67</v>
      </c>
      <c r="C438">
        <v>0.3</v>
      </c>
      <c r="D438">
        <v>2</v>
      </c>
      <c r="E438">
        <v>0.06</v>
      </c>
      <c r="F438">
        <v>38</v>
      </c>
      <c r="G438">
        <v>62</v>
      </c>
      <c r="H438">
        <v>0.99580000000000002</v>
      </c>
      <c r="I438">
        <v>3.26</v>
      </c>
      <c r="J438">
        <v>0.56000000000000005</v>
      </c>
      <c r="K438">
        <v>10.199999999999999</v>
      </c>
      <c r="L438">
        <v>6</v>
      </c>
    </row>
    <row r="439" spans="1:12" x14ac:dyDescent="0.35">
      <c r="A439">
        <v>11.1</v>
      </c>
      <c r="B439">
        <v>0.45</v>
      </c>
      <c r="C439">
        <v>0.73</v>
      </c>
      <c r="D439">
        <v>3.2</v>
      </c>
      <c r="E439">
        <v>6.6000000000000003E-2</v>
      </c>
      <c r="F439">
        <v>6</v>
      </c>
      <c r="G439">
        <v>22</v>
      </c>
      <c r="H439">
        <v>0.99860000000000004</v>
      </c>
      <c r="I439">
        <v>3.17</v>
      </c>
      <c r="J439">
        <v>0.66</v>
      </c>
      <c r="K439">
        <v>11.2</v>
      </c>
      <c r="L439">
        <v>6</v>
      </c>
    </row>
    <row r="440" spans="1:12" x14ac:dyDescent="0.35">
      <c r="A440">
        <v>10.4</v>
      </c>
      <c r="B440">
        <v>0.41</v>
      </c>
      <c r="C440">
        <v>0.55000000000000004</v>
      </c>
      <c r="D440">
        <v>3.2</v>
      </c>
      <c r="E440">
        <v>7.5999999999999998E-2</v>
      </c>
      <c r="F440">
        <v>22</v>
      </c>
      <c r="G440">
        <v>54</v>
      </c>
      <c r="H440">
        <v>0.99960000000000004</v>
      </c>
      <c r="I440">
        <v>3.15</v>
      </c>
      <c r="J440">
        <v>0.89</v>
      </c>
      <c r="K440">
        <v>9.9</v>
      </c>
      <c r="L440">
        <v>6</v>
      </c>
    </row>
    <row r="441" spans="1:12" x14ac:dyDescent="0.35">
      <c r="A441">
        <v>7</v>
      </c>
      <c r="B441">
        <v>0.62</v>
      </c>
      <c r="C441">
        <v>0.18</v>
      </c>
      <c r="D441">
        <v>1.5</v>
      </c>
      <c r="E441">
        <v>6.2E-2</v>
      </c>
      <c r="F441">
        <v>7</v>
      </c>
      <c r="G441">
        <v>50</v>
      </c>
      <c r="H441">
        <v>0.99509999999999998</v>
      </c>
      <c r="I441">
        <v>3.08</v>
      </c>
      <c r="J441">
        <v>0.6</v>
      </c>
      <c r="K441">
        <v>9.3000000000000007</v>
      </c>
      <c r="L441">
        <v>5</v>
      </c>
    </row>
    <row r="442" spans="1:12" x14ac:dyDescent="0.35">
      <c r="A442">
        <v>12.6</v>
      </c>
      <c r="B442">
        <v>0.31</v>
      </c>
      <c r="C442">
        <v>0.72</v>
      </c>
      <c r="D442">
        <v>2.2000000000000002</v>
      </c>
      <c r="E442">
        <v>7.1999999999999995E-2</v>
      </c>
      <c r="F442">
        <v>6</v>
      </c>
      <c r="G442">
        <v>29</v>
      </c>
      <c r="H442">
        <v>0.99870000000000003</v>
      </c>
      <c r="I442">
        <v>2.88</v>
      </c>
      <c r="J442">
        <v>0.82</v>
      </c>
      <c r="K442">
        <v>9.8000000000000007</v>
      </c>
      <c r="L442">
        <v>8</v>
      </c>
    </row>
    <row r="443" spans="1:12" x14ac:dyDescent="0.35">
      <c r="A443">
        <v>11.9</v>
      </c>
      <c r="B443">
        <v>0.4</v>
      </c>
      <c r="C443">
        <v>0.65</v>
      </c>
      <c r="D443">
        <v>2.15</v>
      </c>
      <c r="E443">
        <v>6.8000000000000005E-2</v>
      </c>
      <c r="F443">
        <v>7</v>
      </c>
      <c r="G443">
        <v>27</v>
      </c>
      <c r="H443">
        <v>0.99880000000000002</v>
      </c>
      <c r="I443">
        <v>3.06</v>
      </c>
      <c r="J443">
        <v>0.68</v>
      </c>
      <c r="K443">
        <v>11.3</v>
      </c>
      <c r="L443">
        <v>6</v>
      </c>
    </row>
    <row r="444" spans="1:12" x14ac:dyDescent="0.35">
      <c r="A444">
        <v>15.6</v>
      </c>
      <c r="B444">
        <v>0.68500000000000005</v>
      </c>
      <c r="C444">
        <v>0.76</v>
      </c>
      <c r="D444">
        <v>3.7</v>
      </c>
      <c r="E444">
        <v>0.1</v>
      </c>
      <c r="F444">
        <v>6</v>
      </c>
      <c r="G444">
        <v>43</v>
      </c>
      <c r="H444">
        <v>1.0032000000000001</v>
      </c>
      <c r="I444">
        <v>2.95</v>
      </c>
      <c r="J444">
        <v>0.68</v>
      </c>
      <c r="K444">
        <v>11.2</v>
      </c>
      <c r="L444">
        <v>7</v>
      </c>
    </row>
    <row r="445" spans="1:12" x14ac:dyDescent="0.35">
      <c r="A445">
        <v>10</v>
      </c>
      <c r="B445">
        <v>0.44</v>
      </c>
      <c r="C445">
        <v>0.49</v>
      </c>
      <c r="D445">
        <v>2.7</v>
      </c>
      <c r="E445">
        <v>7.6999999999999999E-2</v>
      </c>
      <c r="F445">
        <v>11</v>
      </c>
      <c r="G445">
        <v>19</v>
      </c>
      <c r="H445">
        <v>0.99629999999999996</v>
      </c>
      <c r="I445">
        <v>3.23</v>
      </c>
      <c r="J445">
        <v>0.63</v>
      </c>
      <c r="K445">
        <v>11.6</v>
      </c>
      <c r="L445">
        <v>7</v>
      </c>
    </row>
    <row r="446" spans="1:12" x14ac:dyDescent="0.35">
      <c r="A446">
        <v>5.3</v>
      </c>
      <c r="B446">
        <v>0.56999999999999995</v>
      </c>
      <c r="C446">
        <v>0.01</v>
      </c>
      <c r="D446">
        <v>1.7</v>
      </c>
      <c r="E446">
        <v>5.3999999999999999E-2</v>
      </c>
      <c r="F446">
        <v>5</v>
      </c>
      <c r="G446">
        <v>27</v>
      </c>
      <c r="H446">
        <v>0.99339999999999995</v>
      </c>
      <c r="I446">
        <v>3.57</v>
      </c>
      <c r="J446">
        <v>0.84</v>
      </c>
      <c r="K446">
        <v>12.5</v>
      </c>
      <c r="L446">
        <v>7</v>
      </c>
    </row>
    <row r="447" spans="1:12" x14ac:dyDescent="0.35">
      <c r="A447">
        <v>9.5</v>
      </c>
      <c r="B447">
        <v>0.73499999999999999</v>
      </c>
      <c r="C447">
        <v>0.1</v>
      </c>
      <c r="D447">
        <v>2.1</v>
      </c>
      <c r="E447">
        <v>7.9000000000000001E-2</v>
      </c>
      <c r="F447">
        <v>6</v>
      </c>
      <c r="G447">
        <v>31</v>
      </c>
      <c r="H447">
        <v>0.99860000000000004</v>
      </c>
      <c r="I447">
        <v>3.23</v>
      </c>
      <c r="J447">
        <v>0.56000000000000005</v>
      </c>
      <c r="K447">
        <v>10.1</v>
      </c>
      <c r="L447">
        <v>6</v>
      </c>
    </row>
    <row r="448" spans="1:12" x14ac:dyDescent="0.35">
      <c r="A448">
        <v>12.5</v>
      </c>
      <c r="B448">
        <v>0.38</v>
      </c>
      <c r="C448">
        <v>0.6</v>
      </c>
      <c r="D448">
        <v>2.6</v>
      </c>
      <c r="E448">
        <v>8.1000000000000003E-2</v>
      </c>
      <c r="F448">
        <v>31</v>
      </c>
      <c r="G448">
        <v>72</v>
      </c>
      <c r="H448">
        <v>0.99960000000000004</v>
      </c>
      <c r="I448">
        <v>3.1</v>
      </c>
      <c r="J448">
        <v>0.73</v>
      </c>
      <c r="K448">
        <v>10.5</v>
      </c>
      <c r="L448">
        <v>5</v>
      </c>
    </row>
    <row r="449" spans="1:12" x14ac:dyDescent="0.35">
      <c r="A449">
        <v>9.3000000000000007</v>
      </c>
      <c r="B449">
        <v>0.48</v>
      </c>
      <c r="C449">
        <v>0.28999999999999998</v>
      </c>
      <c r="D449">
        <v>2.1</v>
      </c>
      <c r="E449">
        <v>0.127</v>
      </c>
      <c r="F449">
        <v>6</v>
      </c>
      <c r="G449">
        <v>16</v>
      </c>
      <c r="H449">
        <v>0.99680000000000002</v>
      </c>
      <c r="I449">
        <v>3.22</v>
      </c>
      <c r="J449">
        <v>0.72</v>
      </c>
      <c r="K449">
        <v>11.2</v>
      </c>
      <c r="L449">
        <v>5</v>
      </c>
    </row>
    <row r="450" spans="1:12" x14ac:dyDescent="0.35">
      <c r="A450">
        <v>8.6</v>
      </c>
      <c r="B450">
        <v>0.53</v>
      </c>
      <c r="C450">
        <v>0.22</v>
      </c>
      <c r="D450">
        <v>2</v>
      </c>
      <c r="E450">
        <v>0.1</v>
      </c>
      <c r="F450">
        <v>7</v>
      </c>
      <c r="G450">
        <v>27</v>
      </c>
      <c r="H450">
        <v>0.99670000000000003</v>
      </c>
      <c r="I450">
        <v>3.2</v>
      </c>
      <c r="J450">
        <v>0.56000000000000005</v>
      </c>
      <c r="K450">
        <v>10.199999999999999</v>
      </c>
      <c r="L450">
        <v>6</v>
      </c>
    </row>
    <row r="451" spans="1:12" x14ac:dyDescent="0.35">
      <c r="A451">
        <v>11.9</v>
      </c>
      <c r="B451">
        <v>0.39</v>
      </c>
      <c r="C451">
        <v>0.69</v>
      </c>
      <c r="D451">
        <v>2.8</v>
      </c>
      <c r="E451">
        <v>9.5000000000000001E-2</v>
      </c>
      <c r="F451">
        <v>17</v>
      </c>
      <c r="G451">
        <v>35</v>
      </c>
      <c r="H451">
        <v>0.99939999999999996</v>
      </c>
      <c r="I451">
        <v>3.1</v>
      </c>
      <c r="J451">
        <v>0.61</v>
      </c>
      <c r="K451">
        <v>10.8</v>
      </c>
      <c r="L451">
        <v>6</v>
      </c>
    </row>
    <row r="452" spans="1:12" x14ac:dyDescent="0.35">
      <c r="A452">
        <v>11.9</v>
      </c>
      <c r="B452">
        <v>0.39</v>
      </c>
      <c r="C452">
        <v>0.69</v>
      </c>
      <c r="D452">
        <v>2.8</v>
      </c>
      <c r="E452">
        <v>9.5000000000000001E-2</v>
      </c>
      <c r="F452">
        <v>17</v>
      </c>
      <c r="G452">
        <v>35</v>
      </c>
      <c r="H452">
        <v>0.99939999999999996</v>
      </c>
      <c r="I452">
        <v>3.1</v>
      </c>
      <c r="J452">
        <v>0.61</v>
      </c>
      <c r="K452">
        <v>10.8</v>
      </c>
      <c r="L452">
        <v>6</v>
      </c>
    </row>
    <row r="453" spans="1:12" x14ac:dyDescent="0.35">
      <c r="A453">
        <v>8.4</v>
      </c>
      <c r="B453">
        <v>0.37</v>
      </c>
      <c r="C453">
        <v>0.53</v>
      </c>
      <c r="D453">
        <v>1.8</v>
      </c>
      <c r="E453">
        <v>0.41299999999999998</v>
      </c>
      <c r="F453">
        <v>9</v>
      </c>
      <c r="G453">
        <v>26</v>
      </c>
      <c r="H453">
        <v>0.99790000000000001</v>
      </c>
      <c r="I453">
        <v>3.06</v>
      </c>
      <c r="J453">
        <v>1.06</v>
      </c>
      <c r="K453">
        <v>9.1</v>
      </c>
      <c r="L453">
        <v>6</v>
      </c>
    </row>
    <row r="454" spans="1:12" x14ac:dyDescent="0.35">
      <c r="A454">
        <v>6.8</v>
      </c>
      <c r="B454">
        <v>0.56000000000000005</v>
      </c>
      <c r="C454">
        <v>0.03</v>
      </c>
      <c r="D454">
        <v>1.7</v>
      </c>
      <c r="E454">
        <v>8.4000000000000005E-2</v>
      </c>
      <c r="F454">
        <v>18</v>
      </c>
      <c r="G454">
        <v>35</v>
      </c>
      <c r="H454">
        <v>0.99680000000000002</v>
      </c>
      <c r="I454">
        <v>3.44</v>
      </c>
      <c r="J454">
        <v>0.63</v>
      </c>
      <c r="K454">
        <v>10</v>
      </c>
      <c r="L454">
        <v>6</v>
      </c>
    </row>
    <row r="455" spans="1:12" x14ac:dyDescent="0.35">
      <c r="A455">
        <v>10.4</v>
      </c>
      <c r="B455">
        <v>0.33</v>
      </c>
      <c r="C455">
        <v>0.63</v>
      </c>
      <c r="D455">
        <v>2.8</v>
      </c>
      <c r="E455">
        <v>8.4000000000000005E-2</v>
      </c>
      <c r="F455">
        <v>5</v>
      </c>
      <c r="G455">
        <v>22</v>
      </c>
      <c r="H455">
        <v>0.99980000000000002</v>
      </c>
      <c r="I455">
        <v>3.26</v>
      </c>
      <c r="J455">
        <v>0.74</v>
      </c>
      <c r="K455">
        <v>11.2</v>
      </c>
      <c r="L455">
        <v>7</v>
      </c>
    </row>
    <row r="456" spans="1:12" x14ac:dyDescent="0.35">
      <c r="A456">
        <v>7</v>
      </c>
      <c r="B456">
        <v>0.23</v>
      </c>
      <c r="C456">
        <v>0.4</v>
      </c>
      <c r="D456">
        <v>1.6</v>
      </c>
      <c r="E456">
        <v>6.3E-2</v>
      </c>
      <c r="F456">
        <v>21</v>
      </c>
      <c r="G456">
        <v>67</v>
      </c>
      <c r="H456">
        <v>0.99519999999999997</v>
      </c>
      <c r="I456">
        <v>3.5</v>
      </c>
      <c r="J456">
        <v>0.63</v>
      </c>
      <c r="K456">
        <v>11.1</v>
      </c>
      <c r="L456">
        <v>5</v>
      </c>
    </row>
    <row r="457" spans="1:12" x14ac:dyDescent="0.35">
      <c r="A457">
        <v>11.3</v>
      </c>
      <c r="B457">
        <v>0.62</v>
      </c>
      <c r="C457">
        <v>0.67</v>
      </c>
      <c r="D457">
        <v>5.2</v>
      </c>
      <c r="E457">
        <v>8.5999999999999993E-2</v>
      </c>
      <c r="F457">
        <v>6</v>
      </c>
      <c r="G457">
        <v>19</v>
      </c>
      <c r="H457">
        <v>0.99880000000000002</v>
      </c>
      <c r="I457">
        <v>3.22</v>
      </c>
      <c r="J457">
        <v>0.69</v>
      </c>
      <c r="K457">
        <v>13.4</v>
      </c>
      <c r="L457">
        <v>8</v>
      </c>
    </row>
    <row r="458" spans="1:12" x14ac:dyDescent="0.35">
      <c r="A458">
        <v>8.9</v>
      </c>
      <c r="B458">
        <v>0.59</v>
      </c>
      <c r="C458">
        <v>0.39</v>
      </c>
      <c r="D458">
        <v>2.2999999999999998</v>
      </c>
      <c r="E458">
        <v>9.5000000000000001E-2</v>
      </c>
      <c r="F458">
        <v>5</v>
      </c>
      <c r="G458">
        <v>22</v>
      </c>
      <c r="H458">
        <v>0.99860000000000004</v>
      </c>
      <c r="I458">
        <v>3.37</v>
      </c>
      <c r="J458">
        <v>0.57999999999999996</v>
      </c>
      <c r="K458">
        <v>10.3</v>
      </c>
      <c r="L458">
        <v>5</v>
      </c>
    </row>
    <row r="459" spans="1:12" x14ac:dyDescent="0.35">
      <c r="A459">
        <v>9.1999999999999993</v>
      </c>
      <c r="B459">
        <v>0.63</v>
      </c>
      <c r="C459">
        <v>0.21</v>
      </c>
      <c r="D459">
        <v>2.7</v>
      </c>
      <c r="E459">
        <v>9.7000000000000003E-2</v>
      </c>
      <c r="F459">
        <v>29</v>
      </c>
      <c r="G459">
        <v>65</v>
      </c>
      <c r="H459">
        <v>0.99880000000000002</v>
      </c>
      <c r="I459">
        <v>3.28</v>
      </c>
      <c r="J459">
        <v>0.57999999999999996</v>
      </c>
      <c r="K459">
        <v>9.6</v>
      </c>
      <c r="L459">
        <v>5</v>
      </c>
    </row>
    <row r="460" spans="1:12" x14ac:dyDescent="0.35">
      <c r="A460">
        <v>10.4</v>
      </c>
      <c r="B460">
        <v>0.33</v>
      </c>
      <c r="C460">
        <v>0.63</v>
      </c>
      <c r="D460">
        <v>2.8</v>
      </c>
      <c r="E460">
        <v>8.4000000000000005E-2</v>
      </c>
      <c r="F460">
        <v>5</v>
      </c>
      <c r="G460">
        <v>22</v>
      </c>
      <c r="H460">
        <v>0.99980000000000002</v>
      </c>
      <c r="I460">
        <v>3.26</v>
      </c>
      <c r="J460">
        <v>0.74</v>
      </c>
      <c r="K460">
        <v>11.2</v>
      </c>
      <c r="L460">
        <v>7</v>
      </c>
    </row>
    <row r="461" spans="1:12" x14ac:dyDescent="0.35">
      <c r="A461">
        <v>11.6</v>
      </c>
      <c r="B461">
        <v>0.57999999999999996</v>
      </c>
      <c r="C461">
        <v>0.66</v>
      </c>
      <c r="D461">
        <v>2.2000000000000002</v>
      </c>
      <c r="E461">
        <v>7.3999999999999996E-2</v>
      </c>
      <c r="F461">
        <v>10</v>
      </c>
      <c r="G461">
        <v>47</v>
      </c>
      <c r="H461">
        <v>1.0007999999999999</v>
      </c>
      <c r="I461">
        <v>3.25</v>
      </c>
      <c r="J461">
        <v>0.56999999999999995</v>
      </c>
      <c r="K461">
        <v>9</v>
      </c>
      <c r="L461">
        <v>3</v>
      </c>
    </row>
    <row r="462" spans="1:12" x14ac:dyDescent="0.35">
      <c r="A462">
        <v>9.1999999999999993</v>
      </c>
      <c r="B462">
        <v>0.43</v>
      </c>
      <c r="C462">
        <v>0.52</v>
      </c>
      <c r="D462">
        <v>2.2999999999999998</v>
      </c>
      <c r="E462">
        <v>8.3000000000000004E-2</v>
      </c>
      <c r="F462">
        <v>14</v>
      </c>
      <c r="G462">
        <v>23</v>
      </c>
      <c r="H462">
        <v>0.99760000000000004</v>
      </c>
      <c r="I462">
        <v>3.35</v>
      </c>
      <c r="J462">
        <v>0.61</v>
      </c>
      <c r="K462">
        <v>11.3</v>
      </c>
      <c r="L462">
        <v>6</v>
      </c>
    </row>
    <row r="463" spans="1:12" x14ac:dyDescent="0.35">
      <c r="A463">
        <v>8.3000000000000007</v>
      </c>
      <c r="B463">
        <v>0.61499999999999999</v>
      </c>
      <c r="C463">
        <v>0.22</v>
      </c>
      <c r="D463">
        <v>2.6</v>
      </c>
      <c r="E463">
        <v>8.6999999999999994E-2</v>
      </c>
      <c r="F463">
        <v>6</v>
      </c>
      <c r="G463">
        <v>19</v>
      </c>
      <c r="H463">
        <v>0.99819999999999998</v>
      </c>
      <c r="I463">
        <v>3.26</v>
      </c>
      <c r="J463">
        <v>0.61</v>
      </c>
      <c r="K463">
        <v>9.3000000000000007</v>
      </c>
      <c r="L463">
        <v>5</v>
      </c>
    </row>
    <row r="464" spans="1:12" x14ac:dyDescent="0.35">
      <c r="A464">
        <v>11</v>
      </c>
      <c r="B464">
        <v>0.26</v>
      </c>
      <c r="C464">
        <v>0.68</v>
      </c>
      <c r="D464">
        <v>2.5499999999999998</v>
      </c>
      <c r="E464">
        <v>8.5000000000000006E-2</v>
      </c>
      <c r="F464">
        <v>10</v>
      </c>
      <c r="G464">
        <v>25</v>
      </c>
      <c r="H464">
        <v>0.997</v>
      </c>
      <c r="I464">
        <v>3.18</v>
      </c>
      <c r="J464">
        <v>0.61</v>
      </c>
      <c r="K464">
        <v>11.8</v>
      </c>
      <c r="L464">
        <v>5</v>
      </c>
    </row>
    <row r="465" spans="1:12" x14ac:dyDescent="0.35">
      <c r="A465">
        <v>8.1</v>
      </c>
      <c r="B465">
        <v>0.66</v>
      </c>
      <c r="C465">
        <v>0.7</v>
      </c>
      <c r="D465">
        <v>2.2000000000000002</v>
      </c>
      <c r="E465">
        <v>9.8000000000000004E-2</v>
      </c>
      <c r="F465">
        <v>25</v>
      </c>
      <c r="G465">
        <v>129</v>
      </c>
      <c r="H465">
        <v>0.99719999999999998</v>
      </c>
      <c r="I465">
        <v>3.08</v>
      </c>
      <c r="J465">
        <v>0.53</v>
      </c>
      <c r="K465">
        <v>9</v>
      </c>
      <c r="L465">
        <v>5</v>
      </c>
    </row>
    <row r="466" spans="1:12" x14ac:dyDescent="0.35">
      <c r="A466">
        <v>11.5</v>
      </c>
      <c r="B466">
        <v>0.315</v>
      </c>
      <c r="C466">
        <v>0.54</v>
      </c>
      <c r="D466">
        <v>2.1</v>
      </c>
      <c r="E466">
        <v>8.4000000000000005E-2</v>
      </c>
      <c r="F466">
        <v>5</v>
      </c>
      <c r="G466">
        <v>15</v>
      </c>
      <c r="H466">
        <v>0.99870000000000003</v>
      </c>
      <c r="I466">
        <v>2.98</v>
      </c>
      <c r="J466">
        <v>0.7</v>
      </c>
      <c r="K466">
        <v>9.1999999999999993</v>
      </c>
      <c r="L466">
        <v>6</v>
      </c>
    </row>
    <row r="467" spans="1:12" x14ac:dyDescent="0.35">
      <c r="A467">
        <v>10</v>
      </c>
      <c r="B467">
        <v>0.28999999999999998</v>
      </c>
      <c r="C467">
        <v>0.4</v>
      </c>
      <c r="D467">
        <v>2.9</v>
      </c>
      <c r="E467">
        <v>9.8000000000000004E-2</v>
      </c>
      <c r="F467">
        <v>10</v>
      </c>
      <c r="G467">
        <v>26</v>
      </c>
      <c r="H467">
        <v>1.0005999999999999</v>
      </c>
      <c r="I467">
        <v>3.48</v>
      </c>
      <c r="J467">
        <v>0.91</v>
      </c>
      <c r="K467">
        <v>9.6999999999999993</v>
      </c>
      <c r="L467">
        <v>5</v>
      </c>
    </row>
    <row r="468" spans="1:12" x14ac:dyDescent="0.35">
      <c r="A468">
        <v>10.3</v>
      </c>
      <c r="B468">
        <v>0.5</v>
      </c>
      <c r="C468">
        <v>0.42</v>
      </c>
      <c r="D468">
        <v>2</v>
      </c>
      <c r="E468">
        <v>6.9000000000000006E-2</v>
      </c>
      <c r="F468">
        <v>21</v>
      </c>
      <c r="G468">
        <v>51</v>
      </c>
      <c r="H468">
        <v>0.99819999999999998</v>
      </c>
      <c r="I468">
        <v>3.16</v>
      </c>
      <c r="J468">
        <v>0.72</v>
      </c>
      <c r="K468">
        <v>11.5</v>
      </c>
      <c r="L468">
        <v>6</v>
      </c>
    </row>
    <row r="469" spans="1:12" x14ac:dyDescent="0.35">
      <c r="A469">
        <v>8.8000000000000007</v>
      </c>
      <c r="B469">
        <v>0.46</v>
      </c>
      <c r="C469">
        <v>0.45</v>
      </c>
      <c r="D469">
        <v>2.6</v>
      </c>
      <c r="E469">
        <v>6.5000000000000002E-2</v>
      </c>
      <c r="F469">
        <v>7</v>
      </c>
      <c r="G469">
        <v>18</v>
      </c>
      <c r="H469">
        <v>0.99470000000000003</v>
      </c>
      <c r="I469">
        <v>3.32</v>
      </c>
      <c r="J469">
        <v>0.79</v>
      </c>
      <c r="K469">
        <v>14</v>
      </c>
      <c r="L469">
        <v>6</v>
      </c>
    </row>
    <row r="470" spans="1:12" x14ac:dyDescent="0.35">
      <c r="A470">
        <v>11.4</v>
      </c>
      <c r="B470">
        <v>0.36</v>
      </c>
      <c r="C470">
        <v>0.69</v>
      </c>
      <c r="D470">
        <v>2.1</v>
      </c>
      <c r="E470">
        <v>0.09</v>
      </c>
      <c r="F470">
        <v>6</v>
      </c>
      <c r="G470">
        <v>21</v>
      </c>
      <c r="H470">
        <v>1</v>
      </c>
      <c r="I470">
        <v>3.17</v>
      </c>
      <c r="J470">
        <v>0.62</v>
      </c>
      <c r="K470">
        <v>9.1999999999999993</v>
      </c>
      <c r="L470">
        <v>6</v>
      </c>
    </row>
    <row r="471" spans="1:12" x14ac:dyDescent="0.35">
      <c r="A471">
        <v>8.6999999999999993</v>
      </c>
      <c r="B471">
        <v>0.82</v>
      </c>
      <c r="C471">
        <v>0.02</v>
      </c>
      <c r="D471">
        <v>1.2</v>
      </c>
      <c r="E471">
        <v>7.0000000000000007E-2</v>
      </c>
      <c r="F471">
        <v>36</v>
      </c>
      <c r="G471">
        <v>48</v>
      </c>
      <c r="H471">
        <v>0.99519999999999997</v>
      </c>
      <c r="I471">
        <v>3.2</v>
      </c>
      <c r="J471">
        <v>0.57999999999999996</v>
      </c>
      <c r="K471">
        <v>9.8000000000000007</v>
      </c>
      <c r="L471">
        <v>5</v>
      </c>
    </row>
    <row r="472" spans="1:12" x14ac:dyDescent="0.35">
      <c r="A472">
        <v>13</v>
      </c>
      <c r="B472">
        <v>0.32</v>
      </c>
      <c r="C472">
        <v>0.65</v>
      </c>
      <c r="D472">
        <v>2.6</v>
      </c>
      <c r="E472">
        <v>9.2999999999999999E-2</v>
      </c>
      <c r="F472">
        <v>15</v>
      </c>
      <c r="G472">
        <v>47</v>
      </c>
      <c r="H472">
        <v>0.99960000000000004</v>
      </c>
      <c r="I472">
        <v>3.05</v>
      </c>
      <c r="J472">
        <v>0.61</v>
      </c>
      <c r="K472">
        <v>10.6</v>
      </c>
      <c r="L472">
        <v>5</v>
      </c>
    </row>
    <row r="473" spans="1:12" x14ac:dyDescent="0.35">
      <c r="A473">
        <v>9.6</v>
      </c>
      <c r="B473">
        <v>0.54</v>
      </c>
      <c r="C473">
        <v>0.42</v>
      </c>
      <c r="D473">
        <v>2.4</v>
      </c>
      <c r="E473">
        <v>8.1000000000000003E-2</v>
      </c>
      <c r="F473">
        <v>25</v>
      </c>
      <c r="G473">
        <v>52</v>
      </c>
      <c r="H473">
        <v>0.997</v>
      </c>
      <c r="I473">
        <v>3.2</v>
      </c>
      <c r="J473">
        <v>0.71</v>
      </c>
      <c r="K473">
        <v>11.4</v>
      </c>
      <c r="L473">
        <v>6</v>
      </c>
    </row>
    <row r="474" spans="1:12" x14ac:dyDescent="0.35">
      <c r="A474">
        <v>12.5</v>
      </c>
      <c r="B474">
        <v>0.37</v>
      </c>
      <c r="C474">
        <v>0.55000000000000004</v>
      </c>
      <c r="D474">
        <v>2.6</v>
      </c>
      <c r="E474">
        <v>8.3000000000000004E-2</v>
      </c>
      <c r="F474">
        <v>25</v>
      </c>
      <c r="G474">
        <v>68</v>
      </c>
      <c r="H474">
        <v>0.99950000000000006</v>
      </c>
      <c r="I474">
        <v>3.15</v>
      </c>
      <c r="J474">
        <v>0.82</v>
      </c>
      <c r="K474">
        <v>10.4</v>
      </c>
      <c r="L474">
        <v>6</v>
      </c>
    </row>
    <row r="475" spans="1:12" x14ac:dyDescent="0.35">
      <c r="A475">
        <v>9.9</v>
      </c>
      <c r="B475">
        <v>0.35</v>
      </c>
      <c r="C475">
        <v>0.55000000000000004</v>
      </c>
      <c r="D475">
        <v>2.1</v>
      </c>
      <c r="E475">
        <v>6.2E-2</v>
      </c>
      <c r="F475">
        <v>5</v>
      </c>
      <c r="G475">
        <v>14</v>
      </c>
      <c r="H475">
        <v>0.99709999999999999</v>
      </c>
      <c r="I475">
        <v>3.26</v>
      </c>
      <c r="J475">
        <v>0.79</v>
      </c>
      <c r="K475">
        <v>10.6</v>
      </c>
      <c r="L475">
        <v>5</v>
      </c>
    </row>
    <row r="476" spans="1:12" x14ac:dyDescent="0.35">
      <c r="A476">
        <v>10.5</v>
      </c>
      <c r="B476">
        <v>0.28000000000000003</v>
      </c>
      <c r="C476">
        <v>0.51</v>
      </c>
      <c r="D476">
        <v>1.7</v>
      </c>
      <c r="E476">
        <v>0.08</v>
      </c>
      <c r="F476">
        <v>10</v>
      </c>
      <c r="G476">
        <v>24</v>
      </c>
      <c r="H476">
        <v>0.99819999999999998</v>
      </c>
      <c r="I476">
        <v>3.2</v>
      </c>
      <c r="J476">
        <v>0.89</v>
      </c>
      <c r="K476">
        <v>9.4</v>
      </c>
      <c r="L476">
        <v>6</v>
      </c>
    </row>
    <row r="477" spans="1:12" x14ac:dyDescent="0.35">
      <c r="A477">
        <v>9.6</v>
      </c>
      <c r="B477">
        <v>0.68</v>
      </c>
      <c r="C477">
        <v>0.24</v>
      </c>
      <c r="D477">
        <v>2.2000000000000002</v>
      </c>
      <c r="E477">
        <v>8.6999999999999994E-2</v>
      </c>
      <c r="F477">
        <v>5</v>
      </c>
      <c r="G477">
        <v>28</v>
      </c>
      <c r="H477">
        <v>0.99880000000000002</v>
      </c>
      <c r="I477">
        <v>3.14</v>
      </c>
      <c r="J477">
        <v>0.6</v>
      </c>
      <c r="K477">
        <v>10.199999999999999</v>
      </c>
      <c r="L477">
        <v>5</v>
      </c>
    </row>
    <row r="478" spans="1:12" x14ac:dyDescent="0.35">
      <c r="A478">
        <v>9.3000000000000007</v>
      </c>
      <c r="B478">
        <v>0.27</v>
      </c>
      <c r="C478">
        <v>0.41</v>
      </c>
      <c r="D478">
        <v>2</v>
      </c>
      <c r="E478">
        <v>9.0999999999999998E-2</v>
      </c>
      <c r="F478">
        <v>6</v>
      </c>
      <c r="G478">
        <v>16</v>
      </c>
      <c r="H478">
        <v>0.998</v>
      </c>
      <c r="I478">
        <v>3.28</v>
      </c>
      <c r="J478">
        <v>0.7</v>
      </c>
      <c r="K478">
        <v>9.6999999999999993</v>
      </c>
      <c r="L478">
        <v>5</v>
      </c>
    </row>
    <row r="479" spans="1:12" x14ac:dyDescent="0.35">
      <c r="A479">
        <v>10.4</v>
      </c>
      <c r="B479">
        <v>0.24</v>
      </c>
      <c r="C479">
        <v>0.49</v>
      </c>
      <c r="D479">
        <v>1.8</v>
      </c>
      <c r="E479">
        <v>7.4999999999999997E-2</v>
      </c>
      <c r="F479">
        <v>6</v>
      </c>
      <c r="G479">
        <v>20</v>
      </c>
      <c r="H479">
        <v>0.99770000000000003</v>
      </c>
      <c r="I479">
        <v>3.18</v>
      </c>
      <c r="J479">
        <v>1.06</v>
      </c>
      <c r="K479">
        <v>11</v>
      </c>
      <c r="L479">
        <v>6</v>
      </c>
    </row>
    <row r="480" spans="1:12" x14ac:dyDescent="0.35">
      <c r="A480">
        <v>9.6</v>
      </c>
      <c r="B480">
        <v>0.68</v>
      </c>
      <c r="C480">
        <v>0.24</v>
      </c>
      <c r="D480">
        <v>2.2000000000000002</v>
      </c>
      <c r="E480">
        <v>8.6999999999999994E-2</v>
      </c>
      <c r="F480">
        <v>5</v>
      </c>
      <c r="G480">
        <v>28</v>
      </c>
      <c r="H480">
        <v>0.99880000000000002</v>
      </c>
      <c r="I480">
        <v>3.14</v>
      </c>
      <c r="J480">
        <v>0.6</v>
      </c>
      <c r="K480">
        <v>10.199999999999999</v>
      </c>
      <c r="L480">
        <v>5</v>
      </c>
    </row>
    <row r="481" spans="1:12" x14ac:dyDescent="0.35">
      <c r="A481">
        <v>9.4</v>
      </c>
      <c r="B481">
        <v>0.68500000000000005</v>
      </c>
      <c r="C481">
        <v>0.11</v>
      </c>
      <c r="D481">
        <v>2.7</v>
      </c>
      <c r="E481">
        <v>7.6999999999999999E-2</v>
      </c>
      <c r="F481">
        <v>6</v>
      </c>
      <c r="G481">
        <v>31</v>
      </c>
      <c r="H481">
        <v>0.99839999999999995</v>
      </c>
      <c r="I481">
        <v>3.19</v>
      </c>
      <c r="J481">
        <v>0.7</v>
      </c>
      <c r="K481">
        <v>10.1</v>
      </c>
      <c r="L481">
        <v>6</v>
      </c>
    </row>
    <row r="482" spans="1:12" x14ac:dyDescent="0.35">
      <c r="A482">
        <v>10.6</v>
      </c>
      <c r="B482">
        <v>0.28000000000000003</v>
      </c>
      <c r="C482">
        <v>0.39</v>
      </c>
      <c r="D482">
        <v>15.5</v>
      </c>
      <c r="E482">
        <v>6.9000000000000006E-2</v>
      </c>
      <c r="F482">
        <v>6</v>
      </c>
      <c r="G482">
        <v>23</v>
      </c>
      <c r="H482">
        <v>1.0025999999999999</v>
      </c>
      <c r="I482">
        <v>3.12</v>
      </c>
      <c r="J482">
        <v>0.66</v>
      </c>
      <c r="K482">
        <v>9.1999999999999993</v>
      </c>
      <c r="L482">
        <v>5</v>
      </c>
    </row>
    <row r="483" spans="1:12" x14ac:dyDescent="0.35">
      <c r="A483">
        <v>9.4</v>
      </c>
      <c r="B483">
        <v>0.3</v>
      </c>
      <c r="C483">
        <v>0.56000000000000005</v>
      </c>
      <c r="D483">
        <v>2.8</v>
      </c>
      <c r="E483">
        <v>0.08</v>
      </c>
      <c r="F483">
        <v>6</v>
      </c>
      <c r="G483">
        <v>17</v>
      </c>
      <c r="H483">
        <v>0.99639999999999995</v>
      </c>
      <c r="I483">
        <v>3.15</v>
      </c>
      <c r="J483">
        <v>0.92</v>
      </c>
      <c r="K483">
        <v>11.7</v>
      </c>
      <c r="L483">
        <v>8</v>
      </c>
    </row>
    <row r="484" spans="1:12" x14ac:dyDescent="0.35">
      <c r="A484">
        <v>10.6</v>
      </c>
      <c r="B484">
        <v>0.36</v>
      </c>
      <c r="C484">
        <v>0.59</v>
      </c>
      <c r="D484">
        <v>2.2000000000000002</v>
      </c>
      <c r="E484">
        <v>0.152</v>
      </c>
      <c r="F484">
        <v>6</v>
      </c>
      <c r="G484">
        <v>18</v>
      </c>
      <c r="H484">
        <v>0.99860000000000004</v>
      </c>
      <c r="I484">
        <v>3.04</v>
      </c>
      <c r="J484">
        <v>1.05</v>
      </c>
      <c r="K484">
        <v>9.4</v>
      </c>
      <c r="L484">
        <v>5</v>
      </c>
    </row>
    <row r="485" spans="1:12" x14ac:dyDescent="0.35">
      <c r="A485">
        <v>10.6</v>
      </c>
      <c r="B485">
        <v>0.36</v>
      </c>
      <c r="C485">
        <v>0.6</v>
      </c>
      <c r="D485">
        <v>2.2000000000000002</v>
      </c>
      <c r="E485">
        <v>0.152</v>
      </c>
      <c r="F485">
        <v>7</v>
      </c>
      <c r="G485">
        <v>18</v>
      </c>
      <c r="H485">
        <v>0.99860000000000004</v>
      </c>
      <c r="I485">
        <v>3.04</v>
      </c>
      <c r="J485">
        <v>1.06</v>
      </c>
      <c r="K485">
        <v>9.4</v>
      </c>
      <c r="L485">
        <v>5</v>
      </c>
    </row>
    <row r="486" spans="1:12" x14ac:dyDescent="0.35">
      <c r="A486">
        <v>10.6</v>
      </c>
      <c r="B486">
        <v>0.44</v>
      </c>
      <c r="C486">
        <v>0.68</v>
      </c>
      <c r="D486">
        <v>4.0999999999999996</v>
      </c>
      <c r="E486">
        <v>0.114</v>
      </c>
      <c r="F486">
        <v>6</v>
      </c>
      <c r="G486">
        <v>24</v>
      </c>
      <c r="H486">
        <v>0.997</v>
      </c>
      <c r="I486">
        <v>3.06</v>
      </c>
      <c r="J486">
        <v>0.66</v>
      </c>
      <c r="K486">
        <v>13.4</v>
      </c>
      <c r="L486">
        <v>6</v>
      </c>
    </row>
    <row r="487" spans="1:12" x14ac:dyDescent="0.35">
      <c r="A487">
        <v>10.199999999999999</v>
      </c>
      <c r="B487">
        <v>0.67</v>
      </c>
      <c r="C487">
        <v>0.39</v>
      </c>
      <c r="D487">
        <v>1.9</v>
      </c>
      <c r="E487">
        <v>5.3999999999999999E-2</v>
      </c>
      <c r="F487">
        <v>6</v>
      </c>
      <c r="G487">
        <v>17</v>
      </c>
      <c r="H487">
        <v>0.99760000000000004</v>
      </c>
      <c r="I487">
        <v>3.17</v>
      </c>
      <c r="J487">
        <v>0.47</v>
      </c>
      <c r="K487">
        <v>10</v>
      </c>
      <c r="L487">
        <v>5</v>
      </c>
    </row>
    <row r="488" spans="1:12" x14ac:dyDescent="0.35">
      <c r="A488">
        <v>10.199999999999999</v>
      </c>
      <c r="B488">
        <v>0.67</v>
      </c>
      <c r="C488">
        <v>0.39</v>
      </c>
      <c r="D488">
        <v>1.9</v>
      </c>
      <c r="E488">
        <v>5.3999999999999999E-2</v>
      </c>
      <c r="F488">
        <v>6</v>
      </c>
      <c r="G488">
        <v>17</v>
      </c>
      <c r="H488">
        <v>0.99760000000000004</v>
      </c>
      <c r="I488">
        <v>3.17</v>
      </c>
      <c r="J488">
        <v>0.47</v>
      </c>
      <c r="K488">
        <v>10</v>
      </c>
      <c r="L488">
        <v>5</v>
      </c>
    </row>
    <row r="489" spans="1:12" x14ac:dyDescent="0.35">
      <c r="A489">
        <v>10.199999999999999</v>
      </c>
      <c r="B489">
        <v>0.64500000000000002</v>
      </c>
      <c r="C489">
        <v>0.36</v>
      </c>
      <c r="D489">
        <v>1.8</v>
      </c>
      <c r="E489">
        <v>5.2999999999999999E-2</v>
      </c>
      <c r="F489">
        <v>5</v>
      </c>
      <c r="G489">
        <v>14</v>
      </c>
      <c r="H489">
        <v>0.99819999999999998</v>
      </c>
      <c r="I489">
        <v>3.17</v>
      </c>
      <c r="J489">
        <v>0.42</v>
      </c>
      <c r="K489">
        <v>10</v>
      </c>
      <c r="L489">
        <v>6</v>
      </c>
    </row>
    <row r="490" spans="1:12" x14ac:dyDescent="0.35">
      <c r="A490">
        <v>11.6</v>
      </c>
      <c r="B490">
        <v>0.32</v>
      </c>
      <c r="C490">
        <v>0.55000000000000004</v>
      </c>
      <c r="D490">
        <v>2.8</v>
      </c>
      <c r="E490">
        <v>8.1000000000000003E-2</v>
      </c>
      <c r="F490">
        <v>35</v>
      </c>
      <c r="G490">
        <v>67</v>
      </c>
      <c r="H490">
        <v>1.0002</v>
      </c>
      <c r="I490">
        <v>3.32</v>
      </c>
      <c r="J490">
        <v>0.92</v>
      </c>
      <c r="K490">
        <v>10.8</v>
      </c>
      <c r="L490">
        <v>7</v>
      </c>
    </row>
    <row r="491" spans="1:12" x14ac:dyDescent="0.35">
      <c r="A491">
        <v>9.3000000000000007</v>
      </c>
      <c r="B491">
        <v>0.39</v>
      </c>
      <c r="C491">
        <v>0.4</v>
      </c>
      <c r="D491">
        <v>2.6</v>
      </c>
      <c r="E491">
        <v>7.2999999999999995E-2</v>
      </c>
      <c r="F491">
        <v>10</v>
      </c>
      <c r="G491">
        <v>26</v>
      </c>
      <c r="H491">
        <v>0.99839999999999995</v>
      </c>
      <c r="I491">
        <v>3.34</v>
      </c>
      <c r="J491">
        <v>0.75</v>
      </c>
      <c r="K491">
        <v>10.199999999999999</v>
      </c>
      <c r="L491">
        <v>6</v>
      </c>
    </row>
    <row r="492" spans="1:12" x14ac:dyDescent="0.35">
      <c r="A492">
        <v>9.3000000000000007</v>
      </c>
      <c r="B492">
        <v>0.77500000000000002</v>
      </c>
      <c r="C492">
        <v>0.27</v>
      </c>
      <c r="D492">
        <v>2.8</v>
      </c>
      <c r="E492">
        <v>7.8E-2</v>
      </c>
      <c r="F492">
        <v>24</v>
      </c>
      <c r="G492">
        <v>56</v>
      </c>
      <c r="H492">
        <v>0.99839999999999995</v>
      </c>
      <c r="I492">
        <v>3.31</v>
      </c>
      <c r="J492">
        <v>0.67</v>
      </c>
      <c r="K492">
        <v>10.6</v>
      </c>
      <c r="L492">
        <v>6</v>
      </c>
    </row>
    <row r="493" spans="1:12" x14ac:dyDescent="0.35">
      <c r="A493">
        <v>9.1999999999999993</v>
      </c>
      <c r="B493">
        <v>0.41</v>
      </c>
      <c r="C493">
        <v>0.5</v>
      </c>
      <c r="D493">
        <v>2.5</v>
      </c>
      <c r="E493">
        <v>5.5E-2</v>
      </c>
      <c r="F493">
        <v>12</v>
      </c>
      <c r="G493">
        <v>25</v>
      </c>
      <c r="H493">
        <v>0.99519999999999997</v>
      </c>
      <c r="I493">
        <v>3.34</v>
      </c>
      <c r="J493">
        <v>0.79</v>
      </c>
      <c r="K493">
        <v>13.3</v>
      </c>
      <c r="L493">
        <v>7</v>
      </c>
    </row>
    <row r="494" spans="1:12" x14ac:dyDescent="0.35">
      <c r="A494">
        <v>8.9</v>
      </c>
      <c r="B494">
        <v>0.4</v>
      </c>
      <c r="C494">
        <v>0.51</v>
      </c>
      <c r="D494">
        <v>2.6</v>
      </c>
      <c r="E494">
        <v>5.1999999999999998E-2</v>
      </c>
      <c r="F494">
        <v>13</v>
      </c>
      <c r="G494">
        <v>27</v>
      </c>
      <c r="H494">
        <v>0.995</v>
      </c>
      <c r="I494">
        <v>3.32</v>
      </c>
      <c r="J494">
        <v>0.9</v>
      </c>
      <c r="K494">
        <v>13.4</v>
      </c>
      <c r="L494">
        <v>7</v>
      </c>
    </row>
    <row r="495" spans="1:12" x14ac:dyDescent="0.35">
      <c r="A495">
        <v>8.6999999999999993</v>
      </c>
      <c r="B495">
        <v>0.69</v>
      </c>
      <c r="C495">
        <v>0.31</v>
      </c>
      <c r="D495">
        <v>3</v>
      </c>
      <c r="E495">
        <v>8.5999999999999993E-2</v>
      </c>
      <c r="F495">
        <v>23</v>
      </c>
      <c r="G495">
        <v>81</v>
      </c>
      <c r="H495">
        <v>1.0002</v>
      </c>
      <c r="I495">
        <v>3.48</v>
      </c>
      <c r="J495">
        <v>0.74</v>
      </c>
      <c r="K495">
        <v>11.6</v>
      </c>
      <c r="L495">
        <v>6</v>
      </c>
    </row>
    <row r="496" spans="1:12" x14ac:dyDescent="0.35">
      <c r="A496">
        <v>6.5</v>
      </c>
      <c r="B496">
        <v>0.39</v>
      </c>
      <c r="C496">
        <v>0.23</v>
      </c>
      <c r="D496">
        <v>8.3000000000000007</v>
      </c>
      <c r="E496">
        <v>5.0999999999999997E-2</v>
      </c>
      <c r="F496">
        <v>28</v>
      </c>
      <c r="G496">
        <v>91</v>
      </c>
      <c r="H496">
        <v>0.99519999999999997</v>
      </c>
      <c r="I496">
        <v>3.44</v>
      </c>
      <c r="J496">
        <v>0.55000000000000004</v>
      </c>
      <c r="K496">
        <v>12.1</v>
      </c>
      <c r="L496">
        <v>6</v>
      </c>
    </row>
    <row r="497" spans="1:12" x14ac:dyDescent="0.35">
      <c r="A497">
        <v>10.7</v>
      </c>
      <c r="B497">
        <v>0.35</v>
      </c>
      <c r="C497">
        <v>0.53</v>
      </c>
      <c r="D497">
        <v>2.6</v>
      </c>
      <c r="E497">
        <v>7.0000000000000007E-2</v>
      </c>
      <c r="F497">
        <v>5</v>
      </c>
      <c r="G497">
        <v>16</v>
      </c>
      <c r="H497">
        <v>0.99719999999999998</v>
      </c>
      <c r="I497">
        <v>3.15</v>
      </c>
      <c r="J497">
        <v>0.65</v>
      </c>
      <c r="K497">
        <v>11</v>
      </c>
      <c r="L497">
        <v>8</v>
      </c>
    </row>
    <row r="498" spans="1:12" x14ac:dyDescent="0.35">
      <c r="A498">
        <v>7.8</v>
      </c>
      <c r="B498">
        <v>0.52</v>
      </c>
      <c r="C498">
        <v>0.25</v>
      </c>
      <c r="D498">
        <v>1.9</v>
      </c>
      <c r="E498">
        <v>8.1000000000000003E-2</v>
      </c>
      <c r="F498">
        <v>14</v>
      </c>
      <c r="G498">
        <v>38</v>
      </c>
      <c r="H498">
        <v>0.99839999999999995</v>
      </c>
      <c r="I498">
        <v>3.43</v>
      </c>
      <c r="J498">
        <v>0.65</v>
      </c>
      <c r="K498">
        <v>9</v>
      </c>
      <c r="L498">
        <v>6</v>
      </c>
    </row>
    <row r="499" spans="1:12" x14ac:dyDescent="0.35">
      <c r="A499">
        <v>7.2</v>
      </c>
      <c r="B499">
        <v>0.34</v>
      </c>
      <c r="C499">
        <v>0.32</v>
      </c>
      <c r="D499">
        <v>2.5</v>
      </c>
      <c r="E499">
        <v>0.09</v>
      </c>
      <c r="F499">
        <v>43</v>
      </c>
      <c r="G499">
        <v>113</v>
      </c>
      <c r="H499">
        <v>0.99660000000000004</v>
      </c>
      <c r="I499">
        <v>3.32</v>
      </c>
      <c r="J499">
        <v>0.79</v>
      </c>
      <c r="K499">
        <v>11.1</v>
      </c>
      <c r="L499">
        <v>5</v>
      </c>
    </row>
    <row r="500" spans="1:12" x14ac:dyDescent="0.35">
      <c r="A500">
        <v>10.7</v>
      </c>
      <c r="B500">
        <v>0.35</v>
      </c>
      <c r="C500">
        <v>0.53</v>
      </c>
      <c r="D500">
        <v>2.6</v>
      </c>
      <c r="E500">
        <v>7.0000000000000007E-2</v>
      </c>
      <c r="F500">
        <v>5</v>
      </c>
      <c r="G500">
        <v>16</v>
      </c>
      <c r="H500">
        <v>0.99719999999999998</v>
      </c>
      <c r="I500">
        <v>3.15</v>
      </c>
      <c r="J500">
        <v>0.65</v>
      </c>
      <c r="K500">
        <v>11</v>
      </c>
      <c r="L500">
        <v>8</v>
      </c>
    </row>
    <row r="501" spans="1:12" x14ac:dyDescent="0.35">
      <c r="A501">
        <v>8.6999999999999993</v>
      </c>
      <c r="B501">
        <v>0.69</v>
      </c>
      <c r="C501">
        <v>0.31</v>
      </c>
      <c r="D501">
        <v>3</v>
      </c>
      <c r="E501">
        <v>8.5999999999999993E-2</v>
      </c>
      <c r="F501">
        <v>23</v>
      </c>
      <c r="G501">
        <v>81</v>
      </c>
      <c r="H501">
        <v>1.0002</v>
      </c>
      <c r="I501">
        <v>3.48</v>
      </c>
      <c r="J501">
        <v>0.74</v>
      </c>
      <c r="K501">
        <v>11.6</v>
      </c>
      <c r="L501">
        <v>6</v>
      </c>
    </row>
    <row r="502" spans="1:12" x14ac:dyDescent="0.35">
      <c r="A502">
        <v>7.8</v>
      </c>
      <c r="B502">
        <v>0.52</v>
      </c>
      <c r="C502">
        <v>0.25</v>
      </c>
      <c r="D502">
        <v>1.9</v>
      </c>
      <c r="E502">
        <v>8.1000000000000003E-2</v>
      </c>
      <c r="F502">
        <v>14</v>
      </c>
      <c r="G502">
        <v>38</v>
      </c>
      <c r="H502">
        <v>0.99839999999999995</v>
      </c>
      <c r="I502">
        <v>3.43</v>
      </c>
      <c r="J502">
        <v>0.65</v>
      </c>
      <c r="K502">
        <v>9</v>
      </c>
      <c r="L502">
        <v>6</v>
      </c>
    </row>
    <row r="503" spans="1:12" x14ac:dyDescent="0.35">
      <c r="A503">
        <v>10.4</v>
      </c>
      <c r="B503">
        <v>0.44</v>
      </c>
      <c r="C503">
        <v>0.73</v>
      </c>
      <c r="D503">
        <v>6.55</v>
      </c>
      <c r="E503">
        <v>7.3999999999999996E-2</v>
      </c>
      <c r="F503">
        <v>38</v>
      </c>
      <c r="G503">
        <v>76</v>
      </c>
      <c r="H503">
        <v>0.999</v>
      </c>
      <c r="I503">
        <v>3.17</v>
      </c>
      <c r="J503">
        <v>0.85</v>
      </c>
      <c r="K503">
        <v>12</v>
      </c>
      <c r="L503">
        <v>7</v>
      </c>
    </row>
    <row r="504" spans="1:12" x14ac:dyDescent="0.35">
      <c r="A504">
        <v>10.4</v>
      </c>
      <c r="B504">
        <v>0.44</v>
      </c>
      <c r="C504">
        <v>0.73</v>
      </c>
      <c r="D504">
        <v>6.55</v>
      </c>
      <c r="E504">
        <v>7.3999999999999996E-2</v>
      </c>
      <c r="F504">
        <v>38</v>
      </c>
      <c r="G504">
        <v>76</v>
      </c>
      <c r="H504">
        <v>0.999</v>
      </c>
      <c r="I504">
        <v>3.17</v>
      </c>
      <c r="J504">
        <v>0.85</v>
      </c>
      <c r="K504">
        <v>12</v>
      </c>
      <c r="L504">
        <v>7</v>
      </c>
    </row>
    <row r="505" spans="1:12" x14ac:dyDescent="0.35">
      <c r="A505">
        <v>10.5</v>
      </c>
      <c r="B505">
        <v>0.26</v>
      </c>
      <c r="C505">
        <v>0.47</v>
      </c>
      <c r="D505">
        <v>1.9</v>
      </c>
      <c r="E505">
        <v>7.8E-2</v>
      </c>
      <c r="F505">
        <v>6</v>
      </c>
      <c r="G505">
        <v>24</v>
      </c>
      <c r="H505">
        <v>0.99760000000000004</v>
      </c>
      <c r="I505">
        <v>3.18</v>
      </c>
      <c r="J505">
        <v>1.04</v>
      </c>
      <c r="K505">
        <v>10.9</v>
      </c>
      <c r="L505">
        <v>7</v>
      </c>
    </row>
    <row r="506" spans="1:12" x14ac:dyDescent="0.35">
      <c r="A506">
        <v>10.5</v>
      </c>
      <c r="B506">
        <v>0.24</v>
      </c>
      <c r="C506">
        <v>0.42</v>
      </c>
      <c r="D506">
        <v>1.8</v>
      </c>
      <c r="E506">
        <v>7.6999999999999999E-2</v>
      </c>
      <c r="F506">
        <v>6</v>
      </c>
      <c r="G506">
        <v>22</v>
      </c>
      <c r="H506">
        <v>0.99760000000000004</v>
      </c>
      <c r="I506">
        <v>3.21</v>
      </c>
      <c r="J506">
        <v>1.05</v>
      </c>
      <c r="K506">
        <v>10.8</v>
      </c>
      <c r="L506">
        <v>7</v>
      </c>
    </row>
    <row r="507" spans="1:12" x14ac:dyDescent="0.35">
      <c r="A507">
        <v>10.199999999999999</v>
      </c>
      <c r="B507">
        <v>0.49</v>
      </c>
      <c r="C507">
        <v>0.63</v>
      </c>
      <c r="D507">
        <v>2.9</v>
      </c>
      <c r="E507">
        <v>7.1999999999999995E-2</v>
      </c>
      <c r="F507">
        <v>10</v>
      </c>
      <c r="G507">
        <v>26</v>
      </c>
      <c r="H507">
        <v>0.99680000000000002</v>
      </c>
      <c r="I507">
        <v>3.16</v>
      </c>
      <c r="J507">
        <v>0.78</v>
      </c>
      <c r="K507">
        <v>12.5</v>
      </c>
      <c r="L507">
        <v>7</v>
      </c>
    </row>
    <row r="508" spans="1:12" x14ac:dyDescent="0.35">
      <c r="A508">
        <v>10.4</v>
      </c>
      <c r="B508">
        <v>0.24</v>
      </c>
      <c r="C508">
        <v>0.46</v>
      </c>
      <c r="D508">
        <v>1.8</v>
      </c>
      <c r="E508">
        <v>7.4999999999999997E-2</v>
      </c>
      <c r="F508">
        <v>6</v>
      </c>
      <c r="G508">
        <v>21</v>
      </c>
      <c r="H508">
        <v>0.99760000000000004</v>
      </c>
      <c r="I508">
        <v>3.25</v>
      </c>
      <c r="J508">
        <v>1.02</v>
      </c>
      <c r="K508">
        <v>10.8</v>
      </c>
      <c r="L508">
        <v>7</v>
      </c>
    </row>
    <row r="509" spans="1:12" x14ac:dyDescent="0.35">
      <c r="A509">
        <v>11.2</v>
      </c>
      <c r="B509">
        <v>0.67</v>
      </c>
      <c r="C509">
        <v>0.55000000000000004</v>
      </c>
      <c r="D509">
        <v>2.2999999999999998</v>
      </c>
      <c r="E509">
        <v>8.4000000000000005E-2</v>
      </c>
      <c r="F509">
        <v>6</v>
      </c>
      <c r="G509">
        <v>13</v>
      </c>
      <c r="H509">
        <v>1</v>
      </c>
      <c r="I509">
        <v>3.17</v>
      </c>
      <c r="J509">
        <v>0.71</v>
      </c>
      <c r="K509">
        <v>9.5</v>
      </c>
      <c r="L509">
        <v>6</v>
      </c>
    </row>
    <row r="510" spans="1:12" x14ac:dyDescent="0.35">
      <c r="A510">
        <v>10</v>
      </c>
      <c r="B510">
        <v>0.59</v>
      </c>
      <c r="C510">
        <v>0.31</v>
      </c>
      <c r="D510">
        <v>2.2000000000000002</v>
      </c>
      <c r="E510">
        <v>0.09</v>
      </c>
      <c r="F510">
        <v>26</v>
      </c>
      <c r="G510">
        <v>62</v>
      </c>
      <c r="H510">
        <v>0.99939999999999996</v>
      </c>
      <c r="I510">
        <v>3.18</v>
      </c>
      <c r="J510">
        <v>0.63</v>
      </c>
      <c r="K510">
        <v>10.199999999999999</v>
      </c>
      <c r="L510">
        <v>6</v>
      </c>
    </row>
    <row r="511" spans="1:12" x14ac:dyDescent="0.35">
      <c r="A511">
        <v>13.3</v>
      </c>
      <c r="B511">
        <v>0.28999999999999998</v>
      </c>
      <c r="C511">
        <v>0.75</v>
      </c>
      <c r="D511">
        <v>2.8</v>
      </c>
      <c r="E511">
        <v>8.4000000000000005E-2</v>
      </c>
      <c r="F511">
        <v>23</v>
      </c>
      <c r="G511">
        <v>43</v>
      </c>
      <c r="H511">
        <v>0.99860000000000004</v>
      </c>
      <c r="I511">
        <v>3.04</v>
      </c>
      <c r="J511">
        <v>0.68</v>
      </c>
      <c r="K511">
        <v>11.4</v>
      </c>
      <c r="L511">
        <v>7</v>
      </c>
    </row>
    <row r="512" spans="1:12" x14ac:dyDescent="0.35">
      <c r="A512">
        <v>12.4</v>
      </c>
      <c r="B512">
        <v>0.42</v>
      </c>
      <c r="C512">
        <v>0.49</v>
      </c>
      <c r="D512">
        <v>4.5999999999999996</v>
      </c>
      <c r="E512">
        <v>7.2999999999999995E-2</v>
      </c>
      <c r="F512">
        <v>19</v>
      </c>
      <c r="G512">
        <v>43</v>
      </c>
      <c r="H512">
        <v>0.99780000000000002</v>
      </c>
      <c r="I512">
        <v>3.02</v>
      </c>
      <c r="J512">
        <v>0.61</v>
      </c>
      <c r="K512">
        <v>9.5</v>
      </c>
      <c r="L512">
        <v>5</v>
      </c>
    </row>
    <row r="513" spans="1:12" x14ac:dyDescent="0.35">
      <c r="A513">
        <v>10</v>
      </c>
      <c r="B513">
        <v>0.59</v>
      </c>
      <c r="C513">
        <v>0.31</v>
      </c>
      <c r="D513">
        <v>2.2000000000000002</v>
      </c>
      <c r="E513">
        <v>0.09</v>
      </c>
      <c r="F513">
        <v>26</v>
      </c>
      <c r="G513">
        <v>62</v>
      </c>
      <c r="H513">
        <v>0.99939999999999996</v>
      </c>
      <c r="I513">
        <v>3.18</v>
      </c>
      <c r="J513">
        <v>0.63</v>
      </c>
      <c r="K513">
        <v>10.199999999999999</v>
      </c>
      <c r="L513">
        <v>6</v>
      </c>
    </row>
    <row r="514" spans="1:12" x14ac:dyDescent="0.35">
      <c r="A514">
        <v>10.7</v>
      </c>
      <c r="B514">
        <v>0.4</v>
      </c>
      <c r="C514">
        <v>0.48</v>
      </c>
      <c r="D514">
        <v>2.1</v>
      </c>
      <c r="E514">
        <v>0.125</v>
      </c>
      <c r="F514">
        <v>15</v>
      </c>
      <c r="G514">
        <v>49</v>
      </c>
      <c r="H514">
        <v>0.998</v>
      </c>
      <c r="I514">
        <v>3.03</v>
      </c>
      <c r="J514">
        <v>0.81</v>
      </c>
      <c r="K514">
        <v>9.6999999999999993</v>
      </c>
      <c r="L514">
        <v>6</v>
      </c>
    </row>
    <row r="515" spans="1:12" x14ac:dyDescent="0.35">
      <c r="A515">
        <v>10.5</v>
      </c>
      <c r="B515">
        <v>0.51</v>
      </c>
      <c r="C515">
        <v>0.64</v>
      </c>
      <c r="D515">
        <v>2.4</v>
      </c>
      <c r="E515">
        <v>0.107</v>
      </c>
      <c r="F515">
        <v>6</v>
      </c>
      <c r="G515">
        <v>15</v>
      </c>
      <c r="H515">
        <v>0.99729999999999996</v>
      </c>
      <c r="I515">
        <v>3.09</v>
      </c>
      <c r="J515">
        <v>0.66</v>
      </c>
      <c r="K515">
        <v>11.8</v>
      </c>
      <c r="L515">
        <v>7</v>
      </c>
    </row>
    <row r="516" spans="1:12" x14ac:dyDescent="0.35">
      <c r="A516">
        <v>10.5</v>
      </c>
      <c r="B516">
        <v>0.51</v>
      </c>
      <c r="C516">
        <v>0.64</v>
      </c>
      <c r="D516">
        <v>2.4</v>
      </c>
      <c r="E516">
        <v>0.107</v>
      </c>
      <c r="F516">
        <v>6</v>
      </c>
      <c r="G516">
        <v>15</v>
      </c>
      <c r="H516">
        <v>0.99729999999999996</v>
      </c>
      <c r="I516">
        <v>3.09</v>
      </c>
      <c r="J516">
        <v>0.66</v>
      </c>
      <c r="K516">
        <v>11.8</v>
      </c>
      <c r="L516">
        <v>7</v>
      </c>
    </row>
    <row r="517" spans="1:12" x14ac:dyDescent="0.35">
      <c r="A517">
        <v>8.5</v>
      </c>
      <c r="B517">
        <v>0.65500000000000003</v>
      </c>
      <c r="C517">
        <v>0.49</v>
      </c>
      <c r="D517">
        <v>6.1</v>
      </c>
      <c r="E517">
        <v>0.122</v>
      </c>
      <c r="F517">
        <v>34</v>
      </c>
      <c r="G517">
        <v>151</v>
      </c>
      <c r="H517">
        <v>1.0009999999999999</v>
      </c>
      <c r="I517">
        <v>3.31</v>
      </c>
      <c r="J517">
        <v>1.1399999999999999</v>
      </c>
      <c r="K517">
        <v>9.3000000000000007</v>
      </c>
      <c r="L517">
        <v>5</v>
      </c>
    </row>
    <row r="518" spans="1:12" x14ac:dyDescent="0.35">
      <c r="A518">
        <v>12.5</v>
      </c>
      <c r="B518">
        <v>0.6</v>
      </c>
      <c r="C518">
        <v>0.49</v>
      </c>
      <c r="D518">
        <v>4.3</v>
      </c>
      <c r="E518">
        <v>0.1</v>
      </c>
      <c r="F518">
        <v>5</v>
      </c>
      <c r="G518">
        <v>14</v>
      </c>
      <c r="H518">
        <v>1.0009999999999999</v>
      </c>
      <c r="I518">
        <v>3.25</v>
      </c>
      <c r="J518">
        <v>0.74</v>
      </c>
      <c r="K518">
        <v>11.9</v>
      </c>
      <c r="L518">
        <v>6</v>
      </c>
    </row>
    <row r="519" spans="1:12" x14ac:dyDescent="0.35">
      <c r="A519">
        <v>10.4</v>
      </c>
      <c r="B519">
        <v>0.61</v>
      </c>
      <c r="C519">
        <v>0.49</v>
      </c>
      <c r="D519">
        <v>2.1</v>
      </c>
      <c r="E519">
        <v>0.2</v>
      </c>
      <c r="F519">
        <v>5</v>
      </c>
      <c r="G519">
        <v>16</v>
      </c>
      <c r="H519">
        <v>0.99939999999999996</v>
      </c>
      <c r="I519">
        <v>3.16</v>
      </c>
      <c r="J519">
        <v>0.63</v>
      </c>
      <c r="K519">
        <v>8.4</v>
      </c>
      <c r="L519">
        <v>3</v>
      </c>
    </row>
    <row r="520" spans="1:12" x14ac:dyDescent="0.35">
      <c r="A520">
        <v>10.9</v>
      </c>
      <c r="B520">
        <v>0.21</v>
      </c>
      <c r="C520">
        <v>0.49</v>
      </c>
      <c r="D520">
        <v>2.8</v>
      </c>
      <c r="E520">
        <v>8.7999999999999995E-2</v>
      </c>
      <c r="F520">
        <v>11</v>
      </c>
      <c r="G520">
        <v>32</v>
      </c>
      <c r="H520">
        <v>0.99719999999999998</v>
      </c>
      <c r="I520">
        <v>3.22</v>
      </c>
      <c r="J520">
        <v>0.68</v>
      </c>
      <c r="K520">
        <v>11.7</v>
      </c>
      <c r="L520">
        <v>6</v>
      </c>
    </row>
    <row r="521" spans="1:12" x14ac:dyDescent="0.35">
      <c r="A521">
        <v>7.3</v>
      </c>
      <c r="B521">
        <v>0.36499999999999999</v>
      </c>
      <c r="C521">
        <v>0.49</v>
      </c>
      <c r="D521">
        <v>2.5</v>
      </c>
      <c r="E521">
        <v>8.7999999999999995E-2</v>
      </c>
      <c r="F521">
        <v>39</v>
      </c>
      <c r="G521">
        <v>106</v>
      </c>
      <c r="H521">
        <v>0.99660000000000004</v>
      </c>
      <c r="I521">
        <v>3.36</v>
      </c>
      <c r="J521">
        <v>0.78</v>
      </c>
      <c r="K521">
        <v>11</v>
      </c>
      <c r="L521">
        <v>5</v>
      </c>
    </row>
    <row r="522" spans="1:12" x14ac:dyDescent="0.35">
      <c r="A522">
        <v>9.8000000000000007</v>
      </c>
      <c r="B522">
        <v>0.25</v>
      </c>
      <c r="C522">
        <v>0.49</v>
      </c>
      <c r="D522">
        <v>2.7</v>
      </c>
      <c r="E522">
        <v>8.7999999999999995E-2</v>
      </c>
      <c r="F522">
        <v>15</v>
      </c>
      <c r="G522">
        <v>33</v>
      </c>
      <c r="H522">
        <v>0.99819999999999998</v>
      </c>
      <c r="I522">
        <v>3.42</v>
      </c>
      <c r="J522">
        <v>0.9</v>
      </c>
      <c r="K522">
        <v>10</v>
      </c>
      <c r="L522">
        <v>6</v>
      </c>
    </row>
    <row r="523" spans="1:12" x14ac:dyDescent="0.35">
      <c r="A523">
        <v>7.6</v>
      </c>
      <c r="B523">
        <v>0.41</v>
      </c>
      <c r="C523">
        <v>0.49</v>
      </c>
      <c r="D523">
        <v>2</v>
      </c>
      <c r="E523">
        <v>8.7999999999999995E-2</v>
      </c>
      <c r="F523">
        <v>16</v>
      </c>
      <c r="G523">
        <v>43</v>
      </c>
      <c r="H523">
        <v>0.998</v>
      </c>
      <c r="I523">
        <v>3.48</v>
      </c>
      <c r="J523">
        <v>0.64</v>
      </c>
      <c r="K523">
        <v>9.1</v>
      </c>
      <c r="L523">
        <v>5</v>
      </c>
    </row>
    <row r="524" spans="1:12" x14ac:dyDescent="0.35">
      <c r="A524">
        <v>8.1999999999999993</v>
      </c>
      <c r="B524">
        <v>0.39</v>
      </c>
      <c r="C524">
        <v>0.49</v>
      </c>
      <c r="D524">
        <v>2.2999999999999998</v>
      </c>
      <c r="E524">
        <v>9.9000000000000005E-2</v>
      </c>
      <c r="F524">
        <v>47</v>
      </c>
      <c r="G524">
        <v>133</v>
      </c>
      <c r="H524">
        <v>0.99790000000000001</v>
      </c>
      <c r="I524">
        <v>3.38</v>
      </c>
      <c r="J524">
        <v>0.99</v>
      </c>
      <c r="K524">
        <v>9.8000000000000007</v>
      </c>
      <c r="L524">
        <v>5</v>
      </c>
    </row>
    <row r="525" spans="1:12" x14ac:dyDescent="0.35">
      <c r="A525">
        <v>9.3000000000000007</v>
      </c>
      <c r="B525">
        <v>0.4</v>
      </c>
      <c r="C525">
        <v>0.49</v>
      </c>
      <c r="D525">
        <v>2.5</v>
      </c>
      <c r="E525">
        <v>8.5000000000000006E-2</v>
      </c>
      <c r="F525">
        <v>38</v>
      </c>
      <c r="G525">
        <v>142</v>
      </c>
      <c r="H525">
        <v>0.99780000000000002</v>
      </c>
      <c r="I525">
        <v>3.22</v>
      </c>
      <c r="J525">
        <v>0.55000000000000004</v>
      </c>
      <c r="K525">
        <v>9.4</v>
      </c>
      <c r="L525">
        <v>5</v>
      </c>
    </row>
    <row r="526" spans="1:12" x14ac:dyDescent="0.35">
      <c r="A526">
        <v>9.1999999999999993</v>
      </c>
      <c r="B526">
        <v>0.43</v>
      </c>
      <c r="C526">
        <v>0.49</v>
      </c>
      <c r="D526">
        <v>2.4</v>
      </c>
      <c r="E526">
        <v>8.5999999999999993E-2</v>
      </c>
      <c r="F526">
        <v>23</v>
      </c>
      <c r="G526">
        <v>116</v>
      </c>
      <c r="H526">
        <v>0.99760000000000004</v>
      </c>
      <c r="I526">
        <v>3.23</v>
      </c>
      <c r="J526">
        <v>0.64</v>
      </c>
      <c r="K526">
        <v>9.5</v>
      </c>
      <c r="L526">
        <v>5</v>
      </c>
    </row>
    <row r="527" spans="1:12" x14ac:dyDescent="0.35">
      <c r="A527">
        <v>10.4</v>
      </c>
      <c r="B527">
        <v>0.64</v>
      </c>
      <c r="C527">
        <v>0.24</v>
      </c>
      <c r="D527">
        <v>2.8</v>
      </c>
      <c r="E527">
        <v>0.105</v>
      </c>
      <c r="F527">
        <v>29</v>
      </c>
      <c r="G527">
        <v>53</v>
      </c>
      <c r="H527">
        <v>0.99980000000000002</v>
      </c>
      <c r="I527">
        <v>3.24</v>
      </c>
      <c r="J527">
        <v>0.67</v>
      </c>
      <c r="K527">
        <v>9.9</v>
      </c>
      <c r="L527">
        <v>5</v>
      </c>
    </row>
    <row r="528" spans="1:12" x14ac:dyDescent="0.35">
      <c r="A528">
        <v>7.3</v>
      </c>
      <c r="B528">
        <v>0.36499999999999999</v>
      </c>
      <c r="C528">
        <v>0.49</v>
      </c>
      <c r="D528">
        <v>2.5</v>
      </c>
      <c r="E528">
        <v>8.7999999999999995E-2</v>
      </c>
      <c r="F528">
        <v>39</v>
      </c>
      <c r="G528">
        <v>106</v>
      </c>
      <c r="H528">
        <v>0.99660000000000004</v>
      </c>
      <c r="I528">
        <v>3.36</v>
      </c>
      <c r="J528">
        <v>0.78</v>
      </c>
      <c r="K528">
        <v>11</v>
      </c>
      <c r="L528">
        <v>5</v>
      </c>
    </row>
    <row r="529" spans="1:12" x14ac:dyDescent="0.35">
      <c r="A529">
        <v>7</v>
      </c>
      <c r="B529">
        <v>0.38</v>
      </c>
      <c r="C529">
        <v>0.49</v>
      </c>
      <c r="D529">
        <v>2.5</v>
      </c>
      <c r="E529">
        <v>9.7000000000000003E-2</v>
      </c>
      <c r="F529">
        <v>33</v>
      </c>
      <c r="G529">
        <v>85</v>
      </c>
      <c r="H529">
        <v>0.99619999999999997</v>
      </c>
      <c r="I529">
        <v>3.39</v>
      </c>
      <c r="J529">
        <v>0.77</v>
      </c>
      <c r="K529">
        <v>11.4</v>
      </c>
      <c r="L529">
        <v>6</v>
      </c>
    </row>
    <row r="530" spans="1:12" x14ac:dyDescent="0.35">
      <c r="A530">
        <v>8.1999999999999993</v>
      </c>
      <c r="B530">
        <v>0.42</v>
      </c>
      <c r="C530">
        <v>0.49</v>
      </c>
      <c r="D530">
        <v>2.6</v>
      </c>
      <c r="E530">
        <v>8.4000000000000005E-2</v>
      </c>
      <c r="F530">
        <v>32</v>
      </c>
      <c r="G530">
        <v>55</v>
      </c>
      <c r="H530">
        <v>0.99880000000000002</v>
      </c>
      <c r="I530">
        <v>3.34</v>
      </c>
      <c r="J530">
        <v>0.75</v>
      </c>
      <c r="K530">
        <v>8.6999999999999993</v>
      </c>
      <c r="L530">
        <v>6</v>
      </c>
    </row>
    <row r="531" spans="1:12" x14ac:dyDescent="0.35">
      <c r="A531">
        <v>9.9</v>
      </c>
      <c r="B531">
        <v>0.63</v>
      </c>
      <c r="C531">
        <v>0.24</v>
      </c>
      <c r="D531">
        <v>2.4</v>
      </c>
      <c r="E531">
        <v>7.6999999999999999E-2</v>
      </c>
      <c r="F531">
        <v>6</v>
      </c>
      <c r="G531">
        <v>33</v>
      </c>
      <c r="H531">
        <v>0.99739999999999995</v>
      </c>
      <c r="I531">
        <v>3.09</v>
      </c>
      <c r="J531">
        <v>0.56999999999999995</v>
      </c>
      <c r="K531">
        <v>9.4</v>
      </c>
      <c r="L531">
        <v>5</v>
      </c>
    </row>
    <row r="532" spans="1:12" x14ac:dyDescent="0.35">
      <c r="A532">
        <v>9.1</v>
      </c>
      <c r="B532">
        <v>0.22</v>
      </c>
      <c r="C532">
        <v>0.24</v>
      </c>
      <c r="D532">
        <v>2.1</v>
      </c>
      <c r="E532">
        <v>7.8E-2</v>
      </c>
      <c r="F532">
        <v>1</v>
      </c>
      <c r="G532">
        <v>28</v>
      </c>
      <c r="H532">
        <v>0.999</v>
      </c>
      <c r="I532">
        <v>3.41</v>
      </c>
      <c r="J532">
        <v>0.87</v>
      </c>
      <c r="K532">
        <v>10.3</v>
      </c>
      <c r="L532">
        <v>6</v>
      </c>
    </row>
    <row r="533" spans="1:12" x14ac:dyDescent="0.35">
      <c r="A533">
        <v>11.9</v>
      </c>
      <c r="B533">
        <v>0.38</v>
      </c>
      <c r="C533">
        <v>0.49</v>
      </c>
      <c r="D533">
        <v>2.7</v>
      </c>
      <c r="E533">
        <v>9.8000000000000004E-2</v>
      </c>
      <c r="F533">
        <v>12</v>
      </c>
      <c r="G533">
        <v>42</v>
      </c>
      <c r="H533">
        <v>1.0004</v>
      </c>
      <c r="I533">
        <v>3.16</v>
      </c>
      <c r="J533">
        <v>0.61</v>
      </c>
      <c r="K533">
        <v>10.3</v>
      </c>
      <c r="L533">
        <v>5</v>
      </c>
    </row>
    <row r="534" spans="1:12" x14ac:dyDescent="0.35">
      <c r="A534">
        <v>11.9</v>
      </c>
      <c r="B534">
        <v>0.38</v>
      </c>
      <c r="C534">
        <v>0.49</v>
      </c>
      <c r="D534">
        <v>2.7</v>
      </c>
      <c r="E534">
        <v>9.8000000000000004E-2</v>
      </c>
      <c r="F534">
        <v>12</v>
      </c>
      <c r="G534">
        <v>42</v>
      </c>
      <c r="H534">
        <v>1.0004</v>
      </c>
      <c r="I534">
        <v>3.16</v>
      </c>
      <c r="J534">
        <v>0.61</v>
      </c>
      <c r="K534">
        <v>10.3</v>
      </c>
      <c r="L534">
        <v>5</v>
      </c>
    </row>
    <row r="535" spans="1:12" x14ac:dyDescent="0.35">
      <c r="A535">
        <v>10.3</v>
      </c>
      <c r="B535">
        <v>0.27</v>
      </c>
      <c r="C535">
        <v>0.24</v>
      </c>
      <c r="D535">
        <v>2.1</v>
      </c>
      <c r="E535">
        <v>7.1999999999999995E-2</v>
      </c>
      <c r="F535">
        <v>15</v>
      </c>
      <c r="G535">
        <v>33</v>
      </c>
      <c r="H535">
        <v>0.99560000000000004</v>
      </c>
      <c r="I535">
        <v>3.22</v>
      </c>
      <c r="J535">
        <v>0.66</v>
      </c>
      <c r="K535">
        <v>12.8</v>
      </c>
      <c r="L535">
        <v>6</v>
      </c>
    </row>
    <row r="536" spans="1:12" x14ac:dyDescent="0.35">
      <c r="A536">
        <v>10</v>
      </c>
      <c r="B536">
        <v>0.48</v>
      </c>
      <c r="C536">
        <v>0.24</v>
      </c>
      <c r="D536">
        <v>2.7</v>
      </c>
      <c r="E536">
        <v>0.10199999999999999</v>
      </c>
      <c r="F536">
        <v>13</v>
      </c>
      <c r="G536">
        <v>32</v>
      </c>
      <c r="H536">
        <v>1</v>
      </c>
      <c r="I536">
        <v>3.28</v>
      </c>
      <c r="J536">
        <v>0.56000000000000005</v>
      </c>
      <c r="K536">
        <v>10</v>
      </c>
      <c r="L536">
        <v>6</v>
      </c>
    </row>
    <row r="537" spans="1:12" x14ac:dyDescent="0.35">
      <c r="A537">
        <v>9.1</v>
      </c>
      <c r="B537">
        <v>0.22</v>
      </c>
      <c r="C537">
        <v>0.24</v>
      </c>
      <c r="D537">
        <v>2.1</v>
      </c>
      <c r="E537">
        <v>7.8E-2</v>
      </c>
      <c r="F537">
        <v>1</v>
      </c>
      <c r="G537">
        <v>28</v>
      </c>
      <c r="H537">
        <v>0.999</v>
      </c>
      <c r="I537">
        <v>3.41</v>
      </c>
      <c r="J537">
        <v>0.87</v>
      </c>
      <c r="K537">
        <v>10.3</v>
      </c>
      <c r="L537">
        <v>6</v>
      </c>
    </row>
    <row r="538" spans="1:12" x14ac:dyDescent="0.35">
      <c r="A538">
        <v>9.9</v>
      </c>
      <c r="B538">
        <v>0.63</v>
      </c>
      <c r="C538">
        <v>0.24</v>
      </c>
      <c r="D538">
        <v>2.4</v>
      </c>
      <c r="E538">
        <v>7.6999999999999999E-2</v>
      </c>
      <c r="F538">
        <v>6</v>
      </c>
      <c r="G538">
        <v>33</v>
      </c>
      <c r="H538">
        <v>0.99739999999999995</v>
      </c>
      <c r="I538">
        <v>3.09</v>
      </c>
      <c r="J538">
        <v>0.56999999999999995</v>
      </c>
      <c r="K538">
        <v>9.4</v>
      </c>
      <c r="L538">
        <v>5</v>
      </c>
    </row>
    <row r="539" spans="1:12" x14ac:dyDescent="0.35">
      <c r="A539">
        <v>8.1</v>
      </c>
      <c r="B539">
        <v>0.82499999999999996</v>
      </c>
      <c r="C539">
        <v>0.24</v>
      </c>
      <c r="D539">
        <v>2.1</v>
      </c>
      <c r="E539">
        <v>8.4000000000000005E-2</v>
      </c>
      <c r="F539">
        <v>5</v>
      </c>
      <c r="G539">
        <v>13</v>
      </c>
      <c r="H539">
        <v>0.99719999999999998</v>
      </c>
      <c r="I539">
        <v>3.37</v>
      </c>
      <c r="J539">
        <v>0.77</v>
      </c>
      <c r="K539">
        <v>10.7</v>
      </c>
      <c r="L539">
        <v>6</v>
      </c>
    </row>
    <row r="540" spans="1:12" x14ac:dyDescent="0.35">
      <c r="A540">
        <v>12.9</v>
      </c>
      <c r="B540">
        <v>0.35</v>
      </c>
      <c r="C540">
        <v>0.49</v>
      </c>
      <c r="D540">
        <v>5.8</v>
      </c>
      <c r="E540">
        <v>6.6000000000000003E-2</v>
      </c>
      <c r="F540">
        <v>5</v>
      </c>
      <c r="G540">
        <v>35</v>
      </c>
      <c r="H540">
        <v>1.0014000000000001</v>
      </c>
      <c r="I540">
        <v>3.2</v>
      </c>
      <c r="J540">
        <v>0.66</v>
      </c>
      <c r="K540">
        <v>12</v>
      </c>
      <c r="L540">
        <v>7</v>
      </c>
    </row>
    <row r="541" spans="1:12" x14ac:dyDescent="0.35">
      <c r="A541">
        <v>11.2</v>
      </c>
      <c r="B541">
        <v>0.5</v>
      </c>
      <c r="C541">
        <v>0.74</v>
      </c>
      <c r="D541">
        <v>5.15</v>
      </c>
      <c r="E541">
        <v>0.1</v>
      </c>
      <c r="F541">
        <v>5</v>
      </c>
      <c r="G541">
        <v>17</v>
      </c>
      <c r="H541">
        <v>0.99960000000000004</v>
      </c>
      <c r="I541">
        <v>3.22</v>
      </c>
      <c r="J541">
        <v>0.62</v>
      </c>
      <c r="K541">
        <v>11.2</v>
      </c>
      <c r="L541">
        <v>5</v>
      </c>
    </row>
    <row r="542" spans="1:12" x14ac:dyDescent="0.35">
      <c r="A542">
        <v>9.1999999999999993</v>
      </c>
      <c r="B542">
        <v>0.59</v>
      </c>
      <c r="C542">
        <v>0.24</v>
      </c>
      <c r="D542">
        <v>3.3</v>
      </c>
      <c r="E542">
        <v>0.10100000000000001</v>
      </c>
      <c r="F542">
        <v>20</v>
      </c>
      <c r="G542">
        <v>47</v>
      </c>
      <c r="H542">
        <v>0.99880000000000002</v>
      </c>
      <c r="I542">
        <v>3.26</v>
      </c>
      <c r="J542">
        <v>0.67</v>
      </c>
      <c r="K542">
        <v>9.6</v>
      </c>
      <c r="L542">
        <v>5</v>
      </c>
    </row>
    <row r="543" spans="1:12" x14ac:dyDescent="0.35">
      <c r="A543">
        <v>9.5</v>
      </c>
      <c r="B543">
        <v>0.46</v>
      </c>
      <c r="C543">
        <v>0.49</v>
      </c>
      <c r="D543">
        <v>6.3</v>
      </c>
      <c r="E543">
        <v>6.4000000000000001E-2</v>
      </c>
      <c r="F543">
        <v>5</v>
      </c>
      <c r="G543">
        <v>17</v>
      </c>
      <c r="H543">
        <v>0.99880000000000002</v>
      </c>
      <c r="I543">
        <v>3.21</v>
      </c>
      <c r="J543">
        <v>0.73</v>
      </c>
      <c r="K543">
        <v>11</v>
      </c>
      <c r="L543">
        <v>6</v>
      </c>
    </row>
    <row r="544" spans="1:12" x14ac:dyDescent="0.35">
      <c r="A544">
        <v>9.3000000000000007</v>
      </c>
      <c r="B544">
        <v>0.71499999999999997</v>
      </c>
      <c r="C544">
        <v>0.24</v>
      </c>
      <c r="D544">
        <v>2.1</v>
      </c>
      <c r="E544">
        <v>7.0000000000000007E-2</v>
      </c>
      <c r="F544">
        <v>5</v>
      </c>
      <c r="G544">
        <v>20</v>
      </c>
      <c r="H544">
        <v>0.99660000000000004</v>
      </c>
      <c r="I544">
        <v>3.12</v>
      </c>
      <c r="J544">
        <v>0.59</v>
      </c>
      <c r="K544">
        <v>9.9</v>
      </c>
      <c r="L544">
        <v>5</v>
      </c>
    </row>
    <row r="545" spans="1:12" x14ac:dyDescent="0.35">
      <c r="A545">
        <v>11.2</v>
      </c>
      <c r="B545">
        <v>0.66</v>
      </c>
      <c r="C545">
        <v>0.24</v>
      </c>
      <c r="D545">
        <v>2.5</v>
      </c>
      <c r="E545">
        <v>8.5000000000000006E-2</v>
      </c>
      <c r="F545">
        <v>16</v>
      </c>
      <c r="G545">
        <v>53</v>
      </c>
      <c r="H545">
        <v>0.99929999999999997</v>
      </c>
      <c r="I545">
        <v>3.06</v>
      </c>
      <c r="J545">
        <v>0.72</v>
      </c>
      <c r="K545">
        <v>11</v>
      </c>
      <c r="L545">
        <v>6</v>
      </c>
    </row>
    <row r="546" spans="1:12" x14ac:dyDescent="0.35">
      <c r="A546">
        <v>14.3</v>
      </c>
      <c r="B546">
        <v>0.31</v>
      </c>
      <c r="C546">
        <v>0.74</v>
      </c>
      <c r="D546">
        <v>1.8</v>
      </c>
      <c r="E546">
        <v>7.4999999999999997E-2</v>
      </c>
      <c r="F546">
        <v>6</v>
      </c>
      <c r="G546">
        <v>15</v>
      </c>
      <c r="H546">
        <v>1.0007999999999999</v>
      </c>
      <c r="I546">
        <v>2.86</v>
      </c>
      <c r="J546">
        <v>0.79</v>
      </c>
      <c r="K546">
        <v>8.4</v>
      </c>
      <c r="L546">
        <v>6</v>
      </c>
    </row>
    <row r="547" spans="1:12" x14ac:dyDescent="0.35">
      <c r="A547">
        <v>9.1</v>
      </c>
      <c r="B547">
        <v>0.47</v>
      </c>
      <c r="C547">
        <v>0.49</v>
      </c>
      <c r="D547">
        <v>2.6</v>
      </c>
      <c r="E547">
        <v>9.4E-2</v>
      </c>
      <c r="F547">
        <v>38</v>
      </c>
      <c r="G547">
        <v>106</v>
      </c>
      <c r="H547">
        <v>0.99819999999999998</v>
      </c>
      <c r="I547">
        <v>3.08</v>
      </c>
      <c r="J547">
        <v>0.59</v>
      </c>
      <c r="K547">
        <v>9.1</v>
      </c>
      <c r="L547">
        <v>5</v>
      </c>
    </row>
    <row r="548" spans="1:12" x14ac:dyDescent="0.35">
      <c r="A548">
        <v>7.5</v>
      </c>
      <c r="B548">
        <v>0.55000000000000004</v>
      </c>
      <c r="C548">
        <v>0.24</v>
      </c>
      <c r="D548">
        <v>2</v>
      </c>
      <c r="E548">
        <v>7.8E-2</v>
      </c>
      <c r="F548">
        <v>10</v>
      </c>
      <c r="G548">
        <v>28</v>
      </c>
      <c r="H548">
        <v>0.99829999999999997</v>
      </c>
      <c r="I548">
        <v>3.45</v>
      </c>
      <c r="J548">
        <v>0.78</v>
      </c>
      <c r="K548">
        <v>9.5</v>
      </c>
      <c r="L548">
        <v>6</v>
      </c>
    </row>
    <row r="549" spans="1:12" x14ac:dyDescent="0.35">
      <c r="A549">
        <v>10.6</v>
      </c>
      <c r="B549">
        <v>0.31</v>
      </c>
      <c r="C549">
        <v>0.49</v>
      </c>
      <c r="D549">
        <v>2.5</v>
      </c>
      <c r="E549">
        <v>6.7000000000000004E-2</v>
      </c>
      <c r="F549">
        <v>6</v>
      </c>
      <c r="G549">
        <v>21</v>
      </c>
      <c r="H549">
        <v>0.99870000000000003</v>
      </c>
      <c r="I549">
        <v>3.26</v>
      </c>
      <c r="J549">
        <v>0.86</v>
      </c>
      <c r="K549">
        <v>10.7</v>
      </c>
      <c r="L549">
        <v>6</v>
      </c>
    </row>
    <row r="550" spans="1:12" x14ac:dyDescent="0.35">
      <c r="A550">
        <v>12.4</v>
      </c>
      <c r="B550">
        <v>0.35</v>
      </c>
      <c r="C550">
        <v>0.49</v>
      </c>
      <c r="D550">
        <v>2.6</v>
      </c>
      <c r="E550">
        <v>7.9000000000000001E-2</v>
      </c>
      <c r="F550">
        <v>27</v>
      </c>
      <c r="G550">
        <v>69</v>
      </c>
      <c r="H550">
        <v>0.99939999999999996</v>
      </c>
      <c r="I550">
        <v>3.12</v>
      </c>
      <c r="J550">
        <v>0.75</v>
      </c>
      <c r="K550">
        <v>10.4</v>
      </c>
      <c r="L550">
        <v>6</v>
      </c>
    </row>
    <row r="551" spans="1:12" x14ac:dyDescent="0.35">
      <c r="A551">
        <v>9</v>
      </c>
      <c r="B551">
        <v>0.53</v>
      </c>
      <c r="C551">
        <v>0.49</v>
      </c>
      <c r="D551">
        <v>1.9</v>
      </c>
      <c r="E551">
        <v>0.17100000000000001</v>
      </c>
      <c r="F551">
        <v>6</v>
      </c>
      <c r="G551">
        <v>25</v>
      </c>
      <c r="H551">
        <v>0.99750000000000005</v>
      </c>
      <c r="I551">
        <v>3.27</v>
      </c>
      <c r="J551">
        <v>0.61</v>
      </c>
      <c r="K551">
        <v>9.4</v>
      </c>
      <c r="L551">
        <v>6</v>
      </c>
    </row>
    <row r="552" spans="1:12" x14ac:dyDescent="0.35">
      <c r="A552">
        <v>6.8</v>
      </c>
      <c r="B552">
        <v>0.51</v>
      </c>
      <c r="C552">
        <v>0.01</v>
      </c>
      <c r="D552">
        <v>2.1</v>
      </c>
      <c r="E552">
        <v>7.3999999999999996E-2</v>
      </c>
      <c r="F552">
        <v>9</v>
      </c>
      <c r="G552">
        <v>25</v>
      </c>
      <c r="H552">
        <v>0.99580000000000002</v>
      </c>
      <c r="I552">
        <v>3.33</v>
      </c>
      <c r="J552">
        <v>0.56000000000000005</v>
      </c>
      <c r="K552">
        <v>9.5</v>
      </c>
      <c r="L552">
        <v>6</v>
      </c>
    </row>
    <row r="553" spans="1:12" x14ac:dyDescent="0.35">
      <c r="A553">
        <v>9.4</v>
      </c>
      <c r="B553">
        <v>0.43</v>
      </c>
      <c r="C553">
        <v>0.24</v>
      </c>
      <c r="D553">
        <v>2.8</v>
      </c>
      <c r="E553">
        <v>9.1999999999999998E-2</v>
      </c>
      <c r="F553">
        <v>14</v>
      </c>
      <c r="G553">
        <v>45</v>
      </c>
      <c r="H553">
        <v>0.998</v>
      </c>
      <c r="I553">
        <v>3.19</v>
      </c>
      <c r="J553">
        <v>0.73</v>
      </c>
      <c r="K553">
        <v>10</v>
      </c>
      <c r="L553">
        <v>6</v>
      </c>
    </row>
    <row r="554" spans="1:12" x14ac:dyDescent="0.35">
      <c r="A554">
        <v>9.5</v>
      </c>
      <c r="B554">
        <v>0.46</v>
      </c>
      <c r="C554">
        <v>0.24</v>
      </c>
      <c r="D554">
        <v>2.7</v>
      </c>
      <c r="E554">
        <v>9.1999999999999998E-2</v>
      </c>
      <c r="F554">
        <v>14</v>
      </c>
      <c r="G554">
        <v>44</v>
      </c>
      <c r="H554">
        <v>0.998</v>
      </c>
      <c r="I554">
        <v>3.12</v>
      </c>
      <c r="J554">
        <v>0.74</v>
      </c>
      <c r="K554">
        <v>10</v>
      </c>
      <c r="L554">
        <v>6</v>
      </c>
    </row>
    <row r="555" spans="1:12" x14ac:dyDescent="0.35">
      <c r="A555">
        <v>5</v>
      </c>
      <c r="B555">
        <v>1.04</v>
      </c>
      <c r="C555">
        <v>0.24</v>
      </c>
      <c r="D555">
        <v>1.6</v>
      </c>
      <c r="E555">
        <v>0.05</v>
      </c>
      <c r="F555">
        <v>32</v>
      </c>
      <c r="G555">
        <v>96</v>
      </c>
      <c r="H555">
        <v>0.99339999999999995</v>
      </c>
      <c r="I555">
        <v>3.74</v>
      </c>
      <c r="J555">
        <v>0.62</v>
      </c>
      <c r="K555">
        <v>11.5</v>
      </c>
      <c r="L555">
        <v>5</v>
      </c>
    </row>
    <row r="556" spans="1:12" x14ac:dyDescent="0.35">
      <c r="A556">
        <v>15.5</v>
      </c>
      <c r="B556">
        <v>0.64500000000000002</v>
      </c>
      <c r="C556">
        <v>0.49</v>
      </c>
      <c r="D556">
        <v>4.2</v>
      </c>
      <c r="E556">
        <v>9.5000000000000001E-2</v>
      </c>
      <c r="F556">
        <v>10</v>
      </c>
      <c r="G556">
        <v>23</v>
      </c>
      <c r="H556">
        <v>1.00315</v>
      </c>
      <c r="I556">
        <v>2.92</v>
      </c>
      <c r="J556">
        <v>0.74</v>
      </c>
      <c r="K556">
        <v>11.1</v>
      </c>
      <c r="L556">
        <v>5</v>
      </c>
    </row>
    <row r="557" spans="1:12" x14ac:dyDescent="0.35">
      <c r="A557">
        <v>15.5</v>
      </c>
      <c r="B557">
        <v>0.64500000000000002</v>
      </c>
      <c r="C557">
        <v>0.49</v>
      </c>
      <c r="D557">
        <v>4.2</v>
      </c>
      <c r="E557">
        <v>9.5000000000000001E-2</v>
      </c>
      <c r="F557">
        <v>10</v>
      </c>
      <c r="G557">
        <v>23</v>
      </c>
      <c r="H557">
        <v>1.00315</v>
      </c>
      <c r="I557">
        <v>2.92</v>
      </c>
      <c r="J557">
        <v>0.74</v>
      </c>
      <c r="K557">
        <v>11.1</v>
      </c>
      <c r="L557">
        <v>5</v>
      </c>
    </row>
    <row r="558" spans="1:12" x14ac:dyDescent="0.35">
      <c r="A558">
        <v>10.9</v>
      </c>
      <c r="B558">
        <v>0.53</v>
      </c>
      <c r="C558">
        <v>0.49</v>
      </c>
      <c r="D558">
        <v>4.5999999999999996</v>
      </c>
      <c r="E558">
        <v>0.11799999999999999</v>
      </c>
      <c r="F558">
        <v>10</v>
      </c>
      <c r="G558">
        <v>17</v>
      </c>
      <c r="H558">
        <v>1.0002</v>
      </c>
      <c r="I558">
        <v>3.07</v>
      </c>
      <c r="J558">
        <v>0.56000000000000005</v>
      </c>
      <c r="K558">
        <v>11.7</v>
      </c>
      <c r="L558">
        <v>6</v>
      </c>
    </row>
    <row r="559" spans="1:12" x14ac:dyDescent="0.35">
      <c r="A559">
        <v>15.6</v>
      </c>
      <c r="B559">
        <v>0.64500000000000002</v>
      </c>
      <c r="C559">
        <v>0.49</v>
      </c>
      <c r="D559">
        <v>4.2</v>
      </c>
      <c r="E559">
        <v>9.5000000000000001E-2</v>
      </c>
      <c r="F559">
        <v>10</v>
      </c>
      <c r="G559">
        <v>23</v>
      </c>
      <c r="H559">
        <v>1.00315</v>
      </c>
      <c r="I559">
        <v>2.92</v>
      </c>
      <c r="J559">
        <v>0.74</v>
      </c>
      <c r="K559">
        <v>11.1</v>
      </c>
      <c r="L559">
        <v>5</v>
      </c>
    </row>
    <row r="560" spans="1:12" x14ac:dyDescent="0.35">
      <c r="A560">
        <v>10.9</v>
      </c>
      <c r="B560">
        <v>0.53</v>
      </c>
      <c r="C560">
        <v>0.49</v>
      </c>
      <c r="D560">
        <v>4.5999999999999996</v>
      </c>
      <c r="E560">
        <v>0.11799999999999999</v>
      </c>
      <c r="F560">
        <v>10</v>
      </c>
      <c r="G560">
        <v>17</v>
      </c>
      <c r="H560">
        <v>1.0002</v>
      </c>
      <c r="I560">
        <v>3.07</v>
      </c>
      <c r="J560">
        <v>0.56000000000000005</v>
      </c>
      <c r="K560">
        <v>11.7</v>
      </c>
      <c r="L560">
        <v>6</v>
      </c>
    </row>
    <row r="561" spans="1:12" x14ac:dyDescent="0.35">
      <c r="A561">
        <v>13</v>
      </c>
      <c r="B561">
        <v>0.47</v>
      </c>
      <c r="C561">
        <v>0.49</v>
      </c>
      <c r="D561">
        <v>4.3</v>
      </c>
      <c r="E561">
        <v>8.5000000000000006E-2</v>
      </c>
      <c r="F561">
        <v>6</v>
      </c>
      <c r="G561">
        <v>47</v>
      </c>
      <c r="H561">
        <v>1.0021</v>
      </c>
      <c r="I561">
        <v>3.3</v>
      </c>
      <c r="J561">
        <v>0.68</v>
      </c>
      <c r="K561">
        <v>12.7</v>
      </c>
      <c r="L561">
        <v>6</v>
      </c>
    </row>
    <row r="562" spans="1:12" x14ac:dyDescent="0.35">
      <c r="A562">
        <v>12.7</v>
      </c>
      <c r="B562">
        <v>0.6</v>
      </c>
      <c r="C562">
        <v>0.49</v>
      </c>
      <c r="D562">
        <v>2.8</v>
      </c>
      <c r="E562">
        <v>7.4999999999999997E-2</v>
      </c>
      <c r="F562">
        <v>5</v>
      </c>
      <c r="G562">
        <v>19</v>
      </c>
      <c r="H562">
        <v>0.99939999999999996</v>
      </c>
      <c r="I562">
        <v>3.14</v>
      </c>
      <c r="J562">
        <v>0.56999999999999995</v>
      </c>
      <c r="K562">
        <v>11.4</v>
      </c>
      <c r="L562">
        <v>5</v>
      </c>
    </row>
    <row r="563" spans="1:12" x14ac:dyDescent="0.35">
      <c r="A563">
        <v>9</v>
      </c>
      <c r="B563">
        <v>0.44</v>
      </c>
      <c r="C563">
        <v>0.49</v>
      </c>
      <c r="D563">
        <v>2.4</v>
      </c>
      <c r="E563">
        <v>7.8E-2</v>
      </c>
      <c r="F563">
        <v>26</v>
      </c>
      <c r="G563">
        <v>121</v>
      </c>
      <c r="H563">
        <v>0.99780000000000002</v>
      </c>
      <c r="I563">
        <v>3.23</v>
      </c>
      <c r="J563">
        <v>0.57999999999999996</v>
      </c>
      <c r="K563">
        <v>9.1999999999999993</v>
      </c>
      <c r="L563">
        <v>5</v>
      </c>
    </row>
    <row r="564" spans="1:12" x14ac:dyDescent="0.35">
      <c r="A564">
        <v>9</v>
      </c>
      <c r="B564">
        <v>0.54</v>
      </c>
      <c r="C564">
        <v>0.49</v>
      </c>
      <c r="D564">
        <v>2.9</v>
      </c>
      <c r="E564">
        <v>9.4E-2</v>
      </c>
      <c r="F564">
        <v>41</v>
      </c>
      <c r="G564">
        <v>110</v>
      </c>
      <c r="H564">
        <v>0.99819999999999998</v>
      </c>
      <c r="I564">
        <v>3.08</v>
      </c>
      <c r="J564">
        <v>0.61</v>
      </c>
      <c r="K564">
        <v>9.1999999999999993</v>
      </c>
      <c r="L564">
        <v>5</v>
      </c>
    </row>
    <row r="565" spans="1:12" x14ac:dyDescent="0.35">
      <c r="A565">
        <v>7.6</v>
      </c>
      <c r="B565">
        <v>0.28999999999999998</v>
      </c>
      <c r="C565">
        <v>0.49</v>
      </c>
      <c r="D565">
        <v>2.7</v>
      </c>
      <c r="E565">
        <v>9.1999999999999998E-2</v>
      </c>
      <c r="F565">
        <v>25</v>
      </c>
      <c r="G565">
        <v>60</v>
      </c>
      <c r="H565">
        <v>0.99709999999999999</v>
      </c>
      <c r="I565">
        <v>3.31</v>
      </c>
      <c r="J565">
        <v>0.61</v>
      </c>
      <c r="K565">
        <v>10.1</v>
      </c>
      <c r="L565">
        <v>6</v>
      </c>
    </row>
    <row r="566" spans="1:12" x14ac:dyDescent="0.35">
      <c r="A566">
        <v>13</v>
      </c>
      <c r="B566">
        <v>0.47</v>
      </c>
      <c r="C566">
        <v>0.49</v>
      </c>
      <c r="D566">
        <v>4.3</v>
      </c>
      <c r="E566">
        <v>8.5000000000000006E-2</v>
      </c>
      <c r="F566">
        <v>6</v>
      </c>
      <c r="G566">
        <v>47</v>
      </c>
      <c r="H566">
        <v>1.0021</v>
      </c>
      <c r="I566">
        <v>3.3</v>
      </c>
      <c r="J566">
        <v>0.68</v>
      </c>
      <c r="K566">
        <v>12.7</v>
      </c>
      <c r="L566">
        <v>6</v>
      </c>
    </row>
    <row r="567" spans="1:12" x14ac:dyDescent="0.35">
      <c r="A567">
        <v>12.7</v>
      </c>
      <c r="B567">
        <v>0.6</v>
      </c>
      <c r="C567">
        <v>0.49</v>
      </c>
      <c r="D567">
        <v>2.8</v>
      </c>
      <c r="E567">
        <v>7.4999999999999997E-2</v>
      </c>
      <c r="F567">
        <v>5</v>
      </c>
      <c r="G567">
        <v>19</v>
      </c>
      <c r="H567">
        <v>0.99939999999999996</v>
      </c>
      <c r="I567">
        <v>3.14</v>
      </c>
      <c r="J567">
        <v>0.56999999999999995</v>
      </c>
      <c r="K567">
        <v>11.4</v>
      </c>
      <c r="L567">
        <v>5</v>
      </c>
    </row>
    <row r="568" spans="1:12" x14ac:dyDescent="0.35">
      <c r="A568">
        <v>8.6999999999999993</v>
      </c>
      <c r="B568">
        <v>0.7</v>
      </c>
      <c r="C568">
        <v>0.24</v>
      </c>
      <c r="D568">
        <v>2.5</v>
      </c>
      <c r="E568">
        <v>0.22600000000000001</v>
      </c>
      <c r="F568">
        <v>5</v>
      </c>
      <c r="G568">
        <v>15</v>
      </c>
      <c r="H568">
        <v>0.99909999999999999</v>
      </c>
      <c r="I568">
        <v>3.32</v>
      </c>
      <c r="J568">
        <v>0.6</v>
      </c>
      <c r="K568">
        <v>9</v>
      </c>
      <c r="L568">
        <v>6</v>
      </c>
    </row>
    <row r="569" spans="1:12" x14ac:dyDescent="0.35">
      <c r="A569">
        <v>8.6999999999999993</v>
      </c>
      <c r="B569">
        <v>0.7</v>
      </c>
      <c r="C569">
        <v>0.24</v>
      </c>
      <c r="D569">
        <v>2.5</v>
      </c>
      <c r="E569">
        <v>0.22600000000000001</v>
      </c>
      <c r="F569">
        <v>5</v>
      </c>
      <c r="G569">
        <v>15</v>
      </c>
      <c r="H569">
        <v>0.99909999999999999</v>
      </c>
      <c r="I569">
        <v>3.32</v>
      </c>
      <c r="J569">
        <v>0.6</v>
      </c>
      <c r="K569">
        <v>9</v>
      </c>
      <c r="L569">
        <v>6</v>
      </c>
    </row>
    <row r="570" spans="1:12" x14ac:dyDescent="0.35">
      <c r="A570">
        <v>9.8000000000000007</v>
      </c>
      <c r="B570">
        <v>0.5</v>
      </c>
      <c r="C570">
        <v>0.49</v>
      </c>
      <c r="D570">
        <v>2.6</v>
      </c>
      <c r="E570">
        <v>0.25</v>
      </c>
      <c r="F570">
        <v>5</v>
      </c>
      <c r="G570">
        <v>20</v>
      </c>
      <c r="H570">
        <v>0.999</v>
      </c>
      <c r="I570">
        <v>3.31</v>
      </c>
      <c r="J570">
        <v>0.79</v>
      </c>
      <c r="K570">
        <v>10.7</v>
      </c>
      <c r="L570">
        <v>6</v>
      </c>
    </row>
    <row r="571" spans="1:12" x14ac:dyDescent="0.35">
      <c r="A571">
        <v>6.2</v>
      </c>
      <c r="B571">
        <v>0.36</v>
      </c>
      <c r="C571">
        <v>0.24</v>
      </c>
      <c r="D571">
        <v>2.2000000000000002</v>
      </c>
      <c r="E571">
        <v>9.5000000000000001E-2</v>
      </c>
      <c r="F571">
        <v>19</v>
      </c>
      <c r="G571">
        <v>42</v>
      </c>
      <c r="H571">
        <v>0.99460000000000004</v>
      </c>
      <c r="I571">
        <v>3.57</v>
      </c>
      <c r="J571">
        <v>0.56999999999999995</v>
      </c>
      <c r="K571">
        <v>11.7</v>
      </c>
      <c r="L571">
        <v>6</v>
      </c>
    </row>
    <row r="572" spans="1:12" x14ac:dyDescent="0.35">
      <c r="A572">
        <v>11.5</v>
      </c>
      <c r="B572">
        <v>0.35</v>
      </c>
      <c r="C572">
        <v>0.49</v>
      </c>
      <c r="D572">
        <v>3.3</v>
      </c>
      <c r="E572">
        <v>7.0000000000000007E-2</v>
      </c>
      <c r="F572">
        <v>10</v>
      </c>
      <c r="G572">
        <v>37</v>
      </c>
      <c r="H572">
        <v>1.0003</v>
      </c>
      <c r="I572">
        <v>3.32</v>
      </c>
      <c r="J572">
        <v>0.91</v>
      </c>
      <c r="K572">
        <v>11</v>
      </c>
      <c r="L572">
        <v>6</v>
      </c>
    </row>
    <row r="573" spans="1:12" x14ac:dyDescent="0.35">
      <c r="A573">
        <v>6.2</v>
      </c>
      <c r="B573">
        <v>0.36</v>
      </c>
      <c r="C573">
        <v>0.24</v>
      </c>
      <c r="D573">
        <v>2.2000000000000002</v>
      </c>
      <c r="E573">
        <v>9.5000000000000001E-2</v>
      </c>
      <c r="F573">
        <v>19</v>
      </c>
      <c r="G573">
        <v>42</v>
      </c>
      <c r="H573">
        <v>0.99460000000000004</v>
      </c>
      <c r="I573">
        <v>3.57</v>
      </c>
      <c r="J573">
        <v>0.56999999999999995</v>
      </c>
      <c r="K573">
        <v>11.7</v>
      </c>
      <c r="L573">
        <v>6</v>
      </c>
    </row>
    <row r="574" spans="1:12" x14ac:dyDescent="0.35">
      <c r="A574">
        <v>10.199999999999999</v>
      </c>
      <c r="B574">
        <v>0.24</v>
      </c>
      <c r="C574">
        <v>0.49</v>
      </c>
      <c r="D574">
        <v>2.4</v>
      </c>
      <c r="E574">
        <v>7.4999999999999997E-2</v>
      </c>
      <c r="F574">
        <v>10</v>
      </c>
      <c r="G574">
        <v>28</v>
      </c>
      <c r="H574">
        <v>0.99780000000000002</v>
      </c>
      <c r="I574">
        <v>3.14</v>
      </c>
      <c r="J574">
        <v>0.61</v>
      </c>
      <c r="K574">
        <v>10.4</v>
      </c>
      <c r="L574">
        <v>5</v>
      </c>
    </row>
    <row r="575" spans="1:12" x14ac:dyDescent="0.35">
      <c r="A575">
        <v>10.5</v>
      </c>
      <c r="B575">
        <v>0.59</v>
      </c>
      <c r="C575">
        <v>0.49</v>
      </c>
      <c r="D575">
        <v>2.1</v>
      </c>
      <c r="E575">
        <v>7.0000000000000007E-2</v>
      </c>
      <c r="F575">
        <v>14</v>
      </c>
      <c r="G575">
        <v>47</v>
      </c>
      <c r="H575">
        <v>0.99909999999999999</v>
      </c>
      <c r="I575">
        <v>3.3</v>
      </c>
      <c r="J575">
        <v>0.56000000000000005</v>
      </c>
      <c r="K575">
        <v>9.6</v>
      </c>
      <c r="L575">
        <v>4</v>
      </c>
    </row>
    <row r="576" spans="1:12" x14ac:dyDescent="0.35">
      <c r="A576">
        <v>10.6</v>
      </c>
      <c r="B576">
        <v>0.34</v>
      </c>
      <c r="C576">
        <v>0.49</v>
      </c>
      <c r="D576">
        <v>3.2</v>
      </c>
      <c r="E576">
        <v>7.8E-2</v>
      </c>
      <c r="F576">
        <v>20</v>
      </c>
      <c r="G576">
        <v>78</v>
      </c>
      <c r="H576">
        <v>0.99919999999999998</v>
      </c>
      <c r="I576">
        <v>3.19</v>
      </c>
      <c r="J576">
        <v>0.7</v>
      </c>
      <c r="K576">
        <v>10</v>
      </c>
      <c r="L576">
        <v>6</v>
      </c>
    </row>
    <row r="577" spans="1:12" x14ac:dyDescent="0.35">
      <c r="A577">
        <v>12.3</v>
      </c>
      <c r="B577">
        <v>0.27</v>
      </c>
      <c r="C577">
        <v>0.49</v>
      </c>
      <c r="D577">
        <v>3.1</v>
      </c>
      <c r="E577">
        <v>7.9000000000000001E-2</v>
      </c>
      <c r="F577">
        <v>28</v>
      </c>
      <c r="G577">
        <v>46</v>
      </c>
      <c r="H577">
        <v>0.99929999999999997</v>
      </c>
      <c r="I577">
        <v>3.2</v>
      </c>
      <c r="J577">
        <v>0.8</v>
      </c>
      <c r="K577">
        <v>10.199999999999999</v>
      </c>
      <c r="L577">
        <v>6</v>
      </c>
    </row>
    <row r="578" spans="1:12" x14ac:dyDescent="0.35">
      <c r="A578">
        <v>9.9</v>
      </c>
      <c r="B578">
        <v>0.5</v>
      </c>
      <c r="C578">
        <v>0.24</v>
      </c>
      <c r="D578">
        <v>2.2999999999999998</v>
      </c>
      <c r="E578">
        <v>0.10299999999999999</v>
      </c>
      <c r="F578">
        <v>6</v>
      </c>
      <c r="G578">
        <v>14</v>
      </c>
      <c r="H578">
        <v>0.99780000000000002</v>
      </c>
      <c r="I578">
        <v>3.34</v>
      </c>
      <c r="J578">
        <v>0.52</v>
      </c>
      <c r="K578">
        <v>10</v>
      </c>
      <c r="L578">
        <v>4</v>
      </c>
    </row>
    <row r="579" spans="1:12" x14ac:dyDescent="0.35">
      <c r="A579">
        <v>8.8000000000000007</v>
      </c>
      <c r="B579">
        <v>0.44</v>
      </c>
      <c r="C579">
        <v>0.49</v>
      </c>
      <c r="D579">
        <v>2.8</v>
      </c>
      <c r="E579">
        <v>8.3000000000000004E-2</v>
      </c>
      <c r="F579">
        <v>18</v>
      </c>
      <c r="G579">
        <v>111</v>
      </c>
      <c r="H579">
        <v>0.99819999999999998</v>
      </c>
      <c r="I579">
        <v>3.3</v>
      </c>
      <c r="J579">
        <v>0.6</v>
      </c>
      <c r="K579">
        <v>9.5</v>
      </c>
      <c r="L579">
        <v>5</v>
      </c>
    </row>
    <row r="580" spans="1:12" x14ac:dyDescent="0.35">
      <c r="A580">
        <v>8.8000000000000007</v>
      </c>
      <c r="B580">
        <v>0.47</v>
      </c>
      <c r="C580">
        <v>0.49</v>
      </c>
      <c r="D580">
        <v>2.9</v>
      </c>
      <c r="E580">
        <v>8.5000000000000006E-2</v>
      </c>
      <c r="F580">
        <v>17</v>
      </c>
      <c r="G580">
        <v>110</v>
      </c>
      <c r="H580">
        <v>0.99819999999999998</v>
      </c>
      <c r="I580">
        <v>3.29</v>
      </c>
      <c r="J580">
        <v>0.6</v>
      </c>
      <c r="K580">
        <v>9.8000000000000007</v>
      </c>
      <c r="L580">
        <v>5</v>
      </c>
    </row>
    <row r="581" spans="1:12" x14ac:dyDescent="0.35">
      <c r="A581">
        <v>10.6</v>
      </c>
      <c r="B581">
        <v>0.31</v>
      </c>
      <c r="C581">
        <v>0.49</v>
      </c>
      <c r="D581">
        <v>2.2000000000000002</v>
      </c>
      <c r="E581">
        <v>6.3E-2</v>
      </c>
      <c r="F581">
        <v>18</v>
      </c>
      <c r="G581">
        <v>40</v>
      </c>
      <c r="H581">
        <v>0.99760000000000004</v>
      </c>
      <c r="I581">
        <v>3.14</v>
      </c>
      <c r="J581">
        <v>0.51</v>
      </c>
      <c r="K581">
        <v>9.8000000000000007</v>
      </c>
      <c r="L581">
        <v>6</v>
      </c>
    </row>
    <row r="582" spans="1:12" x14ac:dyDescent="0.35">
      <c r="A582">
        <v>12.3</v>
      </c>
      <c r="B582">
        <v>0.5</v>
      </c>
      <c r="C582">
        <v>0.49</v>
      </c>
      <c r="D582">
        <v>2.2000000000000002</v>
      </c>
      <c r="E582">
        <v>8.8999999999999996E-2</v>
      </c>
      <c r="F582">
        <v>5</v>
      </c>
      <c r="G582">
        <v>14</v>
      </c>
      <c r="H582">
        <v>1.0002</v>
      </c>
      <c r="I582">
        <v>3.19</v>
      </c>
      <c r="J582">
        <v>0.44</v>
      </c>
      <c r="K582">
        <v>9.6</v>
      </c>
      <c r="L582">
        <v>5</v>
      </c>
    </row>
    <row r="583" spans="1:12" x14ac:dyDescent="0.35">
      <c r="A583">
        <v>12.3</v>
      </c>
      <c r="B583">
        <v>0.5</v>
      </c>
      <c r="C583">
        <v>0.49</v>
      </c>
      <c r="D583">
        <v>2.2000000000000002</v>
      </c>
      <c r="E583">
        <v>8.8999999999999996E-2</v>
      </c>
      <c r="F583">
        <v>5</v>
      </c>
      <c r="G583">
        <v>14</v>
      </c>
      <c r="H583">
        <v>1.0002</v>
      </c>
      <c r="I583">
        <v>3.19</v>
      </c>
      <c r="J583">
        <v>0.44</v>
      </c>
      <c r="K583">
        <v>9.6</v>
      </c>
      <c r="L583">
        <v>5</v>
      </c>
    </row>
    <row r="584" spans="1:12" x14ac:dyDescent="0.35">
      <c r="A584">
        <v>11.7</v>
      </c>
      <c r="B584">
        <v>0.49</v>
      </c>
      <c r="C584">
        <v>0.49</v>
      </c>
      <c r="D584">
        <v>2.2000000000000002</v>
      </c>
      <c r="E584">
        <v>8.3000000000000004E-2</v>
      </c>
      <c r="F584">
        <v>5</v>
      </c>
      <c r="G584">
        <v>15</v>
      </c>
      <c r="H584">
        <v>1</v>
      </c>
      <c r="I584">
        <v>3.19</v>
      </c>
      <c r="J584">
        <v>0.43</v>
      </c>
      <c r="K584">
        <v>9.1999999999999993</v>
      </c>
      <c r="L584">
        <v>5</v>
      </c>
    </row>
    <row r="585" spans="1:12" x14ac:dyDescent="0.35">
      <c r="A585">
        <v>12</v>
      </c>
      <c r="B585">
        <v>0.28000000000000003</v>
      </c>
      <c r="C585">
        <v>0.49</v>
      </c>
      <c r="D585">
        <v>1.9</v>
      </c>
      <c r="E585">
        <v>7.3999999999999996E-2</v>
      </c>
      <c r="F585">
        <v>10</v>
      </c>
      <c r="G585">
        <v>21</v>
      </c>
      <c r="H585">
        <v>0.99760000000000004</v>
      </c>
      <c r="I585">
        <v>2.98</v>
      </c>
      <c r="J585">
        <v>0.66</v>
      </c>
      <c r="K585">
        <v>9.9</v>
      </c>
      <c r="L585">
        <v>7</v>
      </c>
    </row>
    <row r="586" spans="1:12" x14ac:dyDescent="0.35">
      <c r="A586">
        <v>11.8</v>
      </c>
      <c r="B586">
        <v>0.33</v>
      </c>
      <c r="C586">
        <v>0.49</v>
      </c>
      <c r="D586">
        <v>3.4</v>
      </c>
      <c r="E586">
        <v>9.2999999999999999E-2</v>
      </c>
      <c r="F586">
        <v>54</v>
      </c>
      <c r="G586">
        <v>80</v>
      </c>
      <c r="H586">
        <v>1.0002</v>
      </c>
      <c r="I586">
        <v>3.3</v>
      </c>
      <c r="J586">
        <v>0.76</v>
      </c>
      <c r="K586">
        <v>10.7</v>
      </c>
      <c r="L586">
        <v>7</v>
      </c>
    </row>
    <row r="587" spans="1:12" x14ac:dyDescent="0.35">
      <c r="A587">
        <v>7.6</v>
      </c>
      <c r="B587">
        <v>0.51</v>
      </c>
      <c r="C587">
        <v>0.24</v>
      </c>
      <c r="D587">
        <v>2.4</v>
      </c>
      <c r="E587">
        <v>9.0999999999999998E-2</v>
      </c>
      <c r="F587">
        <v>8</v>
      </c>
      <c r="G587">
        <v>38</v>
      </c>
      <c r="H587">
        <v>0.998</v>
      </c>
      <c r="I587">
        <v>3.47</v>
      </c>
      <c r="J587">
        <v>0.66</v>
      </c>
      <c r="K587">
        <v>9.6</v>
      </c>
      <c r="L587">
        <v>6</v>
      </c>
    </row>
    <row r="588" spans="1:12" x14ac:dyDescent="0.35">
      <c r="A588">
        <v>11.1</v>
      </c>
      <c r="B588">
        <v>0.31</v>
      </c>
      <c r="C588">
        <v>0.49</v>
      </c>
      <c r="D588">
        <v>2.7</v>
      </c>
      <c r="E588">
        <v>9.4E-2</v>
      </c>
      <c r="F588">
        <v>16</v>
      </c>
      <c r="G588">
        <v>47</v>
      </c>
      <c r="H588">
        <v>0.99860000000000004</v>
      </c>
      <c r="I588">
        <v>3.12</v>
      </c>
      <c r="J588">
        <v>1.02</v>
      </c>
      <c r="K588">
        <v>10.6</v>
      </c>
      <c r="L588">
        <v>7</v>
      </c>
    </row>
    <row r="589" spans="1:12" x14ac:dyDescent="0.35">
      <c r="A589">
        <v>7.3</v>
      </c>
      <c r="B589">
        <v>0.73</v>
      </c>
      <c r="C589">
        <v>0.24</v>
      </c>
      <c r="D589">
        <v>1.9</v>
      </c>
      <c r="E589">
        <v>0.108</v>
      </c>
      <c r="F589">
        <v>18</v>
      </c>
      <c r="G589">
        <v>102</v>
      </c>
      <c r="H589">
        <v>0.99670000000000003</v>
      </c>
      <c r="I589">
        <v>3.26</v>
      </c>
      <c r="J589">
        <v>0.59</v>
      </c>
      <c r="K589">
        <v>9.3000000000000007</v>
      </c>
      <c r="L589">
        <v>5</v>
      </c>
    </row>
    <row r="590" spans="1:12" x14ac:dyDescent="0.35">
      <c r="A590">
        <v>5</v>
      </c>
      <c r="B590">
        <v>0.42</v>
      </c>
      <c r="C590">
        <v>0.24</v>
      </c>
      <c r="D590">
        <v>2</v>
      </c>
      <c r="E590">
        <v>0.06</v>
      </c>
      <c r="F590">
        <v>19</v>
      </c>
      <c r="G590">
        <v>50</v>
      </c>
      <c r="H590">
        <v>0.99170000000000003</v>
      </c>
      <c r="I590">
        <v>3.72</v>
      </c>
      <c r="J590">
        <v>0.74</v>
      </c>
      <c r="K590">
        <v>14</v>
      </c>
      <c r="L590">
        <v>8</v>
      </c>
    </row>
    <row r="591" spans="1:12" x14ac:dyDescent="0.35">
      <c r="A591">
        <v>10.199999999999999</v>
      </c>
      <c r="B591">
        <v>0.28999999999999998</v>
      </c>
      <c r="C591">
        <v>0.49</v>
      </c>
      <c r="D591">
        <v>2.6</v>
      </c>
      <c r="E591">
        <v>5.8999999999999997E-2</v>
      </c>
      <c r="F591">
        <v>5</v>
      </c>
      <c r="G591">
        <v>13</v>
      </c>
      <c r="H591">
        <v>0.99760000000000004</v>
      </c>
      <c r="I591">
        <v>3.05</v>
      </c>
      <c r="J591">
        <v>0.74</v>
      </c>
      <c r="K591">
        <v>10.5</v>
      </c>
      <c r="L591">
        <v>7</v>
      </c>
    </row>
    <row r="592" spans="1:12" x14ac:dyDescent="0.35">
      <c r="A592">
        <v>9</v>
      </c>
      <c r="B592">
        <v>0.45</v>
      </c>
      <c r="C592">
        <v>0.49</v>
      </c>
      <c r="D592">
        <v>2.6</v>
      </c>
      <c r="E592">
        <v>8.4000000000000005E-2</v>
      </c>
      <c r="F592">
        <v>21</v>
      </c>
      <c r="G592">
        <v>75</v>
      </c>
      <c r="H592">
        <v>0.99870000000000003</v>
      </c>
      <c r="I592">
        <v>3.35</v>
      </c>
      <c r="J592">
        <v>0.56999999999999995</v>
      </c>
      <c r="K592">
        <v>9.6999999999999993</v>
      </c>
      <c r="L592">
        <v>5</v>
      </c>
    </row>
    <row r="593" spans="1:12" x14ac:dyDescent="0.35">
      <c r="A593">
        <v>6.6</v>
      </c>
      <c r="B593">
        <v>0.39</v>
      </c>
      <c r="C593">
        <v>0.49</v>
      </c>
      <c r="D593">
        <v>1.7</v>
      </c>
      <c r="E593">
        <v>7.0000000000000007E-2</v>
      </c>
      <c r="F593">
        <v>23</v>
      </c>
      <c r="G593">
        <v>149</v>
      </c>
      <c r="H593">
        <v>0.99219999999999997</v>
      </c>
      <c r="I593">
        <v>3.12</v>
      </c>
      <c r="J593">
        <v>0.5</v>
      </c>
      <c r="K593">
        <v>11.5</v>
      </c>
      <c r="L593">
        <v>6</v>
      </c>
    </row>
    <row r="594" spans="1:12" x14ac:dyDescent="0.35">
      <c r="A594">
        <v>9</v>
      </c>
      <c r="B594">
        <v>0.45</v>
      </c>
      <c r="C594">
        <v>0.49</v>
      </c>
      <c r="D594">
        <v>2.6</v>
      </c>
      <c r="E594">
        <v>8.4000000000000005E-2</v>
      </c>
      <c r="F594">
        <v>21</v>
      </c>
      <c r="G594">
        <v>75</v>
      </c>
      <c r="H594">
        <v>0.99870000000000003</v>
      </c>
      <c r="I594">
        <v>3.35</v>
      </c>
      <c r="J594">
        <v>0.56999999999999995</v>
      </c>
      <c r="K594">
        <v>9.6999999999999993</v>
      </c>
      <c r="L594">
        <v>5</v>
      </c>
    </row>
    <row r="595" spans="1:12" x14ac:dyDescent="0.35">
      <c r="A595">
        <v>9.9</v>
      </c>
      <c r="B595">
        <v>0.49</v>
      </c>
      <c r="C595">
        <v>0.57999999999999996</v>
      </c>
      <c r="D595">
        <v>3.5</v>
      </c>
      <c r="E595">
        <v>9.4E-2</v>
      </c>
      <c r="F595">
        <v>9</v>
      </c>
      <c r="G595">
        <v>43</v>
      </c>
      <c r="H595">
        <v>1.0004</v>
      </c>
      <c r="I595">
        <v>3.29</v>
      </c>
      <c r="J595">
        <v>0.57999999999999996</v>
      </c>
      <c r="K595">
        <v>9</v>
      </c>
      <c r="L595">
        <v>5</v>
      </c>
    </row>
    <row r="596" spans="1:12" x14ac:dyDescent="0.35">
      <c r="A596">
        <v>7.9</v>
      </c>
      <c r="B596">
        <v>0.72</v>
      </c>
      <c r="C596">
        <v>0.17</v>
      </c>
      <c r="D596">
        <v>2.6</v>
      </c>
      <c r="E596">
        <v>9.6000000000000002E-2</v>
      </c>
      <c r="F596">
        <v>20</v>
      </c>
      <c r="G596">
        <v>38</v>
      </c>
      <c r="H596">
        <v>0.99780000000000002</v>
      </c>
      <c r="I596">
        <v>3.4</v>
      </c>
      <c r="J596">
        <v>0.53</v>
      </c>
      <c r="K596">
        <v>9.5</v>
      </c>
      <c r="L596">
        <v>5</v>
      </c>
    </row>
    <row r="597" spans="1:12" x14ac:dyDescent="0.35">
      <c r="A597">
        <v>8.9</v>
      </c>
      <c r="B597">
        <v>0.59499999999999997</v>
      </c>
      <c r="C597">
        <v>0.41</v>
      </c>
      <c r="D597">
        <v>7.9</v>
      </c>
      <c r="E597">
        <v>8.5999999999999993E-2</v>
      </c>
      <c r="F597">
        <v>30</v>
      </c>
      <c r="G597">
        <v>109</v>
      </c>
      <c r="H597">
        <v>0.99980000000000002</v>
      </c>
      <c r="I597">
        <v>3.27</v>
      </c>
      <c r="J597">
        <v>0.56999999999999995</v>
      </c>
      <c r="K597">
        <v>9.3000000000000007</v>
      </c>
      <c r="L597">
        <v>5</v>
      </c>
    </row>
    <row r="598" spans="1:12" x14ac:dyDescent="0.35">
      <c r="A598">
        <v>12.4</v>
      </c>
      <c r="B598">
        <v>0.4</v>
      </c>
      <c r="C598">
        <v>0.51</v>
      </c>
      <c r="D598">
        <v>2</v>
      </c>
      <c r="E598">
        <v>5.8999999999999997E-2</v>
      </c>
      <c r="F598">
        <v>6</v>
      </c>
      <c r="G598">
        <v>24</v>
      </c>
      <c r="H598">
        <v>0.99939999999999996</v>
      </c>
      <c r="I598">
        <v>3.04</v>
      </c>
      <c r="J598">
        <v>0.6</v>
      </c>
      <c r="K598">
        <v>9.3000000000000007</v>
      </c>
      <c r="L598">
        <v>6</v>
      </c>
    </row>
    <row r="599" spans="1:12" x14ac:dyDescent="0.35">
      <c r="A599">
        <v>11.9</v>
      </c>
      <c r="B599">
        <v>0.57999999999999996</v>
      </c>
      <c r="C599">
        <v>0.57999999999999996</v>
      </c>
      <c r="D599">
        <v>1.9</v>
      </c>
      <c r="E599">
        <v>7.0999999999999994E-2</v>
      </c>
      <c r="F599">
        <v>5</v>
      </c>
      <c r="G599">
        <v>18</v>
      </c>
      <c r="H599">
        <v>0.998</v>
      </c>
      <c r="I599">
        <v>3.09</v>
      </c>
      <c r="J599">
        <v>0.63</v>
      </c>
      <c r="K599">
        <v>10</v>
      </c>
      <c r="L599">
        <v>6</v>
      </c>
    </row>
    <row r="600" spans="1:12" x14ac:dyDescent="0.35">
      <c r="A600">
        <v>8.5</v>
      </c>
      <c r="B600">
        <v>0.58499999999999996</v>
      </c>
      <c r="C600">
        <v>0.18</v>
      </c>
      <c r="D600">
        <v>2.1</v>
      </c>
      <c r="E600">
        <v>7.8E-2</v>
      </c>
      <c r="F600">
        <v>5</v>
      </c>
      <c r="G600">
        <v>30</v>
      </c>
      <c r="H600">
        <v>0.99670000000000003</v>
      </c>
      <c r="I600">
        <v>3.2</v>
      </c>
      <c r="J600">
        <v>0.48</v>
      </c>
      <c r="K600">
        <v>9.8000000000000007</v>
      </c>
      <c r="L600">
        <v>6</v>
      </c>
    </row>
    <row r="601" spans="1:12" x14ac:dyDescent="0.35">
      <c r="A601">
        <v>12.7</v>
      </c>
      <c r="B601">
        <v>0.59</v>
      </c>
      <c r="C601">
        <v>0.45</v>
      </c>
      <c r="D601">
        <v>2.2999999999999998</v>
      </c>
      <c r="E601">
        <v>8.2000000000000003E-2</v>
      </c>
      <c r="F601">
        <v>11</v>
      </c>
      <c r="G601">
        <v>22</v>
      </c>
      <c r="H601">
        <v>1</v>
      </c>
      <c r="I601">
        <v>3</v>
      </c>
      <c r="J601">
        <v>0.7</v>
      </c>
      <c r="K601">
        <v>9.3000000000000007</v>
      </c>
      <c r="L601">
        <v>6</v>
      </c>
    </row>
    <row r="602" spans="1:12" x14ac:dyDescent="0.35">
      <c r="A602">
        <v>8.1999999999999993</v>
      </c>
      <c r="B602">
        <v>0.91500000000000004</v>
      </c>
      <c r="C602">
        <v>0.27</v>
      </c>
      <c r="D602">
        <v>2.1</v>
      </c>
      <c r="E602">
        <v>8.7999999999999995E-2</v>
      </c>
      <c r="F602">
        <v>7</v>
      </c>
      <c r="G602">
        <v>23</v>
      </c>
      <c r="H602">
        <v>0.99619999999999997</v>
      </c>
      <c r="I602">
        <v>3.26</v>
      </c>
      <c r="J602">
        <v>0.47</v>
      </c>
      <c r="K602">
        <v>10</v>
      </c>
      <c r="L602">
        <v>4</v>
      </c>
    </row>
    <row r="603" spans="1:12" x14ac:dyDescent="0.35">
      <c r="A603">
        <v>13.2</v>
      </c>
      <c r="B603">
        <v>0.46</v>
      </c>
      <c r="C603">
        <v>0.52</v>
      </c>
      <c r="D603">
        <v>2.2000000000000002</v>
      </c>
      <c r="E603">
        <v>7.0999999999999994E-2</v>
      </c>
      <c r="F603">
        <v>12</v>
      </c>
      <c r="G603">
        <v>35</v>
      </c>
      <c r="H603">
        <v>1.0005999999999999</v>
      </c>
      <c r="I603">
        <v>3.1</v>
      </c>
      <c r="J603">
        <v>0.56000000000000005</v>
      </c>
      <c r="K603">
        <v>9</v>
      </c>
      <c r="L603">
        <v>6</v>
      </c>
    </row>
    <row r="604" spans="1:12" x14ac:dyDescent="0.35">
      <c r="A604">
        <v>7.7</v>
      </c>
      <c r="B604">
        <v>0.83499999999999996</v>
      </c>
      <c r="C604">
        <v>0</v>
      </c>
      <c r="D604">
        <v>2.6</v>
      </c>
      <c r="E604">
        <v>8.1000000000000003E-2</v>
      </c>
      <c r="F604">
        <v>6</v>
      </c>
      <c r="G604">
        <v>14</v>
      </c>
      <c r="H604">
        <v>0.99750000000000005</v>
      </c>
      <c r="I604">
        <v>3.3</v>
      </c>
      <c r="J604">
        <v>0.52</v>
      </c>
      <c r="K604">
        <v>9.3000000000000007</v>
      </c>
      <c r="L604">
        <v>5</v>
      </c>
    </row>
    <row r="605" spans="1:12" x14ac:dyDescent="0.35">
      <c r="A605">
        <v>13.2</v>
      </c>
      <c r="B605">
        <v>0.46</v>
      </c>
      <c r="C605">
        <v>0.52</v>
      </c>
      <c r="D605">
        <v>2.2000000000000002</v>
      </c>
      <c r="E605">
        <v>7.0999999999999994E-2</v>
      </c>
      <c r="F605">
        <v>12</v>
      </c>
      <c r="G605">
        <v>35</v>
      </c>
      <c r="H605">
        <v>1.0005999999999999</v>
      </c>
      <c r="I605">
        <v>3.1</v>
      </c>
      <c r="J605">
        <v>0.56000000000000005</v>
      </c>
      <c r="K605">
        <v>9</v>
      </c>
      <c r="L605">
        <v>6</v>
      </c>
    </row>
    <row r="606" spans="1:12" x14ac:dyDescent="0.35">
      <c r="A606">
        <v>8.3000000000000007</v>
      </c>
      <c r="B606">
        <v>0.57999999999999996</v>
      </c>
      <c r="C606">
        <v>0.13</v>
      </c>
      <c r="D606">
        <v>2.9</v>
      </c>
      <c r="E606">
        <v>9.6000000000000002E-2</v>
      </c>
      <c r="F606">
        <v>14</v>
      </c>
      <c r="G606">
        <v>63</v>
      </c>
      <c r="H606">
        <v>0.99839999999999995</v>
      </c>
      <c r="I606">
        <v>3.17</v>
      </c>
      <c r="J606">
        <v>0.62</v>
      </c>
      <c r="K606">
        <v>9.1</v>
      </c>
      <c r="L606">
        <v>6</v>
      </c>
    </row>
    <row r="607" spans="1:12" x14ac:dyDescent="0.35">
      <c r="A607">
        <v>8.3000000000000007</v>
      </c>
      <c r="B607">
        <v>0.6</v>
      </c>
      <c r="C607">
        <v>0.13</v>
      </c>
      <c r="D607">
        <v>2.6</v>
      </c>
      <c r="E607">
        <v>8.5000000000000006E-2</v>
      </c>
      <c r="F607">
        <v>6</v>
      </c>
      <c r="G607">
        <v>24</v>
      </c>
      <c r="H607">
        <v>0.99839999999999995</v>
      </c>
      <c r="I607">
        <v>3.31</v>
      </c>
      <c r="J607">
        <v>0.59</v>
      </c>
      <c r="K607">
        <v>9.1999999999999993</v>
      </c>
      <c r="L607">
        <v>6</v>
      </c>
    </row>
    <row r="608" spans="1:12" x14ac:dyDescent="0.35">
      <c r="A608">
        <v>9.4</v>
      </c>
      <c r="B608">
        <v>0.41</v>
      </c>
      <c r="C608">
        <v>0.48</v>
      </c>
      <c r="D608">
        <v>4.5999999999999996</v>
      </c>
      <c r="E608">
        <v>7.1999999999999995E-2</v>
      </c>
      <c r="F608">
        <v>10</v>
      </c>
      <c r="G608">
        <v>20</v>
      </c>
      <c r="H608">
        <v>0.99729999999999996</v>
      </c>
      <c r="I608">
        <v>3.34</v>
      </c>
      <c r="J608">
        <v>0.79</v>
      </c>
      <c r="K608">
        <v>12.2</v>
      </c>
      <c r="L608">
        <v>7</v>
      </c>
    </row>
    <row r="609" spans="1:12" x14ac:dyDescent="0.35">
      <c r="A609">
        <v>8.8000000000000007</v>
      </c>
      <c r="B609">
        <v>0.48</v>
      </c>
      <c r="C609">
        <v>0.41</v>
      </c>
      <c r="D609">
        <v>3.3</v>
      </c>
      <c r="E609">
        <v>9.1999999999999998E-2</v>
      </c>
      <c r="F609">
        <v>26</v>
      </c>
      <c r="G609">
        <v>52</v>
      </c>
      <c r="H609">
        <v>0.99819999999999998</v>
      </c>
      <c r="I609">
        <v>3.31</v>
      </c>
      <c r="J609">
        <v>0.53</v>
      </c>
      <c r="K609">
        <v>10.5</v>
      </c>
      <c r="L609">
        <v>6</v>
      </c>
    </row>
    <row r="610" spans="1:12" x14ac:dyDescent="0.35">
      <c r="A610">
        <v>10.1</v>
      </c>
      <c r="B610">
        <v>0.65</v>
      </c>
      <c r="C610">
        <v>0.37</v>
      </c>
      <c r="D610">
        <v>5.0999999999999996</v>
      </c>
      <c r="E610">
        <v>0.11</v>
      </c>
      <c r="F610">
        <v>11</v>
      </c>
      <c r="G610">
        <v>65</v>
      </c>
      <c r="H610">
        <v>1.0025999999999999</v>
      </c>
      <c r="I610">
        <v>3.32</v>
      </c>
      <c r="J610">
        <v>0.64</v>
      </c>
      <c r="K610">
        <v>10.4</v>
      </c>
      <c r="L610">
        <v>6</v>
      </c>
    </row>
    <row r="611" spans="1:12" x14ac:dyDescent="0.35">
      <c r="A611">
        <v>6.3</v>
      </c>
      <c r="B611">
        <v>0.36</v>
      </c>
      <c r="C611">
        <v>0.19</v>
      </c>
      <c r="D611">
        <v>3.2</v>
      </c>
      <c r="E611">
        <v>7.4999999999999997E-2</v>
      </c>
      <c r="F611">
        <v>15</v>
      </c>
      <c r="G611">
        <v>39</v>
      </c>
      <c r="H611">
        <v>0.99560000000000004</v>
      </c>
      <c r="I611">
        <v>3.56</v>
      </c>
      <c r="J611">
        <v>0.52</v>
      </c>
      <c r="K611">
        <v>12.7</v>
      </c>
      <c r="L611">
        <v>6</v>
      </c>
    </row>
    <row r="612" spans="1:12" x14ac:dyDescent="0.35">
      <c r="A612">
        <v>8.8000000000000007</v>
      </c>
      <c r="B612">
        <v>0.24</v>
      </c>
      <c r="C612">
        <v>0.54</v>
      </c>
      <c r="D612">
        <v>2.5</v>
      </c>
      <c r="E612">
        <v>8.3000000000000004E-2</v>
      </c>
      <c r="F612">
        <v>25</v>
      </c>
      <c r="G612">
        <v>57</v>
      </c>
      <c r="H612">
        <v>0.99829999999999997</v>
      </c>
      <c r="I612">
        <v>3.39</v>
      </c>
      <c r="J612">
        <v>0.54</v>
      </c>
      <c r="K612">
        <v>9.1999999999999993</v>
      </c>
      <c r="L612">
        <v>5</v>
      </c>
    </row>
    <row r="613" spans="1:12" x14ac:dyDescent="0.35">
      <c r="A613">
        <v>13.2</v>
      </c>
      <c r="B613">
        <v>0.38</v>
      </c>
      <c r="C613">
        <v>0.55000000000000004</v>
      </c>
      <c r="D613">
        <v>2.7</v>
      </c>
      <c r="E613">
        <v>8.1000000000000003E-2</v>
      </c>
      <c r="F613">
        <v>5</v>
      </c>
      <c r="G613">
        <v>16</v>
      </c>
      <c r="H613">
        <v>1.0005999999999999</v>
      </c>
      <c r="I613">
        <v>2.98</v>
      </c>
      <c r="J613">
        <v>0.54</v>
      </c>
      <c r="K613">
        <v>9.4</v>
      </c>
      <c r="L613">
        <v>5</v>
      </c>
    </row>
    <row r="614" spans="1:12" x14ac:dyDescent="0.35">
      <c r="A614">
        <v>7.5</v>
      </c>
      <c r="B614">
        <v>0.64</v>
      </c>
      <c r="C614">
        <v>0</v>
      </c>
      <c r="D614">
        <v>2.4</v>
      </c>
      <c r="E614">
        <v>7.6999999999999999E-2</v>
      </c>
      <c r="F614">
        <v>18</v>
      </c>
      <c r="G614">
        <v>29</v>
      </c>
      <c r="H614">
        <v>0.99650000000000005</v>
      </c>
      <c r="I614">
        <v>3.32</v>
      </c>
      <c r="J614">
        <v>0.6</v>
      </c>
      <c r="K614">
        <v>10</v>
      </c>
      <c r="L614">
        <v>6</v>
      </c>
    </row>
    <row r="615" spans="1:12" x14ac:dyDescent="0.35">
      <c r="A615">
        <v>8.1999999999999993</v>
      </c>
      <c r="B615">
        <v>0.39</v>
      </c>
      <c r="C615">
        <v>0.38</v>
      </c>
      <c r="D615">
        <v>1.5</v>
      </c>
      <c r="E615">
        <v>5.8000000000000003E-2</v>
      </c>
      <c r="F615">
        <v>10</v>
      </c>
      <c r="G615">
        <v>29</v>
      </c>
      <c r="H615">
        <v>0.99619999999999997</v>
      </c>
      <c r="I615">
        <v>3.26</v>
      </c>
      <c r="J615">
        <v>0.74</v>
      </c>
      <c r="K615">
        <v>9.8000000000000007</v>
      </c>
      <c r="L615">
        <v>5</v>
      </c>
    </row>
    <row r="616" spans="1:12" x14ac:dyDescent="0.35">
      <c r="A616">
        <v>9.1999999999999993</v>
      </c>
      <c r="B616">
        <v>0.755</v>
      </c>
      <c r="C616">
        <v>0.18</v>
      </c>
      <c r="D616">
        <v>2.2000000000000002</v>
      </c>
      <c r="E616">
        <v>0.14799999999999999</v>
      </c>
      <c r="F616">
        <v>10</v>
      </c>
      <c r="G616">
        <v>103</v>
      </c>
      <c r="H616">
        <v>0.99690000000000001</v>
      </c>
      <c r="I616">
        <v>2.87</v>
      </c>
      <c r="J616">
        <v>1.36</v>
      </c>
      <c r="K616">
        <v>10.199999999999999</v>
      </c>
      <c r="L616">
        <v>6</v>
      </c>
    </row>
    <row r="617" spans="1:12" x14ac:dyDescent="0.35">
      <c r="A617">
        <v>9.6</v>
      </c>
      <c r="B617">
        <v>0.6</v>
      </c>
      <c r="C617">
        <v>0.5</v>
      </c>
      <c r="D617">
        <v>2.2999999999999998</v>
      </c>
      <c r="E617">
        <v>7.9000000000000001E-2</v>
      </c>
      <c r="F617">
        <v>28</v>
      </c>
      <c r="G617">
        <v>71</v>
      </c>
      <c r="H617">
        <v>0.99970000000000003</v>
      </c>
      <c r="I617">
        <v>3.5</v>
      </c>
      <c r="J617">
        <v>0.56999999999999995</v>
      </c>
      <c r="K617">
        <v>9.6999999999999993</v>
      </c>
      <c r="L617">
        <v>5</v>
      </c>
    </row>
    <row r="618" spans="1:12" x14ac:dyDescent="0.35">
      <c r="A618">
        <v>9.6</v>
      </c>
      <c r="B618">
        <v>0.6</v>
      </c>
      <c r="C618">
        <v>0.5</v>
      </c>
      <c r="D618">
        <v>2.2999999999999998</v>
      </c>
      <c r="E618">
        <v>7.9000000000000001E-2</v>
      </c>
      <c r="F618">
        <v>28</v>
      </c>
      <c r="G618">
        <v>71</v>
      </c>
      <c r="H618">
        <v>0.99970000000000003</v>
      </c>
      <c r="I618">
        <v>3.5</v>
      </c>
      <c r="J618">
        <v>0.56999999999999995</v>
      </c>
      <c r="K618">
        <v>9.6999999999999993</v>
      </c>
      <c r="L618">
        <v>5</v>
      </c>
    </row>
    <row r="619" spans="1:12" x14ac:dyDescent="0.35">
      <c r="A619">
        <v>11.5</v>
      </c>
      <c r="B619">
        <v>0.31</v>
      </c>
      <c r="C619">
        <v>0.51</v>
      </c>
      <c r="D619">
        <v>2.2000000000000002</v>
      </c>
      <c r="E619">
        <v>7.9000000000000001E-2</v>
      </c>
      <c r="F619">
        <v>14</v>
      </c>
      <c r="G619">
        <v>28</v>
      </c>
      <c r="H619">
        <v>0.99819999999999998</v>
      </c>
      <c r="I619">
        <v>3.03</v>
      </c>
      <c r="J619">
        <v>0.93</v>
      </c>
      <c r="K619">
        <v>9.8000000000000007</v>
      </c>
      <c r="L619">
        <v>6</v>
      </c>
    </row>
    <row r="620" spans="1:12" x14ac:dyDescent="0.35">
      <c r="A620">
        <v>11.4</v>
      </c>
      <c r="B620">
        <v>0.46</v>
      </c>
      <c r="C620">
        <v>0.5</v>
      </c>
      <c r="D620">
        <v>2.7</v>
      </c>
      <c r="E620">
        <v>0.122</v>
      </c>
      <c r="F620">
        <v>4</v>
      </c>
      <c r="G620">
        <v>17</v>
      </c>
      <c r="H620">
        <v>1.0005999999999999</v>
      </c>
      <c r="I620">
        <v>3.13</v>
      </c>
      <c r="J620">
        <v>0.7</v>
      </c>
      <c r="K620">
        <v>10.199999999999999</v>
      </c>
      <c r="L620">
        <v>5</v>
      </c>
    </row>
    <row r="621" spans="1:12" x14ac:dyDescent="0.35">
      <c r="A621">
        <v>11.3</v>
      </c>
      <c r="B621">
        <v>0.37</v>
      </c>
      <c r="C621">
        <v>0.41</v>
      </c>
      <c r="D621">
        <v>2.2999999999999998</v>
      </c>
      <c r="E621">
        <v>8.7999999999999995E-2</v>
      </c>
      <c r="F621">
        <v>6</v>
      </c>
      <c r="G621">
        <v>16</v>
      </c>
      <c r="H621">
        <v>0.99880000000000002</v>
      </c>
      <c r="I621">
        <v>3.09</v>
      </c>
      <c r="J621">
        <v>0.8</v>
      </c>
      <c r="K621">
        <v>9.3000000000000007</v>
      </c>
      <c r="L621">
        <v>5</v>
      </c>
    </row>
    <row r="622" spans="1:12" x14ac:dyDescent="0.35">
      <c r="A622">
        <v>8.3000000000000007</v>
      </c>
      <c r="B622">
        <v>0.54</v>
      </c>
      <c r="C622">
        <v>0.24</v>
      </c>
      <c r="D622">
        <v>3.4</v>
      </c>
      <c r="E622">
        <v>7.5999999999999998E-2</v>
      </c>
      <c r="F622">
        <v>16</v>
      </c>
      <c r="G622">
        <v>112</v>
      </c>
      <c r="H622">
        <v>0.99760000000000004</v>
      </c>
      <c r="I622">
        <v>3.27</v>
      </c>
      <c r="J622">
        <v>0.61</v>
      </c>
      <c r="K622">
        <v>9.4</v>
      </c>
      <c r="L622">
        <v>5</v>
      </c>
    </row>
    <row r="623" spans="1:12" x14ac:dyDescent="0.35">
      <c r="A623">
        <v>8.1999999999999993</v>
      </c>
      <c r="B623">
        <v>0.56000000000000005</v>
      </c>
      <c r="C623">
        <v>0.23</v>
      </c>
      <c r="D623">
        <v>3.4</v>
      </c>
      <c r="E623">
        <v>7.8E-2</v>
      </c>
      <c r="F623">
        <v>14</v>
      </c>
      <c r="G623">
        <v>104</v>
      </c>
      <c r="H623">
        <v>0.99760000000000004</v>
      </c>
      <c r="I623">
        <v>3.28</v>
      </c>
      <c r="J623">
        <v>0.62</v>
      </c>
      <c r="K623">
        <v>9.4</v>
      </c>
      <c r="L623">
        <v>5</v>
      </c>
    </row>
    <row r="624" spans="1:12" x14ac:dyDescent="0.35">
      <c r="A624">
        <v>10</v>
      </c>
      <c r="B624">
        <v>0.57999999999999996</v>
      </c>
      <c r="C624">
        <v>0.22</v>
      </c>
      <c r="D624">
        <v>1.9</v>
      </c>
      <c r="E624">
        <v>0.08</v>
      </c>
      <c r="F624">
        <v>9</v>
      </c>
      <c r="G624">
        <v>32</v>
      </c>
      <c r="H624">
        <v>0.99739999999999995</v>
      </c>
      <c r="I624">
        <v>3.13</v>
      </c>
      <c r="J624">
        <v>0.55000000000000004</v>
      </c>
      <c r="K624">
        <v>9.5</v>
      </c>
      <c r="L624">
        <v>5</v>
      </c>
    </row>
    <row r="625" spans="1:12" x14ac:dyDescent="0.35">
      <c r="A625">
        <v>7.9</v>
      </c>
      <c r="B625">
        <v>0.51</v>
      </c>
      <c r="C625">
        <v>0.25</v>
      </c>
      <c r="D625">
        <v>2.9</v>
      </c>
      <c r="E625">
        <v>7.6999999999999999E-2</v>
      </c>
      <c r="F625">
        <v>21</v>
      </c>
      <c r="G625">
        <v>45</v>
      </c>
      <c r="H625">
        <v>0.99739999999999995</v>
      </c>
      <c r="I625">
        <v>3.49</v>
      </c>
      <c r="J625">
        <v>0.96</v>
      </c>
      <c r="K625">
        <v>12.1</v>
      </c>
      <c r="L625">
        <v>6</v>
      </c>
    </row>
    <row r="626" spans="1:12" x14ac:dyDescent="0.35">
      <c r="A626">
        <v>6.8</v>
      </c>
      <c r="B626">
        <v>0.69</v>
      </c>
      <c r="C626">
        <v>0</v>
      </c>
      <c r="D626">
        <v>5.6</v>
      </c>
      <c r="E626">
        <v>0.124</v>
      </c>
      <c r="F626">
        <v>21</v>
      </c>
      <c r="G626">
        <v>58</v>
      </c>
      <c r="H626">
        <v>0.99970000000000003</v>
      </c>
      <c r="I626">
        <v>3.46</v>
      </c>
      <c r="J626">
        <v>0.72</v>
      </c>
      <c r="K626">
        <v>10.199999999999999</v>
      </c>
      <c r="L626">
        <v>5</v>
      </c>
    </row>
    <row r="627" spans="1:12" x14ac:dyDescent="0.35">
      <c r="A627">
        <v>6.8</v>
      </c>
      <c r="B627">
        <v>0.69</v>
      </c>
      <c r="C627">
        <v>0</v>
      </c>
      <c r="D627">
        <v>5.6</v>
      </c>
      <c r="E627">
        <v>0.124</v>
      </c>
      <c r="F627">
        <v>21</v>
      </c>
      <c r="G627">
        <v>58</v>
      </c>
      <c r="H627">
        <v>0.99970000000000003</v>
      </c>
      <c r="I627">
        <v>3.46</v>
      </c>
      <c r="J627">
        <v>0.72</v>
      </c>
      <c r="K627">
        <v>10.199999999999999</v>
      </c>
      <c r="L627">
        <v>5</v>
      </c>
    </row>
    <row r="628" spans="1:12" x14ac:dyDescent="0.35">
      <c r="A628">
        <v>8.8000000000000007</v>
      </c>
      <c r="B628">
        <v>0.6</v>
      </c>
      <c r="C628">
        <v>0.28999999999999998</v>
      </c>
      <c r="D628">
        <v>2.2000000000000002</v>
      </c>
      <c r="E628">
        <v>9.8000000000000004E-2</v>
      </c>
      <c r="F628">
        <v>5</v>
      </c>
      <c r="G628">
        <v>15</v>
      </c>
      <c r="H628">
        <v>0.99880000000000002</v>
      </c>
      <c r="I628">
        <v>3.36</v>
      </c>
      <c r="J628">
        <v>0.49</v>
      </c>
      <c r="K628">
        <v>9.1</v>
      </c>
      <c r="L628">
        <v>5</v>
      </c>
    </row>
    <row r="629" spans="1:12" x14ac:dyDescent="0.35">
      <c r="A629">
        <v>8.8000000000000007</v>
      </c>
      <c r="B629">
        <v>0.6</v>
      </c>
      <c r="C629">
        <v>0.28999999999999998</v>
      </c>
      <c r="D629">
        <v>2.2000000000000002</v>
      </c>
      <c r="E629">
        <v>9.8000000000000004E-2</v>
      </c>
      <c r="F629">
        <v>5</v>
      </c>
      <c r="G629">
        <v>15</v>
      </c>
      <c r="H629">
        <v>0.99880000000000002</v>
      </c>
      <c r="I629">
        <v>3.36</v>
      </c>
      <c r="J629">
        <v>0.49</v>
      </c>
      <c r="K629">
        <v>9.1</v>
      </c>
      <c r="L629">
        <v>5</v>
      </c>
    </row>
    <row r="630" spans="1:12" x14ac:dyDescent="0.35">
      <c r="A630">
        <v>8.6999999999999993</v>
      </c>
      <c r="B630">
        <v>0.54</v>
      </c>
      <c r="C630">
        <v>0.26</v>
      </c>
      <c r="D630">
        <v>2.5</v>
      </c>
      <c r="E630">
        <v>9.7000000000000003E-2</v>
      </c>
      <c r="F630">
        <v>7</v>
      </c>
      <c r="G630">
        <v>31</v>
      </c>
      <c r="H630">
        <v>0.99760000000000004</v>
      </c>
      <c r="I630">
        <v>3.27</v>
      </c>
      <c r="J630">
        <v>0.6</v>
      </c>
      <c r="K630">
        <v>9.3000000000000007</v>
      </c>
      <c r="L630">
        <v>6</v>
      </c>
    </row>
    <row r="631" spans="1:12" x14ac:dyDescent="0.35">
      <c r="A631">
        <v>7.6</v>
      </c>
      <c r="B631">
        <v>0.68500000000000005</v>
      </c>
      <c r="C631">
        <v>0.23</v>
      </c>
      <c r="D631">
        <v>2.2999999999999998</v>
      </c>
      <c r="E631">
        <v>0.111</v>
      </c>
      <c r="F631">
        <v>20</v>
      </c>
      <c r="G631">
        <v>84</v>
      </c>
      <c r="H631">
        <v>0.99639999999999995</v>
      </c>
      <c r="I631">
        <v>3.21</v>
      </c>
      <c r="J631">
        <v>0.61</v>
      </c>
      <c r="K631">
        <v>9.3000000000000007</v>
      </c>
      <c r="L631">
        <v>5</v>
      </c>
    </row>
    <row r="632" spans="1:12" x14ac:dyDescent="0.35">
      <c r="A632">
        <v>8.6999999999999993</v>
      </c>
      <c r="B632">
        <v>0.54</v>
      </c>
      <c r="C632">
        <v>0.26</v>
      </c>
      <c r="D632">
        <v>2.5</v>
      </c>
      <c r="E632">
        <v>9.7000000000000003E-2</v>
      </c>
      <c r="F632">
        <v>7</v>
      </c>
      <c r="G632">
        <v>31</v>
      </c>
      <c r="H632">
        <v>0.99760000000000004</v>
      </c>
      <c r="I632">
        <v>3.27</v>
      </c>
      <c r="J632">
        <v>0.6</v>
      </c>
      <c r="K632">
        <v>9.3000000000000007</v>
      </c>
      <c r="L632">
        <v>6</v>
      </c>
    </row>
    <row r="633" spans="1:12" x14ac:dyDescent="0.35">
      <c r="A633">
        <v>10.4</v>
      </c>
      <c r="B633">
        <v>0.28000000000000003</v>
      </c>
      <c r="C633">
        <v>0.54</v>
      </c>
      <c r="D633">
        <v>2.7</v>
      </c>
      <c r="E633">
        <v>0.105</v>
      </c>
      <c r="F633">
        <v>5</v>
      </c>
      <c r="G633">
        <v>19</v>
      </c>
      <c r="H633">
        <v>0.99880000000000002</v>
      </c>
      <c r="I633">
        <v>3.25</v>
      </c>
      <c r="J633">
        <v>0.63</v>
      </c>
      <c r="K633">
        <v>9.5</v>
      </c>
      <c r="L633">
        <v>5</v>
      </c>
    </row>
    <row r="634" spans="1:12" x14ac:dyDescent="0.35">
      <c r="A634">
        <v>7.6</v>
      </c>
      <c r="B634">
        <v>0.41</v>
      </c>
      <c r="C634">
        <v>0.14000000000000001</v>
      </c>
      <c r="D634">
        <v>3</v>
      </c>
      <c r="E634">
        <v>8.6999999999999994E-2</v>
      </c>
      <c r="F634">
        <v>21</v>
      </c>
      <c r="G634">
        <v>43</v>
      </c>
      <c r="H634">
        <v>0.99639999999999995</v>
      </c>
      <c r="I634">
        <v>3.32</v>
      </c>
      <c r="J634">
        <v>0.56999999999999995</v>
      </c>
      <c r="K634">
        <v>10.5</v>
      </c>
      <c r="L634">
        <v>6</v>
      </c>
    </row>
    <row r="635" spans="1:12" x14ac:dyDescent="0.35">
      <c r="A635">
        <v>10.1</v>
      </c>
      <c r="B635">
        <v>0.93500000000000005</v>
      </c>
      <c r="C635">
        <v>0.22</v>
      </c>
      <c r="D635">
        <v>3.4</v>
      </c>
      <c r="E635">
        <v>0.105</v>
      </c>
      <c r="F635">
        <v>11</v>
      </c>
      <c r="G635">
        <v>86</v>
      </c>
      <c r="H635">
        <v>1.0009999999999999</v>
      </c>
      <c r="I635">
        <v>3.43</v>
      </c>
      <c r="J635">
        <v>0.64</v>
      </c>
      <c r="K635">
        <v>11.3</v>
      </c>
      <c r="L635">
        <v>4</v>
      </c>
    </row>
    <row r="636" spans="1:12" x14ac:dyDescent="0.35">
      <c r="A636">
        <v>7.9</v>
      </c>
      <c r="B636">
        <v>0.35</v>
      </c>
      <c r="C636">
        <v>0.21</v>
      </c>
      <c r="D636">
        <v>1.9</v>
      </c>
      <c r="E636">
        <v>7.2999999999999995E-2</v>
      </c>
      <c r="F636">
        <v>46</v>
      </c>
      <c r="G636">
        <v>102</v>
      </c>
      <c r="H636">
        <v>0.99639999999999995</v>
      </c>
      <c r="I636">
        <v>3.27</v>
      </c>
      <c r="J636">
        <v>0.57999999999999996</v>
      </c>
      <c r="K636">
        <v>9.5</v>
      </c>
      <c r="L636">
        <v>5</v>
      </c>
    </row>
    <row r="637" spans="1:12" x14ac:dyDescent="0.35">
      <c r="A637">
        <v>8.6999999999999993</v>
      </c>
      <c r="B637">
        <v>0.84</v>
      </c>
      <c r="C637">
        <v>0</v>
      </c>
      <c r="D637">
        <v>1.4</v>
      </c>
      <c r="E637">
        <v>6.5000000000000002E-2</v>
      </c>
      <c r="F637">
        <v>24</v>
      </c>
      <c r="G637">
        <v>33</v>
      </c>
      <c r="H637">
        <v>0.99539999999999995</v>
      </c>
      <c r="I637">
        <v>3.27</v>
      </c>
      <c r="J637">
        <v>0.55000000000000004</v>
      </c>
      <c r="K637">
        <v>9.6999999999999993</v>
      </c>
      <c r="L637">
        <v>5</v>
      </c>
    </row>
    <row r="638" spans="1:12" x14ac:dyDescent="0.35">
      <c r="A638">
        <v>9.6</v>
      </c>
      <c r="B638">
        <v>0.88</v>
      </c>
      <c r="C638">
        <v>0.28000000000000003</v>
      </c>
      <c r="D638">
        <v>2.4</v>
      </c>
      <c r="E638">
        <v>8.5999999999999993E-2</v>
      </c>
      <c r="F638">
        <v>30</v>
      </c>
      <c r="G638">
        <v>147</v>
      </c>
      <c r="H638">
        <v>0.99790000000000001</v>
      </c>
      <c r="I638">
        <v>3.24</v>
      </c>
      <c r="J638">
        <v>0.53</v>
      </c>
      <c r="K638">
        <v>9.4</v>
      </c>
      <c r="L638">
        <v>5</v>
      </c>
    </row>
    <row r="639" spans="1:12" x14ac:dyDescent="0.35">
      <c r="A639">
        <v>9.5</v>
      </c>
      <c r="B639">
        <v>0.88500000000000001</v>
      </c>
      <c r="C639">
        <v>0.27</v>
      </c>
      <c r="D639">
        <v>2.2999999999999998</v>
      </c>
      <c r="E639">
        <v>8.4000000000000005E-2</v>
      </c>
      <c r="F639">
        <v>31</v>
      </c>
      <c r="G639">
        <v>145</v>
      </c>
      <c r="H639">
        <v>0.99780000000000002</v>
      </c>
      <c r="I639">
        <v>3.24</v>
      </c>
      <c r="J639">
        <v>0.53</v>
      </c>
      <c r="K639">
        <v>9.4</v>
      </c>
      <c r="L639">
        <v>5</v>
      </c>
    </row>
    <row r="640" spans="1:12" x14ac:dyDescent="0.35">
      <c r="A640">
        <v>7.7</v>
      </c>
      <c r="B640">
        <v>0.91500000000000004</v>
      </c>
      <c r="C640">
        <v>0.12</v>
      </c>
      <c r="D640">
        <v>2.2000000000000002</v>
      </c>
      <c r="E640">
        <v>0.14299999999999999</v>
      </c>
      <c r="F640">
        <v>7</v>
      </c>
      <c r="G640">
        <v>23</v>
      </c>
      <c r="H640">
        <v>0.99639999999999995</v>
      </c>
      <c r="I640">
        <v>3.35</v>
      </c>
      <c r="J640">
        <v>0.65</v>
      </c>
      <c r="K640">
        <v>10.199999999999999</v>
      </c>
      <c r="L640">
        <v>7</v>
      </c>
    </row>
    <row r="641" spans="1:12" x14ac:dyDescent="0.35">
      <c r="A641">
        <v>8.9</v>
      </c>
      <c r="B641">
        <v>0.28999999999999998</v>
      </c>
      <c r="C641">
        <v>0.35</v>
      </c>
      <c r="D641">
        <v>1.9</v>
      </c>
      <c r="E641">
        <v>6.7000000000000004E-2</v>
      </c>
      <c r="F641">
        <v>25</v>
      </c>
      <c r="G641">
        <v>57</v>
      </c>
      <c r="H641">
        <v>0.997</v>
      </c>
      <c r="I641">
        <v>3.18</v>
      </c>
      <c r="J641">
        <v>1.36</v>
      </c>
      <c r="K641">
        <v>10.3</v>
      </c>
      <c r="L641">
        <v>6</v>
      </c>
    </row>
    <row r="642" spans="1:12" x14ac:dyDescent="0.35">
      <c r="A642">
        <v>9.9</v>
      </c>
      <c r="B642">
        <v>0.54</v>
      </c>
      <c r="C642">
        <v>0.45</v>
      </c>
      <c r="D642">
        <v>2.2999999999999998</v>
      </c>
      <c r="E642">
        <v>7.0999999999999994E-2</v>
      </c>
      <c r="F642">
        <v>16</v>
      </c>
      <c r="G642">
        <v>40</v>
      </c>
      <c r="H642">
        <v>0.99909999999999999</v>
      </c>
      <c r="I642">
        <v>3.39</v>
      </c>
      <c r="J642">
        <v>0.62</v>
      </c>
      <c r="K642">
        <v>9.4</v>
      </c>
      <c r="L642">
        <v>5</v>
      </c>
    </row>
    <row r="643" spans="1:12" x14ac:dyDescent="0.35">
      <c r="A643">
        <v>9.5</v>
      </c>
      <c r="B643">
        <v>0.59</v>
      </c>
      <c r="C643">
        <v>0.44</v>
      </c>
      <c r="D643">
        <v>2.2999999999999998</v>
      </c>
      <c r="E643">
        <v>7.0999999999999994E-2</v>
      </c>
      <c r="F643">
        <v>21</v>
      </c>
      <c r="G643">
        <v>68</v>
      </c>
      <c r="H643">
        <v>0.99919999999999998</v>
      </c>
      <c r="I643">
        <v>3.46</v>
      </c>
      <c r="J643">
        <v>0.63</v>
      </c>
      <c r="K643">
        <v>9.5</v>
      </c>
      <c r="L643">
        <v>5</v>
      </c>
    </row>
    <row r="644" spans="1:12" x14ac:dyDescent="0.35">
      <c r="A644">
        <v>9.9</v>
      </c>
      <c r="B644">
        <v>0.54</v>
      </c>
      <c r="C644">
        <v>0.45</v>
      </c>
      <c r="D644">
        <v>2.2999999999999998</v>
      </c>
      <c r="E644">
        <v>7.0999999999999994E-2</v>
      </c>
      <c r="F644">
        <v>16</v>
      </c>
      <c r="G644">
        <v>40</v>
      </c>
      <c r="H644">
        <v>0.99909999999999999</v>
      </c>
      <c r="I644">
        <v>3.39</v>
      </c>
      <c r="J644">
        <v>0.62</v>
      </c>
      <c r="K644">
        <v>9.4</v>
      </c>
      <c r="L644">
        <v>5</v>
      </c>
    </row>
    <row r="645" spans="1:12" x14ac:dyDescent="0.35">
      <c r="A645">
        <v>9.5</v>
      </c>
      <c r="B645">
        <v>0.59</v>
      </c>
      <c r="C645">
        <v>0.44</v>
      </c>
      <c r="D645">
        <v>2.2999999999999998</v>
      </c>
      <c r="E645">
        <v>7.0999999999999994E-2</v>
      </c>
      <c r="F645">
        <v>21</v>
      </c>
      <c r="G645">
        <v>68</v>
      </c>
      <c r="H645">
        <v>0.99919999999999998</v>
      </c>
      <c r="I645">
        <v>3.46</v>
      </c>
      <c r="J645">
        <v>0.63</v>
      </c>
      <c r="K645">
        <v>9.5</v>
      </c>
      <c r="L645">
        <v>5</v>
      </c>
    </row>
    <row r="646" spans="1:12" x14ac:dyDescent="0.35">
      <c r="A646">
        <v>9.9</v>
      </c>
      <c r="B646">
        <v>0.54</v>
      </c>
      <c r="C646">
        <v>0.45</v>
      </c>
      <c r="D646">
        <v>2.2999999999999998</v>
      </c>
      <c r="E646">
        <v>7.0999999999999994E-2</v>
      </c>
      <c r="F646">
        <v>16</v>
      </c>
      <c r="G646">
        <v>40</v>
      </c>
      <c r="H646">
        <v>0.99909999999999999</v>
      </c>
      <c r="I646">
        <v>3.39</v>
      </c>
      <c r="J646">
        <v>0.62</v>
      </c>
      <c r="K646">
        <v>9.4</v>
      </c>
      <c r="L646">
        <v>5</v>
      </c>
    </row>
    <row r="647" spans="1:12" x14ac:dyDescent="0.35">
      <c r="A647">
        <v>7.8</v>
      </c>
      <c r="B647">
        <v>0.64</v>
      </c>
      <c r="C647">
        <v>0.1</v>
      </c>
      <c r="D647">
        <v>6</v>
      </c>
      <c r="E647">
        <v>0.115</v>
      </c>
      <c r="F647">
        <v>5</v>
      </c>
      <c r="G647">
        <v>11</v>
      </c>
      <c r="H647">
        <v>0.99839999999999995</v>
      </c>
      <c r="I647">
        <v>3.37</v>
      </c>
      <c r="J647">
        <v>0.69</v>
      </c>
      <c r="K647">
        <v>10.1</v>
      </c>
      <c r="L647">
        <v>7</v>
      </c>
    </row>
    <row r="648" spans="1:12" x14ac:dyDescent="0.35">
      <c r="A648">
        <v>7.3</v>
      </c>
      <c r="B648">
        <v>0.67</v>
      </c>
      <c r="C648">
        <v>0.05</v>
      </c>
      <c r="D648">
        <v>3.6</v>
      </c>
      <c r="E648">
        <v>0.107</v>
      </c>
      <c r="F648">
        <v>6</v>
      </c>
      <c r="G648">
        <v>20</v>
      </c>
      <c r="H648">
        <v>0.99719999999999998</v>
      </c>
      <c r="I648">
        <v>3.4</v>
      </c>
      <c r="J648">
        <v>0.63</v>
      </c>
      <c r="K648">
        <v>10.1</v>
      </c>
      <c r="L648">
        <v>5</v>
      </c>
    </row>
    <row r="649" spans="1:12" x14ac:dyDescent="0.35">
      <c r="A649">
        <v>8.3000000000000007</v>
      </c>
      <c r="B649">
        <v>0.84499999999999997</v>
      </c>
      <c r="C649">
        <v>0.01</v>
      </c>
      <c r="D649">
        <v>2.2000000000000002</v>
      </c>
      <c r="E649">
        <v>7.0000000000000007E-2</v>
      </c>
      <c r="F649">
        <v>5</v>
      </c>
      <c r="G649">
        <v>14</v>
      </c>
      <c r="H649">
        <v>0.99670000000000003</v>
      </c>
      <c r="I649">
        <v>3.32</v>
      </c>
      <c r="J649">
        <v>0.57999999999999996</v>
      </c>
      <c r="K649">
        <v>11</v>
      </c>
      <c r="L649">
        <v>4</v>
      </c>
    </row>
    <row r="650" spans="1:12" x14ac:dyDescent="0.35">
      <c r="A650">
        <v>8.6999999999999993</v>
      </c>
      <c r="B650">
        <v>0.48</v>
      </c>
      <c r="C650">
        <v>0.3</v>
      </c>
      <c r="D650">
        <v>2.8</v>
      </c>
      <c r="E650">
        <v>6.6000000000000003E-2</v>
      </c>
      <c r="F650">
        <v>10</v>
      </c>
      <c r="G650">
        <v>28</v>
      </c>
      <c r="H650">
        <v>0.99639999999999995</v>
      </c>
      <c r="I650">
        <v>3.33</v>
      </c>
      <c r="J650">
        <v>0.67</v>
      </c>
      <c r="K650">
        <v>11.2</v>
      </c>
      <c r="L650">
        <v>7</v>
      </c>
    </row>
    <row r="651" spans="1:12" x14ac:dyDescent="0.35">
      <c r="A651">
        <v>6.7</v>
      </c>
      <c r="B651">
        <v>0.42</v>
      </c>
      <c r="C651">
        <v>0.27</v>
      </c>
      <c r="D651">
        <v>8.6</v>
      </c>
      <c r="E651">
        <v>6.8000000000000005E-2</v>
      </c>
      <c r="F651">
        <v>24</v>
      </c>
      <c r="G651">
        <v>148</v>
      </c>
      <c r="H651">
        <v>0.99480000000000002</v>
      </c>
      <c r="I651">
        <v>3.16</v>
      </c>
      <c r="J651">
        <v>0.56999999999999995</v>
      </c>
      <c r="K651">
        <v>11.3</v>
      </c>
      <c r="L651">
        <v>6</v>
      </c>
    </row>
    <row r="652" spans="1:12" x14ac:dyDescent="0.35">
      <c r="A652">
        <v>10.7</v>
      </c>
      <c r="B652">
        <v>0.43</v>
      </c>
      <c r="C652">
        <v>0.39</v>
      </c>
      <c r="D652">
        <v>2.2000000000000002</v>
      </c>
      <c r="E652">
        <v>0.106</v>
      </c>
      <c r="F652">
        <v>8</v>
      </c>
      <c r="G652">
        <v>32</v>
      </c>
      <c r="H652">
        <v>0.99860000000000004</v>
      </c>
      <c r="I652">
        <v>2.89</v>
      </c>
      <c r="J652">
        <v>0.5</v>
      </c>
      <c r="K652">
        <v>9.6</v>
      </c>
      <c r="L652">
        <v>5</v>
      </c>
    </row>
    <row r="653" spans="1:12" x14ac:dyDescent="0.35">
      <c r="A653">
        <v>9.8000000000000007</v>
      </c>
      <c r="B653">
        <v>0.88</v>
      </c>
      <c r="C653">
        <v>0.25</v>
      </c>
      <c r="D653">
        <v>2.5</v>
      </c>
      <c r="E653">
        <v>0.104</v>
      </c>
      <c r="F653">
        <v>35</v>
      </c>
      <c r="G653">
        <v>155</v>
      </c>
      <c r="H653">
        <v>1.0009999999999999</v>
      </c>
      <c r="I653">
        <v>3.41</v>
      </c>
      <c r="J653">
        <v>0.67</v>
      </c>
      <c r="K653">
        <v>11.2</v>
      </c>
      <c r="L653">
        <v>5</v>
      </c>
    </row>
    <row r="654" spans="1:12" x14ac:dyDescent="0.35">
      <c r="A654">
        <v>15.9</v>
      </c>
      <c r="B654">
        <v>0.36</v>
      </c>
      <c r="C654">
        <v>0.65</v>
      </c>
      <c r="D654">
        <v>7.5</v>
      </c>
      <c r="E654">
        <v>9.6000000000000002E-2</v>
      </c>
      <c r="F654">
        <v>22</v>
      </c>
      <c r="G654">
        <v>71</v>
      </c>
      <c r="H654">
        <v>0.99760000000000004</v>
      </c>
      <c r="I654">
        <v>2.98</v>
      </c>
      <c r="J654">
        <v>0.84</v>
      </c>
      <c r="K654">
        <v>14.9</v>
      </c>
      <c r="L654">
        <v>5</v>
      </c>
    </row>
    <row r="655" spans="1:12" x14ac:dyDescent="0.35">
      <c r="A655">
        <v>9.4</v>
      </c>
      <c r="B655">
        <v>0.33</v>
      </c>
      <c r="C655">
        <v>0.59</v>
      </c>
      <c r="D655">
        <v>2.8</v>
      </c>
      <c r="E655">
        <v>7.9000000000000001E-2</v>
      </c>
      <c r="F655">
        <v>9</v>
      </c>
      <c r="G655">
        <v>30</v>
      </c>
      <c r="H655">
        <v>0.99760000000000004</v>
      </c>
      <c r="I655">
        <v>3.12</v>
      </c>
      <c r="J655">
        <v>0.54</v>
      </c>
      <c r="K655">
        <v>12</v>
      </c>
      <c r="L655">
        <v>6</v>
      </c>
    </row>
    <row r="656" spans="1:12" x14ac:dyDescent="0.35">
      <c r="A656">
        <v>8.6</v>
      </c>
      <c r="B656">
        <v>0.47</v>
      </c>
      <c r="C656">
        <v>0.47</v>
      </c>
      <c r="D656">
        <v>2.4</v>
      </c>
      <c r="E656">
        <v>7.3999999999999996E-2</v>
      </c>
      <c r="F656">
        <v>7</v>
      </c>
      <c r="G656">
        <v>29</v>
      </c>
      <c r="H656">
        <v>0.99790000000000001</v>
      </c>
      <c r="I656">
        <v>3.08</v>
      </c>
      <c r="J656">
        <v>0.46</v>
      </c>
      <c r="K656">
        <v>9.5</v>
      </c>
      <c r="L656">
        <v>5</v>
      </c>
    </row>
    <row r="657" spans="1:12" x14ac:dyDescent="0.35">
      <c r="A657">
        <v>9.6999999999999993</v>
      </c>
      <c r="B657">
        <v>0.55000000000000004</v>
      </c>
      <c r="C657">
        <v>0.17</v>
      </c>
      <c r="D657">
        <v>2.9</v>
      </c>
      <c r="E657">
        <v>8.6999999999999994E-2</v>
      </c>
      <c r="F657">
        <v>20</v>
      </c>
      <c r="G657">
        <v>53</v>
      </c>
      <c r="H657">
        <v>1.0004</v>
      </c>
      <c r="I657">
        <v>3.14</v>
      </c>
      <c r="J657">
        <v>0.61</v>
      </c>
      <c r="K657">
        <v>9.4</v>
      </c>
      <c r="L657">
        <v>5</v>
      </c>
    </row>
    <row r="658" spans="1:12" x14ac:dyDescent="0.35">
      <c r="A658">
        <v>10.7</v>
      </c>
      <c r="B658">
        <v>0.43</v>
      </c>
      <c r="C658">
        <v>0.39</v>
      </c>
      <c r="D658">
        <v>2.2000000000000002</v>
      </c>
      <c r="E658">
        <v>0.106</v>
      </c>
      <c r="F658">
        <v>8</v>
      </c>
      <c r="G658">
        <v>32</v>
      </c>
      <c r="H658">
        <v>0.99860000000000004</v>
      </c>
      <c r="I658">
        <v>2.89</v>
      </c>
      <c r="J658">
        <v>0.5</v>
      </c>
      <c r="K658">
        <v>9.6</v>
      </c>
      <c r="L658">
        <v>5</v>
      </c>
    </row>
    <row r="659" spans="1:12" x14ac:dyDescent="0.35">
      <c r="A659">
        <v>12</v>
      </c>
      <c r="B659">
        <v>0.5</v>
      </c>
      <c r="C659">
        <v>0.59</v>
      </c>
      <c r="D659">
        <v>1.4</v>
      </c>
      <c r="E659">
        <v>7.2999999999999995E-2</v>
      </c>
      <c r="F659">
        <v>23</v>
      </c>
      <c r="G659">
        <v>42</v>
      </c>
      <c r="H659">
        <v>0.998</v>
      </c>
      <c r="I659">
        <v>2.92</v>
      </c>
      <c r="J659">
        <v>0.68</v>
      </c>
      <c r="K659">
        <v>10.5</v>
      </c>
      <c r="L659">
        <v>7</v>
      </c>
    </row>
    <row r="660" spans="1:12" x14ac:dyDescent="0.35">
      <c r="A660">
        <v>7.2</v>
      </c>
      <c r="B660">
        <v>0.52</v>
      </c>
      <c r="C660">
        <v>7.0000000000000007E-2</v>
      </c>
      <c r="D660">
        <v>1.4</v>
      </c>
      <c r="E660">
        <v>7.3999999999999996E-2</v>
      </c>
      <c r="F660">
        <v>5</v>
      </c>
      <c r="G660">
        <v>20</v>
      </c>
      <c r="H660">
        <v>0.99729999999999996</v>
      </c>
      <c r="I660">
        <v>3.32</v>
      </c>
      <c r="J660">
        <v>0.81</v>
      </c>
      <c r="K660">
        <v>9.6</v>
      </c>
      <c r="L660">
        <v>6</v>
      </c>
    </row>
    <row r="661" spans="1:12" x14ac:dyDescent="0.35">
      <c r="A661">
        <v>7.1</v>
      </c>
      <c r="B661">
        <v>0.84</v>
      </c>
      <c r="C661">
        <v>0.02</v>
      </c>
      <c r="D661">
        <v>4.4000000000000004</v>
      </c>
      <c r="E661">
        <v>9.6000000000000002E-2</v>
      </c>
      <c r="F661">
        <v>5</v>
      </c>
      <c r="G661">
        <v>13</v>
      </c>
      <c r="H661">
        <v>0.997</v>
      </c>
      <c r="I661">
        <v>3.41</v>
      </c>
      <c r="J661">
        <v>0.56999999999999995</v>
      </c>
      <c r="K661">
        <v>11</v>
      </c>
      <c r="L661">
        <v>4</v>
      </c>
    </row>
    <row r="662" spans="1:12" x14ac:dyDescent="0.35">
      <c r="A662">
        <v>7.2</v>
      </c>
      <c r="B662">
        <v>0.52</v>
      </c>
      <c r="C662">
        <v>7.0000000000000007E-2</v>
      </c>
      <c r="D662">
        <v>1.4</v>
      </c>
      <c r="E662">
        <v>7.3999999999999996E-2</v>
      </c>
      <c r="F662">
        <v>5</v>
      </c>
      <c r="G662">
        <v>20</v>
      </c>
      <c r="H662">
        <v>0.99729999999999996</v>
      </c>
      <c r="I662">
        <v>3.32</v>
      </c>
      <c r="J662">
        <v>0.81</v>
      </c>
      <c r="K662">
        <v>9.6</v>
      </c>
      <c r="L662">
        <v>6</v>
      </c>
    </row>
    <row r="663" spans="1:12" x14ac:dyDescent="0.35">
      <c r="A663">
        <v>7.5</v>
      </c>
      <c r="B663">
        <v>0.42</v>
      </c>
      <c r="C663">
        <v>0.31</v>
      </c>
      <c r="D663">
        <v>1.6</v>
      </c>
      <c r="E663">
        <v>0.08</v>
      </c>
      <c r="F663">
        <v>15</v>
      </c>
      <c r="G663">
        <v>42</v>
      </c>
      <c r="H663">
        <v>0.99780000000000002</v>
      </c>
      <c r="I663">
        <v>3.31</v>
      </c>
      <c r="J663">
        <v>0.64</v>
      </c>
      <c r="K663">
        <v>9</v>
      </c>
      <c r="L663">
        <v>5</v>
      </c>
    </row>
    <row r="664" spans="1:12" x14ac:dyDescent="0.35">
      <c r="A664">
        <v>7.2</v>
      </c>
      <c r="B664">
        <v>0.56999999999999995</v>
      </c>
      <c r="C664">
        <v>0.06</v>
      </c>
      <c r="D664">
        <v>1.6</v>
      </c>
      <c r="E664">
        <v>7.5999999999999998E-2</v>
      </c>
      <c r="F664">
        <v>9</v>
      </c>
      <c r="G664">
        <v>27</v>
      </c>
      <c r="H664">
        <v>0.99719999999999998</v>
      </c>
      <c r="I664">
        <v>3.36</v>
      </c>
      <c r="J664">
        <v>0.7</v>
      </c>
      <c r="K664">
        <v>9.6</v>
      </c>
      <c r="L664">
        <v>6</v>
      </c>
    </row>
    <row r="665" spans="1:12" x14ac:dyDescent="0.35">
      <c r="A665">
        <v>10.1</v>
      </c>
      <c r="B665">
        <v>0.28000000000000003</v>
      </c>
      <c r="C665">
        <v>0.46</v>
      </c>
      <c r="D665">
        <v>1.8</v>
      </c>
      <c r="E665">
        <v>0.05</v>
      </c>
      <c r="F665">
        <v>5</v>
      </c>
      <c r="G665">
        <v>13</v>
      </c>
      <c r="H665">
        <v>0.99739999999999995</v>
      </c>
      <c r="I665">
        <v>3.04</v>
      </c>
      <c r="J665">
        <v>0.79</v>
      </c>
      <c r="K665">
        <v>10.199999999999999</v>
      </c>
      <c r="L665">
        <v>6</v>
      </c>
    </row>
    <row r="666" spans="1:12" x14ac:dyDescent="0.35">
      <c r="A666">
        <v>12.1</v>
      </c>
      <c r="B666">
        <v>0.4</v>
      </c>
      <c r="C666">
        <v>0.52</v>
      </c>
      <c r="D666">
        <v>2</v>
      </c>
      <c r="E666">
        <v>9.1999999999999998E-2</v>
      </c>
      <c r="F666">
        <v>15</v>
      </c>
      <c r="G666">
        <v>54</v>
      </c>
      <c r="H666">
        <v>1</v>
      </c>
      <c r="I666">
        <v>3.03</v>
      </c>
      <c r="J666">
        <v>0.66</v>
      </c>
      <c r="K666">
        <v>10.199999999999999</v>
      </c>
      <c r="L666">
        <v>5</v>
      </c>
    </row>
    <row r="667" spans="1:12" x14ac:dyDescent="0.35">
      <c r="A667">
        <v>9.4</v>
      </c>
      <c r="B667">
        <v>0.59</v>
      </c>
      <c r="C667">
        <v>0.14000000000000001</v>
      </c>
      <c r="D667">
        <v>2</v>
      </c>
      <c r="E667">
        <v>8.4000000000000005E-2</v>
      </c>
      <c r="F667">
        <v>25</v>
      </c>
      <c r="G667">
        <v>48</v>
      </c>
      <c r="H667">
        <v>0.99809999999999999</v>
      </c>
      <c r="I667">
        <v>3.14</v>
      </c>
      <c r="J667">
        <v>0.56000000000000005</v>
      </c>
      <c r="K667">
        <v>9.6999999999999993</v>
      </c>
      <c r="L667">
        <v>5</v>
      </c>
    </row>
    <row r="668" spans="1:12" x14ac:dyDescent="0.35">
      <c r="A668">
        <v>8.3000000000000007</v>
      </c>
      <c r="B668">
        <v>0.49</v>
      </c>
      <c r="C668">
        <v>0.36</v>
      </c>
      <c r="D668">
        <v>1.8</v>
      </c>
      <c r="E668">
        <v>0.222</v>
      </c>
      <c r="F668">
        <v>6</v>
      </c>
      <c r="G668">
        <v>16</v>
      </c>
      <c r="H668">
        <v>0.998</v>
      </c>
      <c r="I668">
        <v>3.18</v>
      </c>
      <c r="J668">
        <v>0.6</v>
      </c>
      <c r="K668">
        <v>9.5</v>
      </c>
      <c r="L668">
        <v>6</v>
      </c>
    </row>
    <row r="669" spans="1:12" x14ac:dyDescent="0.35">
      <c r="A669">
        <v>11.3</v>
      </c>
      <c r="B669">
        <v>0.34</v>
      </c>
      <c r="C669">
        <v>0.45</v>
      </c>
      <c r="D669">
        <v>2</v>
      </c>
      <c r="E669">
        <v>8.2000000000000003E-2</v>
      </c>
      <c r="F669">
        <v>6</v>
      </c>
      <c r="G669">
        <v>15</v>
      </c>
      <c r="H669">
        <v>0.99880000000000002</v>
      </c>
      <c r="I669">
        <v>2.94</v>
      </c>
      <c r="J669">
        <v>0.66</v>
      </c>
      <c r="K669">
        <v>9.1999999999999993</v>
      </c>
      <c r="L669">
        <v>6</v>
      </c>
    </row>
    <row r="670" spans="1:12" x14ac:dyDescent="0.35">
      <c r="A670">
        <v>10</v>
      </c>
      <c r="B670">
        <v>0.73</v>
      </c>
      <c r="C670">
        <v>0.43</v>
      </c>
      <c r="D670">
        <v>2.2999999999999998</v>
      </c>
      <c r="E670">
        <v>5.8999999999999997E-2</v>
      </c>
      <c r="F670">
        <v>15</v>
      </c>
      <c r="G670">
        <v>31</v>
      </c>
      <c r="H670">
        <v>0.99660000000000004</v>
      </c>
      <c r="I670">
        <v>3.15</v>
      </c>
      <c r="J670">
        <v>0.56999999999999995</v>
      </c>
      <c r="K670">
        <v>11</v>
      </c>
      <c r="L670">
        <v>5</v>
      </c>
    </row>
    <row r="671" spans="1:12" x14ac:dyDescent="0.35">
      <c r="A671">
        <v>11.3</v>
      </c>
      <c r="B671">
        <v>0.34</v>
      </c>
      <c r="C671">
        <v>0.45</v>
      </c>
      <c r="D671">
        <v>2</v>
      </c>
      <c r="E671">
        <v>8.2000000000000003E-2</v>
      </c>
      <c r="F671">
        <v>6</v>
      </c>
      <c r="G671">
        <v>15</v>
      </c>
      <c r="H671">
        <v>0.99880000000000002</v>
      </c>
      <c r="I671">
        <v>2.94</v>
      </c>
      <c r="J671">
        <v>0.66</v>
      </c>
      <c r="K671">
        <v>9.1999999999999993</v>
      </c>
      <c r="L671">
        <v>6</v>
      </c>
    </row>
    <row r="672" spans="1:12" x14ac:dyDescent="0.35">
      <c r="A672">
        <v>6.9</v>
      </c>
      <c r="B672">
        <v>0.4</v>
      </c>
      <c r="C672">
        <v>0.24</v>
      </c>
      <c r="D672">
        <v>2.5</v>
      </c>
      <c r="E672">
        <v>8.3000000000000004E-2</v>
      </c>
      <c r="F672">
        <v>30</v>
      </c>
      <c r="G672">
        <v>45</v>
      </c>
      <c r="H672">
        <v>0.99590000000000001</v>
      </c>
      <c r="I672">
        <v>3.26</v>
      </c>
      <c r="J672">
        <v>0.57999999999999996</v>
      </c>
      <c r="K672">
        <v>10</v>
      </c>
      <c r="L672">
        <v>5</v>
      </c>
    </row>
    <row r="673" spans="1:12" x14ac:dyDescent="0.35">
      <c r="A673">
        <v>8.1999999999999993</v>
      </c>
      <c r="B673">
        <v>0.73</v>
      </c>
      <c r="C673">
        <v>0.21</v>
      </c>
      <c r="D673">
        <v>1.7</v>
      </c>
      <c r="E673">
        <v>7.3999999999999996E-2</v>
      </c>
      <c r="F673">
        <v>5</v>
      </c>
      <c r="G673">
        <v>13</v>
      </c>
      <c r="H673">
        <v>0.99680000000000002</v>
      </c>
      <c r="I673">
        <v>3.2</v>
      </c>
      <c r="J673">
        <v>0.52</v>
      </c>
      <c r="K673">
        <v>9.5</v>
      </c>
      <c r="L673">
        <v>5</v>
      </c>
    </row>
    <row r="674" spans="1:12" x14ac:dyDescent="0.35">
      <c r="A674">
        <v>9.8000000000000007</v>
      </c>
      <c r="B674">
        <v>1.24</v>
      </c>
      <c r="C674">
        <v>0.34</v>
      </c>
      <c r="D674">
        <v>2</v>
      </c>
      <c r="E674">
        <v>7.9000000000000001E-2</v>
      </c>
      <c r="F674">
        <v>32</v>
      </c>
      <c r="G674">
        <v>151</v>
      </c>
      <c r="H674">
        <v>0.998</v>
      </c>
      <c r="I674">
        <v>3.15</v>
      </c>
      <c r="J674">
        <v>0.53</v>
      </c>
      <c r="K674">
        <v>9.5</v>
      </c>
      <c r="L674">
        <v>5</v>
      </c>
    </row>
    <row r="675" spans="1:12" x14ac:dyDescent="0.35">
      <c r="A675">
        <v>8.1999999999999993</v>
      </c>
      <c r="B675">
        <v>0.73</v>
      </c>
      <c r="C675">
        <v>0.21</v>
      </c>
      <c r="D675">
        <v>1.7</v>
      </c>
      <c r="E675">
        <v>7.3999999999999996E-2</v>
      </c>
      <c r="F675">
        <v>5</v>
      </c>
      <c r="G675">
        <v>13</v>
      </c>
      <c r="H675">
        <v>0.99680000000000002</v>
      </c>
      <c r="I675">
        <v>3.2</v>
      </c>
      <c r="J675">
        <v>0.52</v>
      </c>
      <c r="K675">
        <v>9.5</v>
      </c>
      <c r="L675">
        <v>5</v>
      </c>
    </row>
    <row r="676" spans="1:12" x14ac:dyDescent="0.35">
      <c r="A676">
        <v>10.8</v>
      </c>
      <c r="B676">
        <v>0.4</v>
      </c>
      <c r="C676">
        <v>0.41</v>
      </c>
      <c r="D676">
        <v>2.2000000000000002</v>
      </c>
      <c r="E676">
        <v>8.4000000000000005E-2</v>
      </c>
      <c r="F676">
        <v>7</v>
      </c>
      <c r="G676">
        <v>17</v>
      </c>
      <c r="H676">
        <v>0.99839999999999995</v>
      </c>
      <c r="I676">
        <v>3.08</v>
      </c>
      <c r="J676">
        <v>0.67</v>
      </c>
      <c r="K676">
        <v>9.3000000000000007</v>
      </c>
      <c r="L676">
        <v>6</v>
      </c>
    </row>
    <row r="677" spans="1:12" x14ac:dyDescent="0.35">
      <c r="A677">
        <v>9.3000000000000007</v>
      </c>
      <c r="B677">
        <v>0.41</v>
      </c>
      <c r="C677">
        <v>0.39</v>
      </c>
      <c r="D677">
        <v>2.2000000000000002</v>
      </c>
      <c r="E677">
        <v>6.4000000000000001E-2</v>
      </c>
      <c r="F677">
        <v>12</v>
      </c>
      <c r="G677">
        <v>31</v>
      </c>
      <c r="H677">
        <v>0.99839999999999995</v>
      </c>
      <c r="I677">
        <v>3.26</v>
      </c>
      <c r="J677">
        <v>0.65</v>
      </c>
      <c r="K677">
        <v>10.199999999999999</v>
      </c>
      <c r="L677">
        <v>5</v>
      </c>
    </row>
    <row r="678" spans="1:12" x14ac:dyDescent="0.35">
      <c r="A678">
        <v>10.8</v>
      </c>
      <c r="B678">
        <v>0.4</v>
      </c>
      <c r="C678">
        <v>0.41</v>
      </c>
      <c r="D678">
        <v>2.2000000000000002</v>
      </c>
      <c r="E678">
        <v>8.4000000000000005E-2</v>
      </c>
      <c r="F678">
        <v>7</v>
      </c>
      <c r="G678">
        <v>17</v>
      </c>
      <c r="H678">
        <v>0.99839999999999995</v>
      </c>
      <c r="I678">
        <v>3.08</v>
      </c>
      <c r="J678">
        <v>0.67</v>
      </c>
      <c r="K678">
        <v>9.3000000000000007</v>
      </c>
      <c r="L678">
        <v>6</v>
      </c>
    </row>
    <row r="679" spans="1:12" x14ac:dyDescent="0.35">
      <c r="A679">
        <v>8.6</v>
      </c>
      <c r="B679">
        <v>0.8</v>
      </c>
      <c r="C679">
        <v>0.11</v>
      </c>
      <c r="D679">
        <v>2.2999999999999998</v>
      </c>
      <c r="E679">
        <v>8.4000000000000005E-2</v>
      </c>
      <c r="F679">
        <v>12</v>
      </c>
      <c r="G679">
        <v>31</v>
      </c>
      <c r="H679">
        <v>0.99790000000000001</v>
      </c>
      <c r="I679">
        <v>3.4</v>
      </c>
      <c r="J679">
        <v>0.48</v>
      </c>
      <c r="K679">
        <v>9.9</v>
      </c>
      <c r="L679">
        <v>5</v>
      </c>
    </row>
    <row r="680" spans="1:12" x14ac:dyDescent="0.35">
      <c r="A680">
        <v>8.3000000000000007</v>
      </c>
      <c r="B680">
        <v>0.78</v>
      </c>
      <c r="C680">
        <v>0.1</v>
      </c>
      <c r="D680">
        <v>2.6</v>
      </c>
      <c r="E680">
        <v>8.1000000000000003E-2</v>
      </c>
      <c r="F680">
        <v>45</v>
      </c>
      <c r="G680">
        <v>87</v>
      </c>
      <c r="H680">
        <v>0.99829999999999997</v>
      </c>
      <c r="I680">
        <v>3.48</v>
      </c>
      <c r="J680">
        <v>0.53</v>
      </c>
      <c r="K680">
        <v>10</v>
      </c>
      <c r="L680">
        <v>5</v>
      </c>
    </row>
    <row r="681" spans="1:12" x14ac:dyDescent="0.35">
      <c r="A681">
        <v>10.8</v>
      </c>
      <c r="B681">
        <v>0.26</v>
      </c>
      <c r="C681">
        <v>0.45</v>
      </c>
      <c r="D681">
        <v>3.3</v>
      </c>
      <c r="E681">
        <v>0.06</v>
      </c>
      <c r="F681">
        <v>20</v>
      </c>
      <c r="G681">
        <v>49</v>
      </c>
      <c r="H681">
        <v>0.99719999999999998</v>
      </c>
      <c r="I681">
        <v>3.13</v>
      </c>
      <c r="J681">
        <v>0.54</v>
      </c>
      <c r="K681">
        <v>9.6</v>
      </c>
      <c r="L681">
        <v>5</v>
      </c>
    </row>
    <row r="682" spans="1:12" x14ac:dyDescent="0.35">
      <c r="A682">
        <v>13.3</v>
      </c>
      <c r="B682">
        <v>0.43</v>
      </c>
      <c r="C682">
        <v>0.57999999999999996</v>
      </c>
      <c r="D682">
        <v>1.9</v>
      </c>
      <c r="E682">
        <v>7.0000000000000007E-2</v>
      </c>
      <c r="F682">
        <v>15</v>
      </c>
      <c r="G682">
        <v>40</v>
      </c>
      <c r="H682">
        <v>1.0004</v>
      </c>
      <c r="I682">
        <v>3.06</v>
      </c>
      <c r="J682">
        <v>0.49</v>
      </c>
      <c r="K682">
        <v>9</v>
      </c>
      <c r="L682">
        <v>5</v>
      </c>
    </row>
    <row r="683" spans="1:12" x14ac:dyDescent="0.35">
      <c r="A683">
        <v>8</v>
      </c>
      <c r="B683">
        <v>0.45</v>
      </c>
      <c r="C683">
        <v>0.23</v>
      </c>
      <c r="D683">
        <v>2.2000000000000002</v>
      </c>
      <c r="E683">
        <v>9.4E-2</v>
      </c>
      <c r="F683">
        <v>16</v>
      </c>
      <c r="G683">
        <v>29</v>
      </c>
      <c r="H683">
        <v>0.99619999999999997</v>
      </c>
      <c r="I683">
        <v>3.21</v>
      </c>
      <c r="J683">
        <v>0.49</v>
      </c>
      <c r="K683">
        <v>10.199999999999999</v>
      </c>
      <c r="L683">
        <v>6</v>
      </c>
    </row>
    <row r="684" spans="1:12" x14ac:dyDescent="0.35">
      <c r="A684">
        <v>8.5</v>
      </c>
      <c r="B684">
        <v>0.46</v>
      </c>
      <c r="C684">
        <v>0.31</v>
      </c>
      <c r="D684">
        <v>2.25</v>
      </c>
      <c r="E684">
        <v>7.8E-2</v>
      </c>
      <c r="F684">
        <v>32</v>
      </c>
      <c r="G684">
        <v>58</v>
      </c>
      <c r="H684">
        <v>0.998</v>
      </c>
      <c r="I684">
        <v>3.33</v>
      </c>
      <c r="J684">
        <v>0.54</v>
      </c>
      <c r="K684">
        <v>9.8000000000000007</v>
      </c>
      <c r="L684">
        <v>5</v>
      </c>
    </row>
    <row r="685" spans="1:12" x14ac:dyDescent="0.35">
      <c r="A685">
        <v>8.1</v>
      </c>
      <c r="B685">
        <v>0.78</v>
      </c>
      <c r="C685">
        <v>0.23</v>
      </c>
      <c r="D685">
        <v>2.6</v>
      </c>
      <c r="E685">
        <v>5.8999999999999997E-2</v>
      </c>
      <c r="F685">
        <v>5</v>
      </c>
      <c r="G685">
        <v>15</v>
      </c>
      <c r="H685">
        <v>0.997</v>
      </c>
      <c r="I685">
        <v>3.37</v>
      </c>
      <c r="J685">
        <v>0.56000000000000005</v>
      </c>
      <c r="K685">
        <v>11.3</v>
      </c>
      <c r="L685">
        <v>5</v>
      </c>
    </row>
    <row r="686" spans="1:12" x14ac:dyDescent="0.35">
      <c r="A686">
        <v>9.8000000000000007</v>
      </c>
      <c r="B686">
        <v>0.98</v>
      </c>
      <c r="C686">
        <v>0.32</v>
      </c>
      <c r="D686">
        <v>2.2999999999999998</v>
      </c>
      <c r="E686">
        <v>7.8E-2</v>
      </c>
      <c r="F686">
        <v>35</v>
      </c>
      <c r="G686">
        <v>152</v>
      </c>
      <c r="H686">
        <v>0.998</v>
      </c>
      <c r="I686">
        <v>3.25</v>
      </c>
      <c r="J686">
        <v>0.48</v>
      </c>
      <c r="K686">
        <v>9.4</v>
      </c>
      <c r="L686">
        <v>5</v>
      </c>
    </row>
    <row r="687" spans="1:12" x14ac:dyDescent="0.35">
      <c r="A687">
        <v>8.1</v>
      </c>
      <c r="B687">
        <v>0.78</v>
      </c>
      <c r="C687">
        <v>0.23</v>
      </c>
      <c r="D687">
        <v>2.6</v>
      </c>
      <c r="E687">
        <v>5.8999999999999997E-2</v>
      </c>
      <c r="F687">
        <v>5</v>
      </c>
      <c r="G687">
        <v>15</v>
      </c>
      <c r="H687">
        <v>0.997</v>
      </c>
      <c r="I687">
        <v>3.37</v>
      </c>
      <c r="J687">
        <v>0.56000000000000005</v>
      </c>
      <c r="K687">
        <v>11.3</v>
      </c>
      <c r="L687">
        <v>5</v>
      </c>
    </row>
    <row r="688" spans="1:12" x14ac:dyDescent="0.35">
      <c r="A688">
        <v>7.1</v>
      </c>
      <c r="B688">
        <v>0.65</v>
      </c>
      <c r="C688">
        <v>0.18</v>
      </c>
      <c r="D688">
        <v>1.8</v>
      </c>
      <c r="E688">
        <v>7.0000000000000007E-2</v>
      </c>
      <c r="F688">
        <v>13</v>
      </c>
      <c r="G688">
        <v>40</v>
      </c>
      <c r="H688">
        <v>0.997</v>
      </c>
      <c r="I688">
        <v>3.44</v>
      </c>
      <c r="J688">
        <v>0.6</v>
      </c>
      <c r="K688">
        <v>9.1</v>
      </c>
      <c r="L688">
        <v>5</v>
      </c>
    </row>
    <row r="689" spans="1:12" x14ac:dyDescent="0.35">
      <c r="A689">
        <v>9.1</v>
      </c>
      <c r="B689">
        <v>0.64</v>
      </c>
      <c r="C689">
        <v>0.23</v>
      </c>
      <c r="D689">
        <v>3.1</v>
      </c>
      <c r="E689">
        <v>9.5000000000000001E-2</v>
      </c>
      <c r="F689">
        <v>13</v>
      </c>
      <c r="G689">
        <v>38</v>
      </c>
      <c r="H689">
        <v>0.99980000000000002</v>
      </c>
      <c r="I689">
        <v>3.28</v>
      </c>
      <c r="J689">
        <v>0.59</v>
      </c>
      <c r="K689">
        <v>9.6999999999999993</v>
      </c>
      <c r="L689">
        <v>5</v>
      </c>
    </row>
    <row r="690" spans="1:12" x14ac:dyDescent="0.35">
      <c r="A690">
        <v>7.7</v>
      </c>
      <c r="B690">
        <v>0.66</v>
      </c>
      <c r="C690">
        <v>0.04</v>
      </c>
      <c r="D690">
        <v>1.6</v>
      </c>
      <c r="E690">
        <v>3.9E-2</v>
      </c>
      <c r="F690">
        <v>4</v>
      </c>
      <c r="G690">
        <v>9</v>
      </c>
      <c r="H690">
        <v>0.99619999999999997</v>
      </c>
      <c r="I690">
        <v>3.4</v>
      </c>
      <c r="J690">
        <v>0.47</v>
      </c>
      <c r="K690">
        <v>9.4</v>
      </c>
      <c r="L690">
        <v>5</v>
      </c>
    </row>
    <row r="691" spans="1:12" x14ac:dyDescent="0.35">
      <c r="A691">
        <v>8.1</v>
      </c>
      <c r="B691">
        <v>0.38</v>
      </c>
      <c r="C691">
        <v>0.48</v>
      </c>
      <c r="D691">
        <v>1.8</v>
      </c>
      <c r="E691">
        <v>0.157</v>
      </c>
      <c r="F691">
        <v>5</v>
      </c>
      <c r="G691">
        <v>17</v>
      </c>
      <c r="H691">
        <v>0.99760000000000004</v>
      </c>
      <c r="I691">
        <v>3.3</v>
      </c>
      <c r="J691">
        <v>1.05</v>
      </c>
      <c r="K691">
        <v>9.4</v>
      </c>
      <c r="L691">
        <v>5</v>
      </c>
    </row>
    <row r="692" spans="1:12" x14ac:dyDescent="0.35">
      <c r="A692">
        <v>7.4</v>
      </c>
      <c r="B692">
        <v>1.1850000000000001</v>
      </c>
      <c r="C692">
        <v>0</v>
      </c>
      <c r="D692">
        <v>4.25</v>
      </c>
      <c r="E692">
        <v>9.7000000000000003E-2</v>
      </c>
      <c r="F692">
        <v>5</v>
      </c>
      <c r="G692">
        <v>14</v>
      </c>
      <c r="H692">
        <v>0.99660000000000004</v>
      </c>
      <c r="I692">
        <v>3.63</v>
      </c>
      <c r="J692">
        <v>0.54</v>
      </c>
      <c r="K692">
        <v>10.7</v>
      </c>
      <c r="L692">
        <v>3</v>
      </c>
    </row>
    <row r="693" spans="1:12" x14ac:dyDescent="0.35">
      <c r="A693">
        <v>9.1999999999999993</v>
      </c>
      <c r="B693">
        <v>0.92</v>
      </c>
      <c r="C693">
        <v>0.24</v>
      </c>
      <c r="D693">
        <v>2.6</v>
      </c>
      <c r="E693">
        <v>8.6999999999999994E-2</v>
      </c>
      <c r="F693">
        <v>12</v>
      </c>
      <c r="G693">
        <v>93</v>
      </c>
      <c r="H693">
        <v>0.99980000000000002</v>
      </c>
      <c r="I693">
        <v>3.48</v>
      </c>
      <c r="J693">
        <v>0.54</v>
      </c>
      <c r="K693">
        <v>9.8000000000000007</v>
      </c>
      <c r="L693">
        <v>5</v>
      </c>
    </row>
    <row r="694" spans="1:12" x14ac:dyDescent="0.35">
      <c r="A694">
        <v>8.6</v>
      </c>
      <c r="B694">
        <v>0.49</v>
      </c>
      <c r="C694">
        <v>0.51</v>
      </c>
      <c r="D694">
        <v>2</v>
      </c>
      <c r="E694">
        <v>0.42199999999999999</v>
      </c>
      <c r="F694">
        <v>16</v>
      </c>
      <c r="G694">
        <v>62</v>
      </c>
      <c r="H694">
        <v>0.99790000000000001</v>
      </c>
      <c r="I694">
        <v>3.03</v>
      </c>
      <c r="J694">
        <v>1.17</v>
      </c>
      <c r="K694">
        <v>9</v>
      </c>
      <c r="L694">
        <v>5</v>
      </c>
    </row>
    <row r="695" spans="1:12" x14ac:dyDescent="0.35">
      <c r="A695">
        <v>9</v>
      </c>
      <c r="B695">
        <v>0.48</v>
      </c>
      <c r="C695">
        <v>0.32</v>
      </c>
      <c r="D695">
        <v>2.8</v>
      </c>
      <c r="E695">
        <v>8.4000000000000005E-2</v>
      </c>
      <c r="F695">
        <v>21</v>
      </c>
      <c r="G695">
        <v>122</v>
      </c>
      <c r="H695">
        <v>0.99839999999999995</v>
      </c>
      <c r="I695">
        <v>3.32</v>
      </c>
      <c r="J695">
        <v>0.62</v>
      </c>
      <c r="K695">
        <v>9.4</v>
      </c>
      <c r="L695">
        <v>5</v>
      </c>
    </row>
    <row r="696" spans="1:12" x14ac:dyDescent="0.35">
      <c r="A696">
        <v>9</v>
      </c>
      <c r="B696">
        <v>0.47</v>
      </c>
      <c r="C696">
        <v>0.31</v>
      </c>
      <c r="D696">
        <v>2.7</v>
      </c>
      <c r="E696">
        <v>8.4000000000000005E-2</v>
      </c>
      <c r="F696">
        <v>24</v>
      </c>
      <c r="G696">
        <v>125</v>
      </c>
      <c r="H696">
        <v>0.99839999999999995</v>
      </c>
      <c r="I696">
        <v>3.31</v>
      </c>
      <c r="J696">
        <v>0.61</v>
      </c>
      <c r="K696">
        <v>9.4</v>
      </c>
      <c r="L696">
        <v>5</v>
      </c>
    </row>
    <row r="697" spans="1:12" x14ac:dyDescent="0.35">
      <c r="A697">
        <v>5.0999999999999996</v>
      </c>
      <c r="B697">
        <v>0.47</v>
      </c>
      <c r="C697">
        <v>0.02</v>
      </c>
      <c r="D697">
        <v>1.3</v>
      </c>
      <c r="E697">
        <v>3.4000000000000002E-2</v>
      </c>
      <c r="F697">
        <v>18</v>
      </c>
      <c r="G697">
        <v>44</v>
      </c>
      <c r="H697">
        <v>0.99209999999999998</v>
      </c>
      <c r="I697">
        <v>3.9</v>
      </c>
      <c r="J697">
        <v>0.62</v>
      </c>
      <c r="K697">
        <v>12.8</v>
      </c>
      <c r="L697">
        <v>6</v>
      </c>
    </row>
    <row r="698" spans="1:12" x14ac:dyDescent="0.35">
      <c r="A698">
        <v>7</v>
      </c>
      <c r="B698">
        <v>0.65</v>
      </c>
      <c r="C698">
        <v>0.02</v>
      </c>
      <c r="D698">
        <v>2.1</v>
      </c>
      <c r="E698">
        <v>6.6000000000000003E-2</v>
      </c>
      <c r="F698">
        <v>8</v>
      </c>
      <c r="G698">
        <v>25</v>
      </c>
      <c r="H698">
        <v>0.99719999999999998</v>
      </c>
      <c r="I698">
        <v>3.47</v>
      </c>
      <c r="J698">
        <v>0.67</v>
      </c>
      <c r="K698">
        <v>9.5</v>
      </c>
      <c r="L698">
        <v>6</v>
      </c>
    </row>
    <row r="699" spans="1:12" x14ac:dyDescent="0.35">
      <c r="A699">
        <v>7</v>
      </c>
      <c r="B699">
        <v>0.65</v>
      </c>
      <c r="C699">
        <v>0.02</v>
      </c>
      <c r="D699">
        <v>2.1</v>
      </c>
      <c r="E699">
        <v>6.6000000000000003E-2</v>
      </c>
      <c r="F699">
        <v>8</v>
      </c>
      <c r="G699">
        <v>25</v>
      </c>
      <c r="H699">
        <v>0.99719999999999998</v>
      </c>
      <c r="I699">
        <v>3.47</v>
      </c>
      <c r="J699">
        <v>0.67</v>
      </c>
      <c r="K699">
        <v>9.5</v>
      </c>
      <c r="L699">
        <v>6</v>
      </c>
    </row>
    <row r="700" spans="1:12" x14ac:dyDescent="0.35">
      <c r="A700">
        <v>9.4</v>
      </c>
      <c r="B700">
        <v>0.61499999999999999</v>
      </c>
      <c r="C700">
        <v>0.28000000000000003</v>
      </c>
      <c r="D700">
        <v>3.2</v>
      </c>
      <c r="E700">
        <v>8.6999999999999994E-2</v>
      </c>
      <c r="F700">
        <v>18</v>
      </c>
      <c r="G700">
        <v>72</v>
      </c>
      <c r="H700">
        <v>1.0001</v>
      </c>
      <c r="I700">
        <v>3.31</v>
      </c>
      <c r="J700">
        <v>0.53</v>
      </c>
      <c r="K700">
        <v>9.6999999999999993</v>
      </c>
      <c r="L700">
        <v>5</v>
      </c>
    </row>
    <row r="701" spans="1:12" x14ac:dyDescent="0.35">
      <c r="A701">
        <v>11.8</v>
      </c>
      <c r="B701">
        <v>0.38</v>
      </c>
      <c r="C701">
        <v>0.55000000000000004</v>
      </c>
      <c r="D701">
        <v>2.1</v>
      </c>
      <c r="E701">
        <v>7.0999999999999994E-2</v>
      </c>
      <c r="F701">
        <v>5</v>
      </c>
      <c r="G701">
        <v>19</v>
      </c>
      <c r="H701">
        <v>0.99860000000000004</v>
      </c>
      <c r="I701">
        <v>3.11</v>
      </c>
      <c r="J701">
        <v>0.62</v>
      </c>
      <c r="K701">
        <v>10.8</v>
      </c>
      <c r="L701">
        <v>6</v>
      </c>
    </row>
    <row r="702" spans="1:12" x14ac:dyDescent="0.35">
      <c r="A702">
        <v>10.6</v>
      </c>
      <c r="B702">
        <v>1.02</v>
      </c>
      <c r="C702">
        <v>0.43</v>
      </c>
      <c r="D702">
        <v>2.9</v>
      </c>
      <c r="E702">
        <v>7.5999999999999998E-2</v>
      </c>
      <c r="F702">
        <v>26</v>
      </c>
      <c r="G702">
        <v>88</v>
      </c>
      <c r="H702">
        <v>0.99839999999999995</v>
      </c>
      <c r="I702">
        <v>3.08</v>
      </c>
      <c r="J702">
        <v>0.56999999999999995</v>
      </c>
      <c r="K702">
        <v>10.1</v>
      </c>
      <c r="L702">
        <v>6</v>
      </c>
    </row>
    <row r="703" spans="1:12" x14ac:dyDescent="0.35">
      <c r="A703">
        <v>7</v>
      </c>
      <c r="B703">
        <v>0.65</v>
      </c>
      <c r="C703">
        <v>0.02</v>
      </c>
      <c r="D703">
        <v>2.1</v>
      </c>
      <c r="E703">
        <v>6.6000000000000003E-2</v>
      </c>
      <c r="F703">
        <v>8</v>
      </c>
      <c r="G703">
        <v>25</v>
      </c>
      <c r="H703">
        <v>0.99719999999999998</v>
      </c>
      <c r="I703">
        <v>3.47</v>
      </c>
      <c r="J703">
        <v>0.67</v>
      </c>
      <c r="K703">
        <v>9.5</v>
      </c>
      <c r="L703">
        <v>6</v>
      </c>
    </row>
    <row r="704" spans="1:12" x14ac:dyDescent="0.35">
      <c r="A704">
        <v>7</v>
      </c>
      <c r="B704">
        <v>0.64</v>
      </c>
      <c r="C704">
        <v>0.02</v>
      </c>
      <c r="D704">
        <v>2.1</v>
      </c>
      <c r="E704">
        <v>6.7000000000000004E-2</v>
      </c>
      <c r="F704">
        <v>9</v>
      </c>
      <c r="G704">
        <v>23</v>
      </c>
      <c r="H704">
        <v>0.997</v>
      </c>
      <c r="I704">
        <v>3.47</v>
      </c>
      <c r="J704">
        <v>0.67</v>
      </c>
      <c r="K704">
        <v>9.4</v>
      </c>
      <c r="L704">
        <v>6</v>
      </c>
    </row>
    <row r="705" spans="1:12" x14ac:dyDescent="0.35">
      <c r="A705">
        <v>7.5</v>
      </c>
      <c r="B705">
        <v>0.38</v>
      </c>
      <c r="C705">
        <v>0.48</v>
      </c>
      <c r="D705">
        <v>2.6</v>
      </c>
      <c r="E705">
        <v>7.2999999999999995E-2</v>
      </c>
      <c r="F705">
        <v>22</v>
      </c>
      <c r="G705">
        <v>84</v>
      </c>
      <c r="H705">
        <v>0.99719999999999998</v>
      </c>
      <c r="I705">
        <v>3.32</v>
      </c>
      <c r="J705">
        <v>0.7</v>
      </c>
      <c r="K705">
        <v>9.6</v>
      </c>
      <c r="L705">
        <v>4</v>
      </c>
    </row>
    <row r="706" spans="1:12" x14ac:dyDescent="0.35">
      <c r="A706">
        <v>9.1</v>
      </c>
      <c r="B706">
        <v>0.76500000000000001</v>
      </c>
      <c r="C706">
        <v>0.04</v>
      </c>
      <c r="D706">
        <v>1.6</v>
      </c>
      <c r="E706">
        <v>7.8E-2</v>
      </c>
      <c r="F706">
        <v>4</v>
      </c>
      <c r="G706">
        <v>14</v>
      </c>
      <c r="H706">
        <v>0.998</v>
      </c>
      <c r="I706">
        <v>3.29</v>
      </c>
      <c r="J706">
        <v>0.54</v>
      </c>
      <c r="K706">
        <v>9.6999999999999993</v>
      </c>
      <c r="L706">
        <v>4</v>
      </c>
    </row>
    <row r="707" spans="1:12" x14ac:dyDescent="0.35">
      <c r="A707">
        <v>8.4</v>
      </c>
      <c r="B707">
        <v>1.0349999999999999</v>
      </c>
      <c r="C707">
        <v>0.15</v>
      </c>
      <c r="D707">
        <v>6</v>
      </c>
      <c r="E707">
        <v>7.2999999999999995E-2</v>
      </c>
      <c r="F707">
        <v>11</v>
      </c>
      <c r="G707">
        <v>54</v>
      </c>
      <c r="H707">
        <v>0.999</v>
      </c>
      <c r="I707">
        <v>3.37</v>
      </c>
      <c r="J707">
        <v>0.49</v>
      </c>
      <c r="K707">
        <v>9.9</v>
      </c>
      <c r="L707">
        <v>5</v>
      </c>
    </row>
    <row r="708" spans="1:12" x14ac:dyDescent="0.35">
      <c r="A708">
        <v>7</v>
      </c>
      <c r="B708">
        <v>0.78</v>
      </c>
      <c r="C708">
        <v>0.08</v>
      </c>
      <c r="D708">
        <v>2</v>
      </c>
      <c r="E708">
        <v>9.2999999999999999E-2</v>
      </c>
      <c r="F708">
        <v>10</v>
      </c>
      <c r="G708">
        <v>19</v>
      </c>
      <c r="H708">
        <v>0.99560000000000004</v>
      </c>
      <c r="I708">
        <v>3.4</v>
      </c>
      <c r="J708">
        <v>0.47</v>
      </c>
      <c r="K708">
        <v>10</v>
      </c>
      <c r="L708">
        <v>5</v>
      </c>
    </row>
    <row r="709" spans="1:12" x14ac:dyDescent="0.35">
      <c r="A709">
        <v>7.4</v>
      </c>
      <c r="B709">
        <v>0.49</v>
      </c>
      <c r="C709">
        <v>0.19</v>
      </c>
      <c r="D709">
        <v>3</v>
      </c>
      <c r="E709">
        <v>7.6999999999999999E-2</v>
      </c>
      <c r="F709">
        <v>16</v>
      </c>
      <c r="G709">
        <v>37</v>
      </c>
      <c r="H709">
        <v>0.99660000000000004</v>
      </c>
      <c r="I709">
        <v>3.37</v>
      </c>
      <c r="J709">
        <v>0.51</v>
      </c>
      <c r="K709">
        <v>10.5</v>
      </c>
      <c r="L709">
        <v>5</v>
      </c>
    </row>
    <row r="710" spans="1:12" x14ac:dyDescent="0.35">
      <c r="A710">
        <v>7.8</v>
      </c>
      <c r="B710">
        <v>0.54500000000000004</v>
      </c>
      <c r="C710">
        <v>0.12</v>
      </c>
      <c r="D710">
        <v>2.5</v>
      </c>
      <c r="E710">
        <v>6.8000000000000005E-2</v>
      </c>
      <c r="F710">
        <v>11</v>
      </c>
      <c r="G710">
        <v>35</v>
      </c>
      <c r="H710">
        <v>0.996</v>
      </c>
      <c r="I710">
        <v>3.34</v>
      </c>
      <c r="J710">
        <v>0.61</v>
      </c>
      <c r="K710">
        <v>11.6</v>
      </c>
      <c r="L710">
        <v>6</v>
      </c>
    </row>
    <row r="711" spans="1:12" x14ac:dyDescent="0.35">
      <c r="A711">
        <v>9.6999999999999993</v>
      </c>
      <c r="B711">
        <v>0.31</v>
      </c>
      <c r="C711">
        <v>0.47</v>
      </c>
      <c r="D711">
        <v>1.6</v>
      </c>
      <c r="E711">
        <v>6.2E-2</v>
      </c>
      <c r="F711">
        <v>13</v>
      </c>
      <c r="G711">
        <v>33</v>
      </c>
      <c r="H711">
        <v>0.99829999999999997</v>
      </c>
      <c r="I711">
        <v>3.27</v>
      </c>
      <c r="J711">
        <v>0.66</v>
      </c>
      <c r="K711">
        <v>10</v>
      </c>
      <c r="L711">
        <v>6</v>
      </c>
    </row>
    <row r="712" spans="1:12" x14ac:dyDescent="0.35">
      <c r="A712">
        <v>10.6</v>
      </c>
      <c r="B712">
        <v>1.0249999999999999</v>
      </c>
      <c r="C712">
        <v>0.43</v>
      </c>
      <c r="D712">
        <v>2.8</v>
      </c>
      <c r="E712">
        <v>0.08</v>
      </c>
      <c r="F712">
        <v>21</v>
      </c>
      <c r="G712">
        <v>84</v>
      </c>
      <c r="H712">
        <v>0.99850000000000005</v>
      </c>
      <c r="I712">
        <v>3.06</v>
      </c>
      <c r="J712">
        <v>0.56999999999999995</v>
      </c>
      <c r="K712">
        <v>10.1</v>
      </c>
      <c r="L712">
        <v>5</v>
      </c>
    </row>
    <row r="713" spans="1:12" x14ac:dyDescent="0.35">
      <c r="A713">
        <v>8.9</v>
      </c>
      <c r="B713">
        <v>0.56499999999999995</v>
      </c>
      <c r="C713">
        <v>0.34</v>
      </c>
      <c r="D713">
        <v>3</v>
      </c>
      <c r="E713">
        <v>9.2999999999999999E-2</v>
      </c>
      <c r="F713">
        <v>16</v>
      </c>
      <c r="G713">
        <v>112</v>
      </c>
      <c r="H713">
        <v>0.99980000000000002</v>
      </c>
      <c r="I713">
        <v>3.38</v>
      </c>
      <c r="J713">
        <v>0.61</v>
      </c>
      <c r="K713">
        <v>9.5</v>
      </c>
      <c r="L713">
        <v>5</v>
      </c>
    </row>
    <row r="714" spans="1:12" x14ac:dyDescent="0.35">
      <c r="A714">
        <v>8.6999999999999993</v>
      </c>
      <c r="B714">
        <v>0.69</v>
      </c>
      <c r="C714">
        <v>0</v>
      </c>
      <c r="D714">
        <v>3.2</v>
      </c>
      <c r="E714">
        <v>8.4000000000000005E-2</v>
      </c>
      <c r="F714">
        <v>13</v>
      </c>
      <c r="G714">
        <v>33</v>
      </c>
      <c r="H714">
        <v>0.99919999999999998</v>
      </c>
      <c r="I714">
        <v>3.36</v>
      </c>
      <c r="J714">
        <v>0.45</v>
      </c>
      <c r="K714">
        <v>9.4</v>
      </c>
      <c r="L714">
        <v>5</v>
      </c>
    </row>
    <row r="715" spans="1:12" x14ac:dyDescent="0.35">
      <c r="A715">
        <v>8</v>
      </c>
      <c r="B715">
        <v>0.43</v>
      </c>
      <c r="C715">
        <v>0.36</v>
      </c>
      <c r="D715">
        <v>2.2999999999999998</v>
      </c>
      <c r="E715">
        <v>7.4999999999999997E-2</v>
      </c>
      <c r="F715">
        <v>10</v>
      </c>
      <c r="G715">
        <v>48</v>
      </c>
      <c r="H715">
        <v>0.99760000000000004</v>
      </c>
      <c r="I715">
        <v>3.34</v>
      </c>
      <c r="J715">
        <v>0.46</v>
      </c>
      <c r="K715">
        <v>9.4</v>
      </c>
      <c r="L715">
        <v>5</v>
      </c>
    </row>
    <row r="716" spans="1:12" x14ac:dyDescent="0.35">
      <c r="A716">
        <v>9.9</v>
      </c>
      <c r="B716">
        <v>0.74</v>
      </c>
      <c r="C716">
        <v>0.28000000000000003</v>
      </c>
      <c r="D716">
        <v>2.6</v>
      </c>
      <c r="E716">
        <v>7.8E-2</v>
      </c>
      <c r="F716">
        <v>21</v>
      </c>
      <c r="G716">
        <v>77</v>
      </c>
      <c r="H716">
        <v>0.998</v>
      </c>
      <c r="I716">
        <v>3.28</v>
      </c>
      <c r="J716">
        <v>0.51</v>
      </c>
      <c r="K716">
        <v>9.8000000000000007</v>
      </c>
      <c r="L716">
        <v>5</v>
      </c>
    </row>
    <row r="717" spans="1:12" x14ac:dyDescent="0.35">
      <c r="A717">
        <v>7.2</v>
      </c>
      <c r="B717">
        <v>0.49</v>
      </c>
      <c r="C717">
        <v>0.18</v>
      </c>
      <c r="D717">
        <v>2.7</v>
      </c>
      <c r="E717">
        <v>6.9000000000000006E-2</v>
      </c>
      <c r="F717">
        <v>13</v>
      </c>
      <c r="G717">
        <v>34</v>
      </c>
      <c r="H717">
        <v>0.99670000000000003</v>
      </c>
      <c r="I717">
        <v>3.29</v>
      </c>
      <c r="J717">
        <v>0.48</v>
      </c>
      <c r="K717">
        <v>9.1999999999999993</v>
      </c>
      <c r="L717">
        <v>6</v>
      </c>
    </row>
    <row r="718" spans="1:12" x14ac:dyDescent="0.35">
      <c r="A718">
        <v>8</v>
      </c>
      <c r="B718">
        <v>0.43</v>
      </c>
      <c r="C718">
        <v>0.36</v>
      </c>
      <c r="D718">
        <v>2.2999999999999998</v>
      </c>
      <c r="E718">
        <v>7.4999999999999997E-2</v>
      </c>
      <c r="F718">
        <v>10</v>
      </c>
      <c r="G718">
        <v>48</v>
      </c>
      <c r="H718">
        <v>0.99760000000000004</v>
      </c>
      <c r="I718">
        <v>3.34</v>
      </c>
      <c r="J718">
        <v>0.46</v>
      </c>
      <c r="K718">
        <v>9.4</v>
      </c>
      <c r="L718">
        <v>5</v>
      </c>
    </row>
    <row r="719" spans="1:12" x14ac:dyDescent="0.35">
      <c r="A719">
        <v>7.6</v>
      </c>
      <c r="B719">
        <v>0.46</v>
      </c>
      <c r="C719">
        <v>0.11</v>
      </c>
      <c r="D719">
        <v>2.6</v>
      </c>
      <c r="E719">
        <v>7.9000000000000001E-2</v>
      </c>
      <c r="F719">
        <v>12</v>
      </c>
      <c r="G719">
        <v>49</v>
      </c>
      <c r="H719">
        <v>0.99680000000000002</v>
      </c>
      <c r="I719">
        <v>3.21</v>
      </c>
      <c r="J719">
        <v>0.56999999999999995</v>
      </c>
      <c r="K719">
        <v>10</v>
      </c>
      <c r="L719">
        <v>5</v>
      </c>
    </row>
    <row r="720" spans="1:12" x14ac:dyDescent="0.35">
      <c r="A720">
        <v>8.4</v>
      </c>
      <c r="B720">
        <v>0.56000000000000005</v>
      </c>
      <c r="C720">
        <v>0.04</v>
      </c>
      <c r="D720">
        <v>2</v>
      </c>
      <c r="E720">
        <v>8.2000000000000003E-2</v>
      </c>
      <c r="F720">
        <v>10</v>
      </c>
      <c r="G720">
        <v>22</v>
      </c>
      <c r="H720">
        <v>0.99760000000000004</v>
      </c>
      <c r="I720">
        <v>3.22</v>
      </c>
      <c r="J720">
        <v>0.44</v>
      </c>
      <c r="K720">
        <v>9.6</v>
      </c>
      <c r="L720">
        <v>5</v>
      </c>
    </row>
    <row r="721" spans="1:12" x14ac:dyDescent="0.35">
      <c r="A721">
        <v>7.1</v>
      </c>
      <c r="B721">
        <v>0.66</v>
      </c>
      <c r="C721">
        <v>0</v>
      </c>
      <c r="D721">
        <v>3.9</v>
      </c>
      <c r="E721">
        <v>8.5999999999999993E-2</v>
      </c>
      <c r="F721">
        <v>17</v>
      </c>
      <c r="G721">
        <v>45</v>
      </c>
      <c r="H721">
        <v>0.99760000000000004</v>
      </c>
      <c r="I721">
        <v>3.46</v>
      </c>
      <c r="J721">
        <v>0.54</v>
      </c>
      <c r="K721">
        <v>9.5</v>
      </c>
      <c r="L721">
        <v>5</v>
      </c>
    </row>
    <row r="722" spans="1:12" x14ac:dyDescent="0.35">
      <c r="A722">
        <v>8.4</v>
      </c>
      <c r="B722">
        <v>0.56000000000000005</v>
      </c>
      <c r="C722">
        <v>0.04</v>
      </c>
      <c r="D722">
        <v>2</v>
      </c>
      <c r="E722">
        <v>8.2000000000000003E-2</v>
      </c>
      <c r="F722">
        <v>10</v>
      </c>
      <c r="G722">
        <v>22</v>
      </c>
      <c r="H722">
        <v>0.99760000000000004</v>
      </c>
      <c r="I722">
        <v>3.22</v>
      </c>
      <c r="J722">
        <v>0.44</v>
      </c>
      <c r="K722">
        <v>9.6</v>
      </c>
      <c r="L722">
        <v>5</v>
      </c>
    </row>
    <row r="723" spans="1:12" x14ac:dyDescent="0.35">
      <c r="A723">
        <v>8.9</v>
      </c>
      <c r="B723">
        <v>0.48</v>
      </c>
      <c r="C723">
        <v>0.24</v>
      </c>
      <c r="D723">
        <v>2.85</v>
      </c>
      <c r="E723">
        <v>9.4E-2</v>
      </c>
      <c r="F723">
        <v>35</v>
      </c>
      <c r="G723">
        <v>106</v>
      </c>
      <c r="H723">
        <v>0.99819999999999998</v>
      </c>
      <c r="I723">
        <v>3.1</v>
      </c>
      <c r="J723">
        <v>0.53</v>
      </c>
      <c r="K723">
        <v>9.1999999999999993</v>
      </c>
      <c r="L723">
        <v>5</v>
      </c>
    </row>
    <row r="724" spans="1:12" x14ac:dyDescent="0.35">
      <c r="A724">
        <v>7.6</v>
      </c>
      <c r="B724">
        <v>0.42</v>
      </c>
      <c r="C724">
        <v>0.08</v>
      </c>
      <c r="D724">
        <v>2.7</v>
      </c>
      <c r="E724">
        <v>8.4000000000000005E-2</v>
      </c>
      <c r="F724">
        <v>15</v>
      </c>
      <c r="G724">
        <v>48</v>
      </c>
      <c r="H724">
        <v>0.99680000000000002</v>
      </c>
      <c r="I724">
        <v>3.21</v>
      </c>
      <c r="J724">
        <v>0.59</v>
      </c>
      <c r="K724">
        <v>10</v>
      </c>
      <c r="L724">
        <v>5</v>
      </c>
    </row>
    <row r="725" spans="1:12" x14ac:dyDescent="0.35">
      <c r="A725">
        <v>7.1</v>
      </c>
      <c r="B725">
        <v>0.31</v>
      </c>
      <c r="C725">
        <v>0.3</v>
      </c>
      <c r="D725">
        <v>2.2000000000000002</v>
      </c>
      <c r="E725">
        <v>5.2999999999999999E-2</v>
      </c>
      <c r="F725">
        <v>36</v>
      </c>
      <c r="G725">
        <v>127</v>
      </c>
      <c r="H725">
        <v>0.99650000000000005</v>
      </c>
      <c r="I725">
        <v>2.94</v>
      </c>
      <c r="J725">
        <v>1.62</v>
      </c>
      <c r="K725">
        <v>9.5</v>
      </c>
      <c r="L725">
        <v>5</v>
      </c>
    </row>
    <row r="726" spans="1:12" x14ac:dyDescent="0.35">
      <c r="A726">
        <v>7.5</v>
      </c>
      <c r="B726">
        <v>1.115</v>
      </c>
      <c r="C726">
        <v>0.1</v>
      </c>
      <c r="D726">
        <v>3.1</v>
      </c>
      <c r="E726">
        <v>8.5999999999999993E-2</v>
      </c>
      <c r="F726">
        <v>5</v>
      </c>
      <c r="G726">
        <v>12</v>
      </c>
      <c r="H726">
        <v>0.99580000000000002</v>
      </c>
      <c r="I726">
        <v>3.54</v>
      </c>
      <c r="J726">
        <v>0.6</v>
      </c>
      <c r="K726">
        <v>11.2</v>
      </c>
      <c r="L726">
        <v>4</v>
      </c>
    </row>
    <row r="727" spans="1:12" x14ac:dyDescent="0.35">
      <c r="A727">
        <v>9</v>
      </c>
      <c r="B727">
        <v>0.66</v>
      </c>
      <c r="C727">
        <v>0.17</v>
      </c>
      <c r="D727">
        <v>3</v>
      </c>
      <c r="E727">
        <v>7.6999999999999999E-2</v>
      </c>
      <c r="F727">
        <v>5</v>
      </c>
      <c r="G727">
        <v>13</v>
      </c>
      <c r="H727">
        <v>0.99760000000000004</v>
      </c>
      <c r="I727">
        <v>3.29</v>
      </c>
      <c r="J727">
        <v>0.55000000000000004</v>
      </c>
      <c r="K727">
        <v>10.4</v>
      </c>
      <c r="L727">
        <v>5</v>
      </c>
    </row>
    <row r="728" spans="1:12" x14ac:dyDescent="0.35">
      <c r="A728">
        <v>8.1</v>
      </c>
      <c r="B728">
        <v>0.72</v>
      </c>
      <c r="C728">
        <v>0.09</v>
      </c>
      <c r="D728">
        <v>2.8</v>
      </c>
      <c r="E728">
        <v>8.4000000000000005E-2</v>
      </c>
      <c r="F728">
        <v>18</v>
      </c>
      <c r="G728">
        <v>49</v>
      </c>
      <c r="H728">
        <v>0.99939999999999996</v>
      </c>
      <c r="I728">
        <v>3.43</v>
      </c>
      <c r="J728">
        <v>0.72</v>
      </c>
      <c r="K728">
        <v>11.1</v>
      </c>
      <c r="L728">
        <v>6</v>
      </c>
    </row>
    <row r="729" spans="1:12" x14ac:dyDescent="0.35">
      <c r="A729">
        <v>6.4</v>
      </c>
      <c r="B729">
        <v>0.56999999999999995</v>
      </c>
      <c r="C729">
        <v>0.02</v>
      </c>
      <c r="D729">
        <v>1.8</v>
      </c>
      <c r="E729">
        <v>6.7000000000000004E-2</v>
      </c>
      <c r="F729">
        <v>4</v>
      </c>
      <c r="G729">
        <v>11</v>
      </c>
      <c r="H729">
        <v>0.997</v>
      </c>
      <c r="I729">
        <v>3.46</v>
      </c>
      <c r="J729">
        <v>0.68</v>
      </c>
      <c r="K729">
        <v>9.5</v>
      </c>
      <c r="L729">
        <v>5</v>
      </c>
    </row>
    <row r="730" spans="1:12" x14ac:dyDescent="0.35">
      <c r="A730">
        <v>6.4</v>
      </c>
      <c r="B730">
        <v>0.56999999999999995</v>
      </c>
      <c r="C730">
        <v>0.02</v>
      </c>
      <c r="D730">
        <v>1.8</v>
      </c>
      <c r="E730">
        <v>6.7000000000000004E-2</v>
      </c>
      <c r="F730">
        <v>4</v>
      </c>
      <c r="G730">
        <v>11</v>
      </c>
      <c r="H730">
        <v>0.997</v>
      </c>
      <c r="I730">
        <v>3.46</v>
      </c>
      <c r="J730">
        <v>0.68</v>
      </c>
      <c r="K730">
        <v>9.5</v>
      </c>
      <c r="L730">
        <v>5</v>
      </c>
    </row>
    <row r="731" spans="1:12" x14ac:dyDescent="0.35">
      <c r="A731">
        <v>6.4</v>
      </c>
      <c r="B731">
        <v>0.86499999999999999</v>
      </c>
      <c r="C731">
        <v>0.03</v>
      </c>
      <c r="D731">
        <v>3.2</v>
      </c>
      <c r="E731">
        <v>7.0999999999999994E-2</v>
      </c>
      <c r="F731">
        <v>27</v>
      </c>
      <c r="G731">
        <v>58</v>
      </c>
      <c r="H731">
        <v>0.995</v>
      </c>
      <c r="I731">
        <v>3.61</v>
      </c>
      <c r="J731">
        <v>0.49</v>
      </c>
      <c r="K731">
        <v>12.7</v>
      </c>
      <c r="L731">
        <v>6</v>
      </c>
    </row>
    <row r="732" spans="1:12" x14ac:dyDescent="0.35">
      <c r="A732">
        <v>9.5</v>
      </c>
      <c r="B732">
        <v>0.55000000000000004</v>
      </c>
      <c r="C732">
        <v>0.66</v>
      </c>
      <c r="D732">
        <v>2.2999999999999998</v>
      </c>
      <c r="E732">
        <v>0.38700000000000001</v>
      </c>
      <c r="F732">
        <v>12</v>
      </c>
      <c r="G732">
        <v>37</v>
      </c>
      <c r="H732">
        <v>0.99819999999999998</v>
      </c>
      <c r="I732">
        <v>3.17</v>
      </c>
      <c r="J732">
        <v>0.67</v>
      </c>
      <c r="K732">
        <v>9.6</v>
      </c>
      <c r="L732">
        <v>5</v>
      </c>
    </row>
    <row r="733" spans="1:12" x14ac:dyDescent="0.35">
      <c r="A733">
        <v>8.9</v>
      </c>
      <c r="B733">
        <v>0.875</v>
      </c>
      <c r="C733">
        <v>0.13</v>
      </c>
      <c r="D733">
        <v>3.45</v>
      </c>
      <c r="E733">
        <v>8.7999999999999995E-2</v>
      </c>
      <c r="F733">
        <v>4</v>
      </c>
      <c r="G733">
        <v>14</v>
      </c>
      <c r="H733">
        <v>0.99939999999999996</v>
      </c>
      <c r="I733">
        <v>3.44</v>
      </c>
      <c r="J733">
        <v>0.52</v>
      </c>
      <c r="K733">
        <v>11.5</v>
      </c>
      <c r="L733">
        <v>5</v>
      </c>
    </row>
    <row r="734" spans="1:12" x14ac:dyDescent="0.35">
      <c r="A734">
        <v>7.3</v>
      </c>
      <c r="B734">
        <v>0.83499999999999996</v>
      </c>
      <c r="C734">
        <v>0.03</v>
      </c>
      <c r="D734">
        <v>2.1</v>
      </c>
      <c r="E734">
        <v>9.1999999999999998E-2</v>
      </c>
      <c r="F734">
        <v>10</v>
      </c>
      <c r="G734">
        <v>19</v>
      </c>
      <c r="H734">
        <v>0.99660000000000004</v>
      </c>
      <c r="I734">
        <v>3.39</v>
      </c>
      <c r="J734">
        <v>0.47</v>
      </c>
      <c r="K734">
        <v>9.6</v>
      </c>
      <c r="L734">
        <v>5</v>
      </c>
    </row>
    <row r="735" spans="1:12" x14ac:dyDescent="0.35">
      <c r="A735">
        <v>7</v>
      </c>
      <c r="B735">
        <v>0.45</v>
      </c>
      <c r="C735">
        <v>0.34</v>
      </c>
      <c r="D735">
        <v>2.7</v>
      </c>
      <c r="E735">
        <v>8.2000000000000003E-2</v>
      </c>
      <c r="F735">
        <v>16</v>
      </c>
      <c r="G735">
        <v>72</v>
      </c>
      <c r="H735">
        <v>0.998</v>
      </c>
      <c r="I735">
        <v>3.55</v>
      </c>
      <c r="J735">
        <v>0.6</v>
      </c>
      <c r="K735">
        <v>9.5</v>
      </c>
      <c r="L735">
        <v>5</v>
      </c>
    </row>
    <row r="736" spans="1:12" x14ac:dyDescent="0.35">
      <c r="A736">
        <v>7.7</v>
      </c>
      <c r="B736">
        <v>0.56000000000000005</v>
      </c>
      <c r="C736">
        <v>0.2</v>
      </c>
      <c r="D736">
        <v>2</v>
      </c>
      <c r="E736">
        <v>7.4999999999999997E-2</v>
      </c>
      <c r="F736">
        <v>9</v>
      </c>
      <c r="G736">
        <v>39</v>
      </c>
      <c r="H736">
        <v>0.99870000000000003</v>
      </c>
      <c r="I736">
        <v>3.48</v>
      </c>
      <c r="J736">
        <v>0.62</v>
      </c>
      <c r="K736">
        <v>9.3000000000000007</v>
      </c>
      <c r="L736">
        <v>5</v>
      </c>
    </row>
    <row r="737" spans="1:12" x14ac:dyDescent="0.35">
      <c r="A737">
        <v>7.7</v>
      </c>
      <c r="B737">
        <v>0.96499999999999997</v>
      </c>
      <c r="C737">
        <v>0.1</v>
      </c>
      <c r="D737">
        <v>2.1</v>
      </c>
      <c r="E737">
        <v>0.112</v>
      </c>
      <c r="F737">
        <v>11</v>
      </c>
      <c r="G737">
        <v>22</v>
      </c>
      <c r="H737">
        <v>0.99629999999999996</v>
      </c>
      <c r="I737">
        <v>3.26</v>
      </c>
      <c r="J737">
        <v>0.5</v>
      </c>
      <c r="K737">
        <v>9.5</v>
      </c>
      <c r="L737">
        <v>5</v>
      </c>
    </row>
    <row r="738" spans="1:12" x14ac:dyDescent="0.35">
      <c r="A738">
        <v>7.7</v>
      </c>
      <c r="B738">
        <v>0.96499999999999997</v>
      </c>
      <c r="C738">
        <v>0.1</v>
      </c>
      <c r="D738">
        <v>2.1</v>
      </c>
      <c r="E738">
        <v>0.112</v>
      </c>
      <c r="F738">
        <v>11</v>
      </c>
      <c r="G738">
        <v>22</v>
      </c>
      <c r="H738">
        <v>0.99629999999999996</v>
      </c>
      <c r="I738">
        <v>3.26</v>
      </c>
      <c r="J738">
        <v>0.5</v>
      </c>
      <c r="K738">
        <v>9.5</v>
      </c>
      <c r="L738">
        <v>5</v>
      </c>
    </row>
    <row r="739" spans="1:12" x14ac:dyDescent="0.35">
      <c r="A739">
        <v>8.1999999999999993</v>
      </c>
      <c r="B739">
        <v>0.59</v>
      </c>
      <c r="C739">
        <v>0</v>
      </c>
      <c r="D739">
        <v>2.5</v>
      </c>
      <c r="E739">
        <v>9.2999999999999999E-2</v>
      </c>
      <c r="F739">
        <v>19</v>
      </c>
      <c r="G739">
        <v>58</v>
      </c>
      <c r="H739">
        <v>1.0002</v>
      </c>
      <c r="I739">
        <v>3.5</v>
      </c>
      <c r="J739">
        <v>0.65</v>
      </c>
      <c r="K739">
        <v>9.3000000000000007</v>
      </c>
      <c r="L739">
        <v>6</v>
      </c>
    </row>
    <row r="740" spans="1:12" x14ac:dyDescent="0.35">
      <c r="A740">
        <v>9</v>
      </c>
      <c r="B740">
        <v>0.46</v>
      </c>
      <c r="C740">
        <v>0.23</v>
      </c>
      <c r="D740">
        <v>2.8</v>
      </c>
      <c r="E740">
        <v>9.1999999999999998E-2</v>
      </c>
      <c r="F740">
        <v>28</v>
      </c>
      <c r="G740">
        <v>104</v>
      </c>
      <c r="H740">
        <v>0.99829999999999997</v>
      </c>
      <c r="I740">
        <v>3.1</v>
      </c>
      <c r="J740">
        <v>0.56000000000000005</v>
      </c>
      <c r="K740">
        <v>9.1999999999999993</v>
      </c>
      <c r="L740">
        <v>5</v>
      </c>
    </row>
    <row r="741" spans="1:12" x14ac:dyDescent="0.35">
      <c r="A741">
        <v>9</v>
      </c>
      <c r="B741">
        <v>0.69</v>
      </c>
      <c r="C741">
        <v>0</v>
      </c>
      <c r="D741">
        <v>2.4</v>
      </c>
      <c r="E741">
        <v>8.7999999999999995E-2</v>
      </c>
      <c r="F741">
        <v>19</v>
      </c>
      <c r="G741">
        <v>38</v>
      </c>
      <c r="H741">
        <v>0.999</v>
      </c>
      <c r="I741">
        <v>3.35</v>
      </c>
      <c r="J741">
        <v>0.6</v>
      </c>
      <c r="K741">
        <v>9.3000000000000007</v>
      </c>
      <c r="L741">
        <v>5</v>
      </c>
    </row>
    <row r="742" spans="1:12" x14ac:dyDescent="0.35">
      <c r="A742">
        <v>8.3000000000000007</v>
      </c>
      <c r="B742">
        <v>0.76</v>
      </c>
      <c r="C742">
        <v>0.28999999999999998</v>
      </c>
      <c r="D742">
        <v>4.2</v>
      </c>
      <c r="E742">
        <v>7.4999999999999997E-2</v>
      </c>
      <c r="F742">
        <v>12</v>
      </c>
      <c r="G742">
        <v>16</v>
      </c>
      <c r="H742">
        <v>0.99650000000000005</v>
      </c>
      <c r="I742">
        <v>3.45</v>
      </c>
      <c r="J742">
        <v>0.68</v>
      </c>
      <c r="K742">
        <v>11.5</v>
      </c>
      <c r="L742">
        <v>6</v>
      </c>
    </row>
    <row r="743" spans="1:12" x14ac:dyDescent="0.35">
      <c r="A743">
        <v>9.1999999999999993</v>
      </c>
      <c r="B743">
        <v>0.53</v>
      </c>
      <c r="C743">
        <v>0.24</v>
      </c>
      <c r="D743">
        <v>2.6</v>
      </c>
      <c r="E743">
        <v>7.8E-2</v>
      </c>
      <c r="F743">
        <v>28</v>
      </c>
      <c r="G743">
        <v>139</v>
      </c>
      <c r="H743">
        <v>0.99787999999999999</v>
      </c>
      <c r="I743">
        <v>3.21</v>
      </c>
      <c r="J743">
        <v>0.56999999999999995</v>
      </c>
      <c r="K743">
        <v>9.5</v>
      </c>
      <c r="L743">
        <v>5</v>
      </c>
    </row>
    <row r="744" spans="1:12" x14ac:dyDescent="0.35">
      <c r="A744">
        <v>6.5</v>
      </c>
      <c r="B744">
        <v>0.61499999999999999</v>
      </c>
      <c r="C744">
        <v>0</v>
      </c>
      <c r="D744">
        <v>1.9</v>
      </c>
      <c r="E744">
        <v>6.5000000000000002E-2</v>
      </c>
      <c r="F744">
        <v>9</v>
      </c>
      <c r="G744">
        <v>18</v>
      </c>
      <c r="H744">
        <v>0.99719999999999998</v>
      </c>
      <c r="I744">
        <v>3.46</v>
      </c>
      <c r="J744">
        <v>0.65</v>
      </c>
      <c r="K744">
        <v>9.1999999999999993</v>
      </c>
      <c r="L744">
        <v>5</v>
      </c>
    </row>
    <row r="745" spans="1:12" x14ac:dyDescent="0.35">
      <c r="A745">
        <v>11.6</v>
      </c>
      <c r="B745">
        <v>0.41</v>
      </c>
      <c r="C745">
        <v>0.57999999999999996</v>
      </c>
      <c r="D745">
        <v>2.8</v>
      </c>
      <c r="E745">
        <v>9.6000000000000002E-2</v>
      </c>
      <c r="F745">
        <v>25</v>
      </c>
      <c r="G745">
        <v>101</v>
      </c>
      <c r="H745">
        <v>1.00024</v>
      </c>
      <c r="I745">
        <v>3.13</v>
      </c>
      <c r="J745">
        <v>0.53</v>
      </c>
      <c r="K745">
        <v>10</v>
      </c>
      <c r="L745">
        <v>5</v>
      </c>
    </row>
    <row r="746" spans="1:12" x14ac:dyDescent="0.35">
      <c r="A746">
        <v>11.1</v>
      </c>
      <c r="B746">
        <v>0.39</v>
      </c>
      <c r="C746">
        <v>0.54</v>
      </c>
      <c r="D746">
        <v>2.7</v>
      </c>
      <c r="E746">
        <v>9.5000000000000001E-2</v>
      </c>
      <c r="F746">
        <v>21</v>
      </c>
      <c r="G746">
        <v>101</v>
      </c>
      <c r="H746">
        <v>1.0001</v>
      </c>
      <c r="I746">
        <v>3.13</v>
      </c>
      <c r="J746">
        <v>0.51</v>
      </c>
      <c r="K746">
        <v>9.5</v>
      </c>
      <c r="L746">
        <v>5</v>
      </c>
    </row>
    <row r="747" spans="1:12" x14ac:dyDescent="0.35">
      <c r="A747">
        <v>7.3</v>
      </c>
      <c r="B747">
        <v>0.51</v>
      </c>
      <c r="C747">
        <v>0.18</v>
      </c>
      <c r="D747">
        <v>2.1</v>
      </c>
      <c r="E747">
        <v>7.0000000000000007E-2</v>
      </c>
      <c r="F747">
        <v>12</v>
      </c>
      <c r="G747">
        <v>28</v>
      </c>
      <c r="H747">
        <v>0.99768000000000001</v>
      </c>
      <c r="I747">
        <v>3.52</v>
      </c>
      <c r="J747">
        <v>0.73</v>
      </c>
      <c r="K747">
        <v>9.5</v>
      </c>
      <c r="L747">
        <v>6</v>
      </c>
    </row>
    <row r="748" spans="1:12" x14ac:dyDescent="0.35">
      <c r="A748">
        <v>8.1999999999999993</v>
      </c>
      <c r="B748">
        <v>0.34</v>
      </c>
      <c r="C748">
        <v>0.38</v>
      </c>
      <c r="D748">
        <v>2.5</v>
      </c>
      <c r="E748">
        <v>0.08</v>
      </c>
      <c r="F748">
        <v>12</v>
      </c>
      <c r="G748">
        <v>57</v>
      </c>
      <c r="H748">
        <v>0.99780000000000002</v>
      </c>
      <c r="I748">
        <v>3.3</v>
      </c>
      <c r="J748">
        <v>0.47</v>
      </c>
      <c r="K748">
        <v>9</v>
      </c>
      <c r="L748">
        <v>6</v>
      </c>
    </row>
    <row r="749" spans="1:12" x14ac:dyDescent="0.35">
      <c r="A749">
        <v>8.6</v>
      </c>
      <c r="B749">
        <v>0.33</v>
      </c>
      <c r="C749">
        <v>0.4</v>
      </c>
      <c r="D749">
        <v>2.6</v>
      </c>
      <c r="E749">
        <v>8.3000000000000004E-2</v>
      </c>
      <c r="F749">
        <v>16</v>
      </c>
      <c r="G749">
        <v>68</v>
      </c>
      <c r="H749">
        <v>0.99782000000000004</v>
      </c>
      <c r="I749">
        <v>3.3</v>
      </c>
      <c r="J749">
        <v>0.48</v>
      </c>
      <c r="K749">
        <v>9.4</v>
      </c>
      <c r="L749">
        <v>5</v>
      </c>
    </row>
    <row r="750" spans="1:12" x14ac:dyDescent="0.35">
      <c r="A750">
        <v>7.2</v>
      </c>
      <c r="B750">
        <v>0.5</v>
      </c>
      <c r="C750">
        <v>0.18</v>
      </c>
      <c r="D750">
        <v>2.1</v>
      </c>
      <c r="E750">
        <v>7.0999999999999994E-2</v>
      </c>
      <c r="F750">
        <v>12</v>
      </c>
      <c r="G750">
        <v>31</v>
      </c>
      <c r="H750">
        <v>0.99761</v>
      </c>
      <c r="I750">
        <v>3.52</v>
      </c>
      <c r="J750">
        <v>0.72</v>
      </c>
      <c r="K750">
        <v>9.6</v>
      </c>
      <c r="L750">
        <v>6</v>
      </c>
    </row>
    <row r="751" spans="1:12" x14ac:dyDescent="0.35">
      <c r="A751">
        <v>7.3</v>
      </c>
      <c r="B751">
        <v>0.51</v>
      </c>
      <c r="C751">
        <v>0.18</v>
      </c>
      <c r="D751">
        <v>2.1</v>
      </c>
      <c r="E751">
        <v>7.0000000000000007E-2</v>
      </c>
      <c r="F751">
        <v>12</v>
      </c>
      <c r="G751">
        <v>28</v>
      </c>
      <c r="H751">
        <v>0.99768000000000001</v>
      </c>
      <c r="I751">
        <v>3.52</v>
      </c>
      <c r="J751">
        <v>0.73</v>
      </c>
      <c r="K751">
        <v>9.5</v>
      </c>
      <c r="L751">
        <v>6</v>
      </c>
    </row>
    <row r="752" spans="1:12" x14ac:dyDescent="0.35">
      <c r="A752">
        <v>8.3000000000000007</v>
      </c>
      <c r="B752">
        <v>0.65</v>
      </c>
      <c r="C752">
        <v>0.1</v>
      </c>
      <c r="D752">
        <v>2.9</v>
      </c>
      <c r="E752">
        <v>8.8999999999999996E-2</v>
      </c>
      <c r="F752">
        <v>17</v>
      </c>
      <c r="G752">
        <v>40</v>
      </c>
      <c r="H752">
        <v>0.99802999999999997</v>
      </c>
      <c r="I752">
        <v>3.29</v>
      </c>
      <c r="J752">
        <v>0.55000000000000004</v>
      </c>
      <c r="K752">
        <v>9.5</v>
      </c>
      <c r="L752">
        <v>5</v>
      </c>
    </row>
    <row r="753" spans="1:12" x14ac:dyDescent="0.35">
      <c r="A753">
        <v>8.3000000000000007</v>
      </c>
      <c r="B753">
        <v>0.65</v>
      </c>
      <c r="C753">
        <v>0.1</v>
      </c>
      <c r="D753">
        <v>2.9</v>
      </c>
      <c r="E753">
        <v>8.8999999999999996E-2</v>
      </c>
      <c r="F753">
        <v>17</v>
      </c>
      <c r="G753">
        <v>40</v>
      </c>
      <c r="H753">
        <v>0.99802999999999997</v>
      </c>
      <c r="I753">
        <v>3.29</v>
      </c>
      <c r="J753">
        <v>0.55000000000000004</v>
      </c>
      <c r="K753">
        <v>9.5</v>
      </c>
      <c r="L753">
        <v>5</v>
      </c>
    </row>
    <row r="754" spans="1:12" x14ac:dyDescent="0.35">
      <c r="A754">
        <v>7.6</v>
      </c>
      <c r="B754">
        <v>0.54</v>
      </c>
      <c r="C754">
        <v>0.13</v>
      </c>
      <c r="D754">
        <v>2.5</v>
      </c>
      <c r="E754">
        <v>9.7000000000000003E-2</v>
      </c>
      <c r="F754">
        <v>24</v>
      </c>
      <c r="G754">
        <v>66</v>
      </c>
      <c r="H754">
        <v>0.99785000000000001</v>
      </c>
      <c r="I754">
        <v>3.39</v>
      </c>
      <c r="J754">
        <v>0.61</v>
      </c>
      <c r="K754">
        <v>9.4</v>
      </c>
      <c r="L754">
        <v>5</v>
      </c>
    </row>
    <row r="755" spans="1:12" x14ac:dyDescent="0.35">
      <c r="A755">
        <v>8.3000000000000007</v>
      </c>
      <c r="B755">
        <v>0.65</v>
      </c>
      <c r="C755">
        <v>0.1</v>
      </c>
      <c r="D755">
        <v>2.9</v>
      </c>
      <c r="E755">
        <v>8.8999999999999996E-2</v>
      </c>
      <c r="F755">
        <v>17</v>
      </c>
      <c r="G755">
        <v>40</v>
      </c>
      <c r="H755">
        <v>0.99802999999999997</v>
      </c>
      <c r="I755">
        <v>3.29</v>
      </c>
      <c r="J755">
        <v>0.55000000000000004</v>
      </c>
      <c r="K755">
        <v>9.5</v>
      </c>
      <c r="L755">
        <v>5</v>
      </c>
    </row>
    <row r="756" spans="1:12" x14ac:dyDescent="0.35">
      <c r="A756">
        <v>7.8</v>
      </c>
      <c r="B756">
        <v>0.48</v>
      </c>
      <c r="C756">
        <v>0.68</v>
      </c>
      <c r="D756">
        <v>1.7</v>
      </c>
      <c r="E756">
        <v>0.41499999999999998</v>
      </c>
      <c r="F756">
        <v>14</v>
      </c>
      <c r="G756">
        <v>32</v>
      </c>
      <c r="H756">
        <v>0.99656</v>
      </c>
      <c r="I756">
        <v>3.09</v>
      </c>
      <c r="J756">
        <v>1.06</v>
      </c>
      <c r="K756">
        <v>9.1</v>
      </c>
      <c r="L756">
        <v>6</v>
      </c>
    </row>
    <row r="757" spans="1:12" x14ac:dyDescent="0.35">
      <c r="A757">
        <v>7.8</v>
      </c>
      <c r="B757">
        <v>0.91</v>
      </c>
      <c r="C757">
        <v>7.0000000000000007E-2</v>
      </c>
      <c r="D757">
        <v>1.9</v>
      </c>
      <c r="E757">
        <v>5.8000000000000003E-2</v>
      </c>
      <c r="F757">
        <v>22</v>
      </c>
      <c r="G757">
        <v>47</v>
      </c>
      <c r="H757">
        <v>0.99524999999999997</v>
      </c>
      <c r="I757">
        <v>3.51</v>
      </c>
      <c r="J757">
        <v>0.43</v>
      </c>
      <c r="K757">
        <v>10.7</v>
      </c>
      <c r="L757">
        <v>6</v>
      </c>
    </row>
    <row r="758" spans="1:12" x14ac:dyDescent="0.35">
      <c r="A758">
        <v>6.3</v>
      </c>
      <c r="B758">
        <v>0.98</v>
      </c>
      <c r="C758">
        <v>0.01</v>
      </c>
      <c r="D758">
        <v>2</v>
      </c>
      <c r="E758">
        <v>5.7000000000000002E-2</v>
      </c>
      <c r="F758">
        <v>15</v>
      </c>
      <c r="G758">
        <v>33</v>
      </c>
      <c r="H758">
        <v>0.99487999999999999</v>
      </c>
      <c r="I758">
        <v>3.6</v>
      </c>
      <c r="J758">
        <v>0.46</v>
      </c>
      <c r="K758">
        <v>11.2</v>
      </c>
      <c r="L758">
        <v>6</v>
      </c>
    </row>
    <row r="759" spans="1:12" x14ac:dyDescent="0.35">
      <c r="A759">
        <v>8.1</v>
      </c>
      <c r="B759">
        <v>0.87</v>
      </c>
      <c r="C759">
        <v>0</v>
      </c>
      <c r="D759">
        <v>2.2000000000000002</v>
      </c>
      <c r="E759">
        <v>8.4000000000000005E-2</v>
      </c>
      <c r="F759">
        <v>10</v>
      </c>
      <c r="G759">
        <v>31</v>
      </c>
      <c r="H759">
        <v>0.99656</v>
      </c>
      <c r="I759">
        <v>3.25</v>
      </c>
      <c r="J759">
        <v>0.5</v>
      </c>
      <c r="K759">
        <v>9.8000000000000007</v>
      </c>
      <c r="L759">
        <v>5</v>
      </c>
    </row>
    <row r="760" spans="1:12" x14ac:dyDescent="0.35">
      <c r="A760">
        <v>8.1</v>
      </c>
      <c r="B760">
        <v>0.87</v>
      </c>
      <c r="C760">
        <v>0</v>
      </c>
      <c r="D760">
        <v>2.2000000000000002</v>
      </c>
      <c r="E760">
        <v>8.4000000000000005E-2</v>
      </c>
      <c r="F760">
        <v>10</v>
      </c>
      <c r="G760">
        <v>31</v>
      </c>
      <c r="H760">
        <v>0.99656</v>
      </c>
      <c r="I760">
        <v>3.25</v>
      </c>
      <c r="J760">
        <v>0.5</v>
      </c>
      <c r="K760">
        <v>9.8000000000000007</v>
      </c>
      <c r="L760">
        <v>5</v>
      </c>
    </row>
    <row r="761" spans="1:12" x14ac:dyDescent="0.35">
      <c r="A761">
        <v>8.8000000000000007</v>
      </c>
      <c r="B761">
        <v>0.42</v>
      </c>
      <c r="C761">
        <v>0.21</v>
      </c>
      <c r="D761">
        <v>2.5</v>
      </c>
      <c r="E761">
        <v>9.1999999999999998E-2</v>
      </c>
      <c r="F761">
        <v>33</v>
      </c>
      <c r="G761">
        <v>88</v>
      </c>
      <c r="H761">
        <v>0.99822999999999995</v>
      </c>
      <c r="I761">
        <v>3.19</v>
      </c>
      <c r="J761">
        <v>0.52</v>
      </c>
      <c r="K761">
        <v>9.1999999999999993</v>
      </c>
      <c r="L761">
        <v>5</v>
      </c>
    </row>
    <row r="762" spans="1:12" x14ac:dyDescent="0.35">
      <c r="A762">
        <v>9</v>
      </c>
      <c r="B762">
        <v>0.57999999999999996</v>
      </c>
      <c r="C762">
        <v>0.25</v>
      </c>
      <c r="D762">
        <v>2.8</v>
      </c>
      <c r="E762">
        <v>7.4999999999999997E-2</v>
      </c>
      <c r="F762">
        <v>9</v>
      </c>
      <c r="G762">
        <v>104</v>
      </c>
      <c r="H762">
        <v>0.99778999999999995</v>
      </c>
      <c r="I762">
        <v>3.23</v>
      </c>
      <c r="J762">
        <v>0.56999999999999995</v>
      </c>
      <c r="K762">
        <v>9.6999999999999993</v>
      </c>
      <c r="L762">
        <v>5</v>
      </c>
    </row>
    <row r="763" spans="1:12" x14ac:dyDescent="0.35">
      <c r="A763">
        <v>9.3000000000000007</v>
      </c>
      <c r="B763">
        <v>0.65500000000000003</v>
      </c>
      <c r="C763">
        <v>0.26</v>
      </c>
      <c r="D763">
        <v>2</v>
      </c>
      <c r="E763">
        <v>9.6000000000000002E-2</v>
      </c>
      <c r="F763">
        <v>5</v>
      </c>
      <c r="G763">
        <v>35</v>
      </c>
      <c r="H763">
        <v>0.99738000000000004</v>
      </c>
      <c r="I763">
        <v>3.25</v>
      </c>
      <c r="J763">
        <v>0.42</v>
      </c>
      <c r="K763">
        <v>9.6</v>
      </c>
      <c r="L763">
        <v>5</v>
      </c>
    </row>
    <row r="764" spans="1:12" x14ac:dyDescent="0.35">
      <c r="A764">
        <v>8.8000000000000007</v>
      </c>
      <c r="B764">
        <v>0.7</v>
      </c>
      <c r="C764">
        <v>0</v>
      </c>
      <c r="D764">
        <v>1.7</v>
      </c>
      <c r="E764">
        <v>6.9000000000000006E-2</v>
      </c>
      <c r="F764">
        <v>8</v>
      </c>
      <c r="G764">
        <v>19</v>
      </c>
      <c r="H764">
        <v>0.99700999999999995</v>
      </c>
      <c r="I764">
        <v>3.31</v>
      </c>
      <c r="J764">
        <v>0.53</v>
      </c>
      <c r="K764">
        <v>10</v>
      </c>
      <c r="L764">
        <v>6</v>
      </c>
    </row>
    <row r="765" spans="1:12" x14ac:dyDescent="0.35">
      <c r="A765">
        <v>9.3000000000000007</v>
      </c>
      <c r="B765">
        <v>0.65500000000000003</v>
      </c>
      <c r="C765">
        <v>0.26</v>
      </c>
      <c r="D765">
        <v>2</v>
      </c>
      <c r="E765">
        <v>9.6000000000000002E-2</v>
      </c>
      <c r="F765">
        <v>5</v>
      </c>
      <c r="G765">
        <v>35</v>
      </c>
      <c r="H765">
        <v>0.99738000000000004</v>
      </c>
      <c r="I765">
        <v>3.25</v>
      </c>
      <c r="J765">
        <v>0.42</v>
      </c>
      <c r="K765">
        <v>9.6</v>
      </c>
      <c r="L765">
        <v>5</v>
      </c>
    </row>
    <row r="766" spans="1:12" x14ac:dyDescent="0.35">
      <c r="A766">
        <v>9.1</v>
      </c>
      <c r="B766">
        <v>0.68</v>
      </c>
      <c r="C766">
        <v>0.11</v>
      </c>
      <c r="D766">
        <v>2.8</v>
      </c>
      <c r="E766">
        <v>9.2999999999999999E-2</v>
      </c>
      <c r="F766">
        <v>11</v>
      </c>
      <c r="G766">
        <v>44</v>
      </c>
      <c r="H766">
        <v>0.99887999999999999</v>
      </c>
      <c r="I766">
        <v>3.31</v>
      </c>
      <c r="J766">
        <v>0.55000000000000004</v>
      </c>
      <c r="K766">
        <v>9.5</v>
      </c>
      <c r="L766">
        <v>6</v>
      </c>
    </row>
    <row r="767" spans="1:12" x14ac:dyDescent="0.35">
      <c r="A767">
        <v>9.1999999999999993</v>
      </c>
      <c r="B767">
        <v>0.67</v>
      </c>
      <c r="C767">
        <v>0.1</v>
      </c>
      <c r="D767">
        <v>3</v>
      </c>
      <c r="E767">
        <v>9.0999999999999998E-2</v>
      </c>
      <c r="F767">
        <v>12</v>
      </c>
      <c r="G767">
        <v>48</v>
      </c>
      <c r="H767">
        <v>0.99887999999999999</v>
      </c>
      <c r="I767">
        <v>3.31</v>
      </c>
      <c r="J767">
        <v>0.54</v>
      </c>
      <c r="K767">
        <v>9.5</v>
      </c>
      <c r="L767">
        <v>6</v>
      </c>
    </row>
    <row r="768" spans="1:12" x14ac:dyDescent="0.35">
      <c r="A768">
        <v>8.8000000000000007</v>
      </c>
      <c r="B768">
        <v>0.59</v>
      </c>
      <c r="C768">
        <v>0.18</v>
      </c>
      <c r="D768">
        <v>2.9</v>
      </c>
      <c r="E768">
        <v>8.8999999999999996E-2</v>
      </c>
      <c r="F768">
        <v>12</v>
      </c>
      <c r="G768">
        <v>74</v>
      </c>
      <c r="H768">
        <v>0.99738000000000004</v>
      </c>
      <c r="I768">
        <v>3.14</v>
      </c>
      <c r="J768">
        <v>0.54</v>
      </c>
      <c r="K768">
        <v>9.4</v>
      </c>
      <c r="L768">
        <v>5</v>
      </c>
    </row>
    <row r="769" spans="1:12" x14ac:dyDescent="0.35">
      <c r="A769">
        <v>7.5</v>
      </c>
      <c r="B769">
        <v>0.6</v>
      </c>
      <c r="C769">
        <v>0.32</v>
      </c>
      <c r="D769">
        <v>2.7</v>
      </c>
      <c r="E769">
        <v>0.10299999999999999</v>
      </c>
      <c r="F769">
        <v>13</v>
      </c>
      <c r="G769">
        <v>98</v>
      </c>
      <c r="H769">
        <v>0.99938000000000005</v>
      </c>
      <c r="I769">
        <v>3.45</v>
      </c>
      <c r="J769">
        <v>0.62</v>
      </c>
      <c r="K769">
        <v>9.5</v>
      </c>
      <c r="L769">
        <v>5</v>
      </c>
    </row>
    <row r="770" spans="1:12" x14ac:dyDescent="0.35">
      <c r="A770">
        <v>7.1</v>
      </c>
      <c r="B770">
        <v>0.59</v>
      </c>
      <c r="C770">
        <v>0.02</v>
      </c>
      <c r="D770">
        <v>2.2999999999999998</v>
      </c>
      <c r="E770">
        <v>8.2000000000000003E-2</v>
      </c>
      <c r="F770">
        <v>24</v>
      </c>
      <c r="G770">
        <v>94</v>
      </c>
      <c r="H770">
        <v>0.99743999999999999</v>
      </c>
      <c r="I770">
        <v>3.55</v>
      </c>
      <c r="J770">
        <v>0.53</v>
      </c>
      <c r="K770">
        <v>9.6999999999999993</v>
      </c>
      <c r="L770">
        <v>6</v>
      </c>
    </row>
    <row r="771" spans="1:12" x14ac:dyDescent="0.35">
      <c r="A771">
        <v>7.9</v>
      </c>
      <c r="B771">
        <v>0.72</v>
      </c>
      <c r="C771">
        <v>0.01</v>
      </c>
      <c r="D771">
        <v>1.9</v>
      </c>
      <c r="E771">
        <v>7.5999999999999998E-2</v>
      </c>
      <c r="F771">
        <v>7</v>
      </c>
      <c r="G771">
        <v>32</v>
      </c>
      <c r="H771">
        <v>0.99668000000000001</v>
      </c>
      <c r="I771">
        <v>3.39</v>
      </c>
      <c r="J771">
        <v>0.54</v>
      </c>
      <c r="K771">
        <v>9.6</v>
      </c>
      <c r="L771">
        <v>5</v>
      </c>
    </row>
    <row r="772" spans="1:12" x14ac:dyDescent="0.35">
      <c r="A772">
        <v>7.1</v>
      </c>
      <c r="B772">
        <v>0.59</v>
      </c>
      <c r="C772">
        <v>0.02</v>
      </c>
      <c r="D772">
        <v>2.2999999999999998</v>
      </c>
      <c r="E772">
        <v>8.2000000000000003E-2</v>
      </c>
      <c r="F772">
        <v>24</v>
      </c>
      <c r="G772">
        <v>94</v>
      </c>
      <c r="H772">
        <v>0.99743999999999999</v>
      </c>
      <c r="I772">
        <v>3.55</v>
      </c>
      <c r="J772">
        <v>0.53</v>
      </c>
      <c r="K772">
        <v>9.6999999999999993</v>
      </c>
      <c r="L772">
        <v>6</v>
      </c>
    </row>
    <row r="773" spans="1:12" x14ac:dyDescent="0.35">
      <c r="A773">
        <v>9.4</v>
      </c>
      <c r="B773">
        <v>0.68500000000000005</v>
      </c>
      <c r="C773">
        <v>0.26</v>
      </c>
      <c r="D773">
        <v>2.4</v>
      </c>
      <c r="E773">
        <v>8.2000000000000003E-2</v>
      </c>
      <c r="F773">
        <v>23</v>
      </c>
      <c r="G773">
        <v>143</v>
      </c>
      <c r="H773">
        <v>0.99780000000000002</v>
      </c>
      <c r="I773">
        <v>3.28</v>
      </c>
      <c r="J773">
        <v>0.55000000000000004</v>
      </c>
      <c r="K773">
        <v>9.4</v>
      </c>
      <c r="L773">
        <v>5</v>
      </c>
    </row>
    <row r="774" spans="1:12" x14ac:dyDescent="0.35">
      <c r="A774">
        <v>9.5</v>
      </c>
      <c r="B774">
        <v>0.56999999999999995</v>
      </c>
      <c r="C774">
        <v>0.27</v>
      </c>
      <c r="D774">
        <v>2.2999999999999998</v>
      </c>
      <c r="E774">
        <v>8.2000000000000003E-2</v>
      </c>
      <c r="F774">
        <v>23</v>
      </c>
      <c r="G774">
        <v>144</v>
      </c>
      <c r="H774">
        <v>0.99782000000000004</v>
      </c>
      <c r="I774">
        <v>3.27</v>
      </c>
      <c r="J774">
        <v>0.55000000000000004</v>
      </c>
      <c r="K774">
        <v>9.4</v>
      </c>
      <c r="L774">
        <v>5</v>
      </c>
    </row>
    <row r="775" spans="1:12" x14ac:dyDescent="0.35">
      <c r="A775">
        <v>7.9</v>
      </c>
      <c r="B775">
        <v>0.4</v>
      </c>
      <c r="C775">
        <v>0.28999999999999998</v>
      </c>
      <c r="D775">
        <v>1.8</v>
      </c>
      <c r="E775">
        <v>0.157</v>
      </c>
      <c r="F775">
        <v>1</v>
      </c>
      <c r="G775">
        <v>44</v>
      </c>
      <c r="H775">
        <v>0.99729999999999996</v>
      </c>
      <c r="I775">
        <v>3.3</v>
      </c>
      <c r="J775">
        <v>0.92</v>
      </c>
      <c r="K775">
        <v>9.5</v>
      </c>
      <c r="L775">
        <v>6</v>
      </c>
    </row>
    <row r="776" spans="1:12" x14ac:dyDescent="0.35">
      <c r="A776">
        <v>7.9</v>
      </c>
      <c r="B776">
        <v>0.4</v>
      </c>
      <c r="C776">
        <v>0.3</v>
      </c>
      <c r="D776">
        <v>1.8</v>
      </c>
      <c r="E776">
        <v>0.157</v>
      </c>
      <c r="F776">
        <v>2</v>
      </c>
      <c r="G776">
        <v>45</v>
      </c>
      <c r="H776">
        <v>0.99726999999999999</v>
      </c>
      <c r="I776">
        <v>3.31</v>
      </c>
      <c r="J776">
        <v>0.91</v>
      </c>
      <c r="K776">
        <v>9.5</v>
      </c>
      <c r="L776">
        <v>6</v>
      </c>
    </row>
    <row r="777" spans="1:12" x14ac:dyDescent="0.35">
      <c r="A777">
        <v>7.2</v>
      </c>
      <c r="B777">
        <v>1</v>
      </c>
      <c r="C777">
        <v>0</v>
      </c>
      <c r="D777">
        <v>3</v>
      </c>
      <c r="E777">
        <v>0.10199999999999999</v>
      </c>
      <c r="F777">
        <v>7</v>
      </c>
      <c r="G777">
        <v>16</v>
      </c>
      <c r="H777">
        <v>0.99585999999999997</v>
      </c>
      <c r="I777">
        <v>3.43</v>
      </c>
      <c r="J777">
        <v>0.46</v>
      </c>
      <c r="K777">
        <v>10</v>
      </c>
      <c r="L777">
        <v>5</v>
      </c>
    </row>
    <row r="778" spans="1:12" x14ac:dyDescent="0.35">
      <c r="A778">
        <v>6.9</v>
      </c>
      <c r="B778">
        <v>0.76500000000000001</v>
      </c>
      <c r="C778">
        <v>0.18</v>
      </c>
      <c r="D778">
        <v>2.4</v>
      </c>
      <c r="E778">
        <v>0.24299999999999999</v>
      </c>
      <c r="F778">
        <v>5.5</v>
      </c>
      <c r="G778">
        <v>48</v>
      </c>
      <c r="H778">
        <v>0.99612000000000001</v>
      </c>
      <c r="I778">
        <v>3.4</v>
      </c>
      <c r="J778">
        <v>0.6</v>
      </c>
      <c r="K778">
        <v>10.3</v>
      </c>
      <c r="L778">
        <v>6</v>
      </c>
    </row>
    <row r="779" spans="1:12" x14ac:dyDescent="0.35">
      <c r="A779">
        <v>6.9</v>
      </c>
      <c r="B779">
        <v>0.63500000000000001</v>
      </c>
      <c r="C779">
        <v>0.17</v>
      </c>
      <c r="D779">
        <v>2.4</v>
      </c>
      <c r="E779">
        <v>0.24099999999999999</v>
      </c>
      <c r="F779">
        <v>6</v>
      </c>
      <c r="G779">
        <v>18</v>
      </c>
      <c r="H779">
        <v>0.99609999999999999</v>
      </c>
      <c r="I779">
        <v>3.4</v>
      </c>
      <c r="J779">
        <v>0.59</v>
      </c>
      <c r="K779">
        <v>10.3</v>
      </c>
      <c r="L779">
        <v>6</v>
      </c>
    </row>
    <row r="780" spans="1:12" x14ac:dyDescent="0.35">
      <c r="A780">
        <v>8.3000000000000007</v>
      </c>
      <c r="B780">
        <v>0.43</v>
      </c>
      <c r="C780">
        <v>0.3</v>
      </c>
      <c r="D780">
        <v>3.4</v>
      </c>
      <c r="E780">
        <v>7.9000000000000001E-2</v>
      </c>
      <c r="F780">
        <v>7</v>
      </c>
      <c r="G780">
        <v>34</v>
      </c>
      <c r="H780">
        <v>0.99787999999999999</v>
      </c>
      <c r="I780">
        <v>3.36</v>
      </c>
      <c r="J780">
        <v>0.61</v>
      </c>
      <c r="K780">
        <v>10.5</v>
      </c>
      <c r="L780">
        <v>5</v>
      </c>
    </row>
    <row r="781" spans="1:12" x14ac:dyDescent="0.35">
      <c r="A781">
        <v>7.1</v>
      </c>
      <c r="B781">
        <v>0.52</v>
      </c>
      <c r="C781">
        <v>0.03</v>
      </c>
      <c r="D781">
        <v>2.6</v>
      </c>
      <c r="E781">
        <v>7.5999999999999998E-2</v>
      </c>
      <c r="F781">
        <v>21</v>
      </c>
      <c r="G781">
        <v>92</v>
      </c>
      <c r="H781">
        <v>0.99744999999999995</v>
      </c>
      <c r="I781">
        <v>3.5</v>
      </c>
      <c r="J781">
        <v>0.6</v>
      </c>
      <c r="K781">
        <v>9.8000000000000007</v>
      </c>
      <c r="L781">
        <v>5</v>
      </c>
    </row>
    <row r="782" spans="1:12" x14ac:dyDescent="0.35">
      <c r="A782">
        <v>7</v>
      </c>
      <c r="B782">
        <v>0.56999999999999995</v>
      </c>
      <c r="C782">
        <v>0</v>
      </c>
      <c r="D782">
        <v>2</v>
      </c>
      <c r="E782">
        <v>0.19</v>
      </c>
      <c r="F782">
        <v>12</v>
      </c>
      <c r="G782">
        <v>45</v>
      </c>
      <c r="H782">
        <v>0.99675999999999998</v>
      </c>
      <c r="I782">
        <v>3.31</v>
      </c>
      <c r="J782">
        <v>0.6</v>
      </c>
      <c r="K782">
        <v>9.4</v>
      </c>
      <c r="L782">
        <v>6</v>
      </c>
    </row>
    <row r="783" spans="1:12" x14ac:dyDescent="0.35">
      <c r="A783">
        <v>6.5</v>
      </c>
      <c r="B783">
        <v>0.46</v>
      </c>
      <c r="C783">
        <v>0.14000000000000001</v>
      </c>
      <c r="D783">
        <v>2.4</v>
      </c>
      <c r="E783">
        <v>0.114</v>
      </c>
      <c r="F783">
        <v>9</v>
      </c>
      <c r="G783">
        <v>37</v>
      </c>
      <c r="H783">
        <v>0.99731999999999998</v>
      </c>
      <c r="I783">
        <v>3.66</v>
      </c>
      <c r="J783">
        <v>0.65</v>
      </c>
      <c r="K783">
        <v>9.8000000000000007</v>
      </c>
      <c r="L783">
        <v>5</v>
      </c>
    </row>
    <row r="784" spans="1:12" x14ac:dyDescent="0.35">
      <c r="A784">
        <v>9</v>
      </c>
      <c r="B784">
        <v>0.82</v>
      </c>
      <c r="C784">
        <v>0.05</v>
      </c>
      <c r="D784">
        <v>2.4</v>
      </c>
      <c r="E784">
        <v>8.1000000000000003E-2</v>
      </c>
      <c r="F784">
        <v>26</v>
      </c>
      <c r="G784">
        <v>96</v>
      </c>
      <c r="H784">
        <v>0.99814000000000003</v>
      </c>
      <c r="I784">
        <v>3.36</v>
      </c>
      <c r="J784">
        <v>0.53</v>
      </c>
      <c r="K784">
        <v>10</v>
      </c>
      <c r="L784">
        <v>5</v>
      </c>
    </row>
    <row r="785" spans="1:12" x14ac:dyDescent="0.35">
      <c r="A785">
        <v>6.5</v>
      </c>
      <c r="B785">
        <v>0.46</v>
      </c>
      <c r="C785">
        <v>0.14000000000000001</v>
      </c>
      <c r="D785">
        <v>2.4</v>
      </c>
      <c r="E785">
        <v>0.114</v>
      </c>
      <c r="F785">
        <v>9</v>
      </c>
      <c r="G785">
        <v>37</v>
      </c>
      <c r="H785">
        <v>0.99731999999999998</v>
      </c>
      <c r="I785">
        <v>3.66</v>
      </c>
      <c r="J785">
        <v>0.65</v>
      </c>
      <c r="K785">
        <v>9.8000000000000007</v>
      </c>
      <c r="L785">
        <v>5</v>
      </c>
    </row>
    <row r="786" spans="1:12" x14ac:dyDescent="0.35">
      <c r="A786">
        <v>7.1</v>
      </c>
      <c r="B786">
        <v>0.59</v>
      </c>
      <c r="C786">
        <v>0.01</v>
      </c>
      <c r="D786">
        <v>2.5</v>
      </c>
      <c r="E786">
        <v>7.6999999999999999E-2</v>
      </c>
      <c r="F786">
        <v>20</v>
      </c>
      <c r="G786">
        <v>85</v>
      </c>
      <c r="H786">
        <v>0.99746000000000001</v>
      </c>
      <c r="I786">
        <v>3.55</v>
      </c>
      <c r="J786">
        <v>0.59</v>
      </c>
      <c r="K786">
        <v>9.8000000000000007</v>
      </c>
      <c r="L786">
        <v>5</v>
      </c>
    </row>
    <row r="787" spans="1:12" x14ac:dyDescent="0.35">
      <c r="A787">
        <v>9.9</v>
      </c>
      <c r="B787">
        <v>0.35</v>
      </c>
      <c r="C787">
        <v>0.41</v>
      </c>
      <c r="D787">
        <v>2.2999999999999998</v>
      </c>
      <c r="E787">
        <v>8.3000000000000004E-2</v>
      </c>
      <c r="F787">
        <v>11</v>
      </c>
      <c r="G787">
        <v>61</v>
      </c>
      <c r="H787">
        <v>0.99819999999999998</v>
      </c>
      <c r="I787">
        <v>3.21</v>
      </c>
      <c r="J787">
        <v>0.5</v>
      </c>
      <c r="K787">
        <v>9.5</v>
      </c>
      <c r="L787">
        <v>5</v>
      </c>
    </row>
    <row r="788" spans="1:12" x14ac:dyDescent="0.35">
      <c r="A788">
        <v>9.9</v>
      </c>
      <c r="B788">
        <v>0.35</v>
      </c>
      <c r="C788">
        <v>0.41</v>
      </c>
      <c r="D788">
        <v>2.2999999999999998</v>
      </c>
      <c r="E788">
        <v>8.3000000000000004E-2</v>
      </c>
      <c r="F788">
        <v>11</v>
      </c>
      <c r="G788">
        <v>61</v>
      </c>
      <c r="H788">
        <v>0.99819999999999998</v>
      </c>
      <c r="I788">
        <v>3.21</v>
      </c>
      <c r="J788">
        <v>0.5</v>
      </c>
      <c r="K788">
        <v>9.5</v>
      </c>
      <c r="L788">
        <v>5</v>
      </c>
    </row>
    <row r="789" spans="1:12" x14ac:dyDescent="0.35">
      <c r="A789">
        <v>10</v>
      </c>
      <c r="B789">
        <v>0.56000000000000005</v>
      </c>
      <c r="C789">
        <v>0.24</v>
      </c>
      <c r="D789">
        <v>2.2000000000000002</v>
      </c>
      <c r="E789">
        <v>7.9000000000000001E-2</v>
      </c>
      <c r="F789">
        <v>19</v>
      </c>
      <c r="G789">
        <v>58</v>
      </c>
      <c r="H789">
        <v>0.99909999999999999</v>
      </c>
      <c r="I789">
        <v>3.18</v>
      </c>
      <c r="J789">
        <v>0.56000000000000005</v>
      </c>
      <c r="K789">
        <v>10.1</v>
      </c>
      <c r="L789">
        <v>6</v>
      </c>
    </row>
    <row r="790" spans="1:12" x14ac:dyDescent="0.35">
      <c r="A790">
        <v>10</v>
      </c>
      <c r="B790">
        <v>0.56000000000000005</v>
      </c>
      <c r="C790">
        <v>0.24</v>
      </c>
      <c r="D790">
        <v>2.2000000000000002</v>
      </c>
      <c r="E790">
        <v>7.9000000000000001E-2</v>
      </c>
      <c r="F790">
        <v>19</v>
      </c>
      <c r="G790">
        <v>58</v>
      </c>
      <c r="H790">
        <v>0.99909999999999999</v>
      </c>
      <c r="I790">
        <v>3.18</v>
      </c>
      <c r="J790">
        <v>0.56000000000000005</v>
      </c>
      <c r="K790">
        <v>10.1</v>
      </c>
      <c r="L790">
        <v>6</v>
      </c>
    </row>
    <row r="791" spans="1:12" x14ac:dyDescent="0.35">
      <c r="A791">
        <v>8.6</v>
      </c>
      <c r="B791">
        <v>0.63</v>
      </c>
      <c r="C791">
        <v>0.17</v>
      </c>
      <c r="D791">
        <v>2.9</v>
      </c>
      <c r="E791">
        <v>9.9000000000000005E-2</v>
      </c>
      <c r="F791">
        <v>21</v>
      </c>
      <c r="G791">
        <v>119</v>
      </c>
      <c r="H791">
        <v>0.998</v>
      </c>
      <c r="I791">
        <v>3.09</v>
      </c>
      <c r="J791">
        <v>0.52</v>
      </c>
      <c r="K791">
        <v>9.3000000000000007</v>
      </c>
      <c r="L791">
        <v>5</v>
      </c>
    </row>
    <row r="792" spans="1:12" x14ac:dyDescent="0.35">
      <c r="A792">
        <v>7.4</v>
      </c>
      <c r="B792">
        <v>0.37</v>
      </c>
      <c r="C792">
        <v>0.43</v>
      </c>
      <c r="D792">
        <v>2.6</v>
      </c>
      <c r="E792">
        <v>8.2000000000000003E-2</v>
      </c>
      <c r="F792">
        <v>18</v>
      </c>
      <c r="G792">
        <v>82</v>
      </c>
      <c r="H792">
        <v>0.99707999999999997</v>
      </c>
      <c r="I792">
        <v>3.33</v>
      </c>
      <c r="J792">
        <v>0.68</v>
      </c>
      <c r="K792">
        <v>9.6999999999999993</v>
      </c>
      <c r="L792">
        <v>6</v>
      </c>
    </row>
    <row r="793" spans="1:12" x14ac:dyDescent="0.35">
      <c r="A793">
        <v>8.8000000000000007</v>
      </c>
      <c r="B793">
        <v>0.64</v>
      </c>
      <c r="C793">
        <v>0.17</v>
      </c>
      <c r="D793">
        <v>2.9</v>
      </c>
      <c r="E793">
        <v>8.4000000000000005E-2</v>
      </c>
      <c r="F793">
        <v>25</v>
      </c>
      <c r="G793">
        <v>130</v>
      </c>
      <c r="H793">
        <v>0.99817999999999996</v>
      </c>
      <c r="I793">
        <v>3.23</v>
      </c>
      <c r="J793">
        <v>0.54</v>
      </c>
      <c r="K793">
        <v>9.6</v>
      </c>
      <c r="L793">
        <v>5</v>
      </c>
    </row>
    <row r="794" spans="1:12" x14ac:dyDescent="0.35">
      <c r="A794">
        <v>7.1</v>
      </c>
      <c r="B794">
        <v>0.61</v>
      </c>
      <c r="C794">
        <v>0.02</v>
      </c>
      <c r="D794">
        <v>2.5</v>
      </c>
      <c r="E794">
        <v>8.1000000000000003E-2</v>
      </c>
      <c r="F794">
        <v>17</v>
      </c>
      <c r="G794">
        <v>87</v>
      </c>
      <c r="H794">
        <v>0.99744999999999995</v>
      </c>
      <c r="I794">
        <v>3.48</v>
      </c>
      <c r="J794">
        <v>0.6</v>
      </c>
      <c r="K794">
        <v>9.6999999999999993</v>
      </c>
      <c r="L794">
        <v>6</v>
      </c>
    </row>
    <row r="795" spans="1:12" x14ac:dyDescent="0.35">
      <c r="A795">
        <v>7.7</v>
      </c>
      <c r="B795">
        <v>0.6</v>
      </c>
      <c r="C795">
        <v>0</v>
      </c>
      <c r="D795">
        <v>2.6</v>
      </c>
      <c r="E795">
        <v>5.5E-2</v>
      </c>
      <c r="F795">
        <v>7</v>
      </c>
      <c r="G795">
        <v>13</v>
      </c>
      <c r="H795">
        <v>0.99639</v>
      </c>
      <c r="I795">
        <v>3.38</v>
      </c>
      <c r="J795">
        <v>0.56000000000000005</v>
      </c>
      <c r="K795">
        <v>10.8</v>
      </c>
      <c r="L795">
        <v>5</v>
      </c>
    </row>
    <row r="796" spans="1:12" x14ac:dyDescent="0.35">
      <c r="A796">
        <v>10.1</v>
      </c>
      <c r="B796">
        <v>0.27</v>
      </c>
      <c r="C796">
        <v>0.54</v>
      </c>
      <c r="D796">
        <v>2.2999999999999998</v>
      </c>
      <c r="E796">
        <v>6.5000000000000002E-2</v>
      </c>
      <c r="F796">
        <v>7</v>
      </c>
      <c r="G796">
        <v>26</v>
      </c>
      <c r="H796">
        <v>0.99531000000000003</v>
      </c>
      <c r="I796">
        <v>3.17</v>
      </c>
      <c r="J796">
        <v>0.53</v>
      </c>
      <c r="K796">
        <v>12.5</v>
      </c>
      <c r="L796">
        <v>6</v>
      </c>
    </row>
    <row r="797" spans="1:12" x14ac:dyDescent="0.35">
      <c r="A797">
        <v>10.8</v>
      </c>
      <c r="B797">
        <v>0.89</v>
      </c>
      <c r="C797">
        <v>0.3</v>
      </c>
      <c r="D797">
        <v>2.6</v>
      </c>
      <c r="E797">
        <v>0.13200000000000001</v>
      </c>
      <c r="F797">
        <v>7</v>
      </c>
      <c r="G797">
        <v>60</v>
      </c>
      <c r="H797">
        <v>0.99785999999999997</v>
      </c>
      <c r="I797">
        <v>2.99</v>
      </c>
      <c r="J797">
        <v>1.18</v>
      </c>
      <c r="K797">
        <v>10.199999999999999</v>
      </c>
      <c r="L797">
        <v>5</v>
      </c>
    </row>
    <row r="798" spans="1:12" x14ac:dyDescent="0.35">
      <c r="A798">
        <v>8.6999999999999993</v>
      </c>
      <c r="B798">
        <v>0.46</v>
      </c>
      <c r="C798">
        <v>0.31</v>
      </c>
      <c r="D798">
        <v>2.5</v>
      </c>
      <c r="E798">
        <v>0.126</v>
      </c>
      <c r="F798">
        <v>24</v>
      </c>
      <c r="G798">
        <v>64</v>
      </c>
      <c r="H798">
        <v>0.99746000000000001</v>
      </c>
      <c r="I798">
        <v>3.1</v>
      </c>
      <c r="J798">
        <v>0.74</v>
      </c>
      <c r="K798">
        <v>9.6</v>
      </c>
      <c r="L798">
        <v>5</v>
      </c>
    </row>
    <row r="799" spans="1:12" x14ac:dyDescent="0.35">
      <c r="A799">
        <v>9.3000000000000007</v>
      </c>
      <c r="B799">
        <v>0.37</v>
      </c>
      <c r="C799">
        <v>0.44</v>
      </c>
      <c r="D799">
        <v>1.6</v>
      </c>
      <c r="E799">
        <v>3.7999999999999999E-2</v>
      </c>
      <c r="F799">
        <v>21</v>
      </c>
      <c r="G799">
        <v>42</v>
      </c>
      <c r="H799">
        <v>0.99526000000000003</v>
      </c>
      <c r="I799">
        <v>3.24</v>
      </c>
      <c r="J799">
        <v>0.81</v>
      </c>
      <c r="K799">
        <v>10.8</v>
      </c>
      <c r="L799">
        <v>7</v>
      </c>
    </row>
    <row r="800" spans="1:12" x14ac:dyDescent="0.35">
      <c r="A800">
        <v>9.4</v>
      </c>
      <c r="B800">
        <v>0.5</v>
      </c>
      <c r="C800">
        <v>0.34</v>
      </c>
      <c r="D800">
        <v>3.6</v>
      </c>
      <c r="E800">
        <v>8.2000000000000003E-2</v>
      </c>
      <c r="F800">
        <v>5</v>
      </c>
      <c r="G800">
        <v>14</v>
      </c>
      <c r="H800">
        <v>0.99870000000000003</v>
      </c>
      <c r="I800">
        <v>3.29</v>
      </c>
      <c r="J800">
        <v>0.52</v>
      </c>
      <c r="K800">
        <v>10.7</v>
      </c>
      <c r="L800">
        <v>6</v>
      </c>
    </row>
    <row r="801" spans="1:12" x14ac:dyDescent="0.35">
      <c r="A801">
        <v>9.4</v>
      </c>
      <c r="B801">
        <v>0.5</v>
      </c>
      <c r="C801">
        <v>0.34</v>
      </c>
      <c r="D801">
        <v>3.6</v>
      </c>
      <c r="E801">
        <v>8.2000000000000003E-2</v>
      </c>
      <c r="F801">
        <v>5</v>
      </c>
      <c r="G801">
        <v>14</v>
      </c>
      <c r="H801">
        <v>0.99870000000000003</v>
      </c>
      <c r="I801">
        <v>3.29</v>
      </c>
      <c r="J801">
        <v>0.52</v>
      </c>
      <c r="K801">
        <v>10.7</v>
      </c>
      <c r="L801">
        <v>6</v>
      </c>
    </row>
    <row r="802" spans="1:12" x14ac:dyDescent="0.35">
      <c r="A802">
        <v>7.2</v>
      </c>
      <c r="B802">
        <v>0.61</v>
      </c>
      <c r="C802">
        <v>0.08</v>
      </c>
      <c r="D802">
        <v>4</v>
      </c>
      <c r="E802">
        <v>8.2000000000000003E-2</v>
      </c>
      <c r="F802">
        <v>26</v>
      </c>
      <c r="G802">
        <v>108</v>
      </c>
      <c r="H802">
        <v>0.99641000000000002</v>
      </c>
      <c r="I802">
        <v>3.25</v>
      </c>
      <c r="J802">
        <v>0.51</v>
      </c>
      <c r="K802">
        <v>9.4</v>
      </c>
      <c r="L802">
        <v>5</v>
      </c>
    </row>
    <row r="803" spans="1:12" x14ac:dyDescent="0.35">
      <c r="A803">
        <v>8.6</v>
      </c>
      <c r="B803">
        <v>0.55000000000000004</v>
      </c>
      <c r="C803">
        <v>0.09</v>
      </c>
      <c r="D803">
        <v>3.3</v>
      </c>
      <c r="E803">
        <v>6.8000000000000005E-2</v>
      </c>
      <c r="F803">
        <v>8</v>
      </c>
      <c r="G803">
        <v>17</v>
      </c>
      <c r="H803">
        <v>0.99734999999999996</v>
      </c>
      <c r="I803">
        <v>3.23</v>
      </c>
      <c r="J803">
        <v>0.44</v>
      </c>
      <c r="K803">
        <v>10</v>
      </c>
      <c r="L803">
        <v>5</v>
      </c>
    </row>
    <row r="804" spans="1:12" x14ac:dyDescent="0.35">
      <c r="A804">
        <v>5.0999999999999996</v>
      </c>
      <c r="B804">
        <v>0.58499999999999996</v>
      </c>
      <c r="C804">
        <v>0</v>
      </c>
      <c r="D804">
        <v>1.7</v>
      </c>
      <c r="E804">
        <v>4.3999999999999997E-2</v>
      </c>
      <c r="F804">
        <v>14</v>
      </c>
      <c r="G804">
        <v>86</v>
      </c>
      <c r="H804">
        <v>0.99263999999999997</v>
      </c>
      <c r="I804">
        <v>3.56</v>
      </c>
      <c r="J804">
        <v>0.94</v>
      </c>
      <c r="K804">
        <v>12.9</v>
      </c>
      <c r="L804">
        <v>7</v>
      </c>
    </row>
    <row r="805" spans="1:12" x14ac:dyDescent="0.35">
      <c r="A805">
        <v>7.7</v>
      </c>
      <c r="B805">
        <v>0.56000000000000005</v>
      </c>
      <c r="C805">
        <v>0.08</v>
      </c>
      <c r="D805">
        <v>2.5</v>
      </c>
      <c r="E805">
        <v>0.114</v>
      </c>
      <c r="F805">
        <v>14</v>
      </c>
      <c r="G805">
        <v>46</v>
      </c>
      <c r="H805">
        <v>0.99709999999999999</v>
      </c>
      <c r="I805">
        <v>3.24</v>
      </c>
      <c r="J805">
        <v>0.66</v>
      </c>
      <c r="K805">
        <v>9.6</v>
      </c>
      <c r="L805">
        <v>6</v>
      </c>
    </row>
    <row r="806" spans="1:12" x14ac:dyDescent="0.35">
      <c r="A806">
        <v>8.4</v>
      </c>
      <c r="B806">
        <v>0.52</v>
      </c>
      <c r="C806">
        <v>0.22</v>
      </c>
      <c r="D806">
        <v>2.7</v>
      </c>
      <c r="E806">
        <v>8.4000000000000005E-2</v>
      </c>
      <c r="F806">
        <v>4</v>
      </c>
      <c r="G806">
        <v>18</v>
      </c>
      <c r="H806">
        <v>0.99682000000000004</v>
      </c>
      <c r="I806">
        <v>3.26</v>
      </c>
      <c r="J806">
        <v>0.56999999999999995</v>
      </c>
      <c r="K806">
        <v>9.9</v>
      </c>
      <c r="L806">
        <v>6</v>
      </c>
    </row>
    <row r="807" spans="1:12" x14ac:dyDescent="0.35">
      <c r="A807">
        <v>8.1999999999999993</v>
      </c>
      <c r="B807">
        <v>0.28000000000000003</v>
      </c>
      <c r="C807">
        <v>0.4</v>
      </c>
      <c r="D807">
        <v>2.4</v>
      </c>
      <c r="E807">
        <v>5.1999999999999998E-2</v>
      </c>
      <c r="F807">
        <v>4</v>
      </c>
      <c r="G807">
        <v>10</v>
      </c>
      <c r="H807">
        <v>0.99356</v>
      </c>
      <c r="I807">
        <v>3.33</v>
      </c>
      <c r="J807">
        <v>0.7</v>
      </c>
      <c r="K807">
        <v>12.8</v>
      </c>
      <c r="L807">
        <v>7</v>
      </c>
    </row>
    <row r="808" spans="1:12" x14ac:dyDescent="0.35">
      <c r="A808">
        <v>8.4</v>
      </c>
      <c r="B808">
        <v>0.25</v>
      </c>
      <c r="C808">
        <v>0.39</v>
      </c>
      <c r="D808">
        <v>2</v>
      </c>
      <c r="E808">
        <v>4.1000000000000002E-2</v>
      </c>
      <c r="F808">
        <v>4</v>
      </c>
      <c r="G808">
        <v>10</v>
      </c>
      <c r="H808">
        <v>0.99385999999999997</v>
      </c>
      <c r="I808">
        <v>3.27</v>
      </c>
      <c r="J808">
        <v>0.71</v>
      </c>
      <c r="K808">
        <v>12.5</v>
      </c>
      <c r="L808">
        <v>7</v>
      </c>
    </row>
    <row r="809" spans="1:12" x14ac:dyDescent="0.35">
      <c r="A809">
        <v>8.1999999999999993</v>
      </c>
      <c r="B809">
        <v>0.28000000000000003</v>
      </c>
      <c r="C809">
        <v>0.4</v>
      </c>
      <c r="D809">
        <v>2.4</v>
      </c>
      <c r="E809">
        <v>5.1999999999999998E-2</v>
      </c>
      <c r="F809">
        <v>4</v>
      </c>
      <c r="G809">
        <v>10</v>
      </c>
      <c r="H809">
        <v>0.99356</v>
      </c>
      <c r="I809">
        <v>3.33</v>
      </c>
      <c r="J809">
        <v>0.7</v>
      </c>
      <c r="K809">
        <v>12.8</v>
      </c>
      <c r="L809">
        <v>7</v>
      </c>
    </row>
    <row r="810" spans="1:12" x14ac:dyDescent="0.35">
      <c r="A810">
        <v>7.4</v>
      </c>
      <c r="B810">
        <v>0.53</v>
      </c>
      <c r="C810">
        <v>0.12</v>
      </c>
      <c r="D810">
        <v>1.9</v>
      </c>
      <c r="E810">
        <v>0.16500000000000001</v>
      </c>
      <c r="F810">
        <v>4</v>
      </c>
      <c r="G810">
        <v>12</v>
      </c>
      <c r="H810">
        <v>0.99702000000000002</v>
      </c>
      <c r="I810">
        <v>3.26</v>
      </c>
      <c r="J810">
        <v>0.86</v>
      </c>
      <c r="K810">
        <v>9.1999999999999993</v>
      </c>
      <c r="L810">
        <v>5</v>
      </c>
    </row>
    <row r="811" spans="1:12" x14ac:dyDescent="0.35">
      <c r="A811">
        <v>7.6</v>
      </c>
      <c r="B811">
        <v>0.48</v>
      </c>
      <c r="C811">
        <v>0.31</v>
      </c>
      <c r="D811">
        <v>2.8</v>
      </c>
      <c r="E811">
        <v>7.0000000000000007E-2</v>
      </c>
      <c r="F811">
        <v>4</v>
      </c>
      <c r="G811">
        <v>15</v>
      </c>
      <c r="H811">
        <v>0.99692999999999998</v>
      </c>
      <c r="I811">
        <v>3.22</v>
      </c>
      <c r="J811">
        <v>0.55000000000000004</v>
      </c>
      <c r="K811">
        <v>10.3</v>
      </c>
      <c r="L811">
        <v>6</v>
      </c>
    </row>
    <row r="812" spans="1:12" x14ac:dyDescent="0.35">
      <c r="A812">
        <v>7.3</v>
      </c>
      <c r="B812">
        <v>0.49</v>
      </c>
      <c r="C812">
        <v>0.1</v>
      </c>
      <c r="D812">
        <v>2.6</v>
      </c>
      <c r="E812">
        <v>6.8000000000000005E-2</v>
      </c>
      <c r="F812">
        <v>4</v>
      </c>
      <c r="G812">
        <v>14</v>
      </c>
      <c r="H812">
        <v>0.99561999999999995</v>
      </c>
      <c r="I812">
        <v>3.3</v>
      </c>
      <c r="J812">
        <v>0.47</v>
      </c>
      <c r="K812">
        <v>10.5</v>
      </c>
      <c r="L812">
        <v>5</v>
      </c>
    </row>
    <row r="813" spans="1:12" x14ac:dyDescent="0.35">
      <c r="A813">
        <v>12.9</v>
      </c>
      <c r="B813">
        <v>0.5</v>
      </c>
      <c r="C813">
        <v>0.55000000000000004</v>
      </c>
      <c r="D813">
        <v>2.8</v>
      </c>
      <c r="E813">
        <v>7.1999999999999995E-2</v>
      </c>
      <c r="F813">
        <v>7</v>
      </c>
      <c r="G813">
        <v>24</v>
      </c>
      <c r="H813">
        <v>1.0001199999999999</v>
      </c>
      <c r="I813">
        <v>3.09</v>
      </c>
      <c r="J813">
        <v>0.68</v>
      </c>
      <c r="K813">
        <v>10.9</v>
      </c>
      <c r="L813">
        <v>6</v>
      </c>
    </row>
    <row r="814" spans="1:12" x14ac:dyDescent="0.35">
      <c r="A814">
        <v>10.8</v>
      </c>
      <c r="B814">
        <v>0.45</v>
      </c>
      <c r="C814">
        <v>0.33</v>
      </c>
      <c r="D814">
        <v>2.5</v>
      </c>
      <c r="E814">
        <v>9.9000000000000005E-2</v>
      </c>
      <c r="F814">
        <v>20</v>
      </c>
      <c r="G814">
        <v>38</v>
      </c>
      <c r="H814">
        <v>0.99817999999999996</v>
      </c>
      <c r="I814">
        <v>3.24</v>
      </c>
      <c r="J814">
        <v>0.71</v>
      </c>
      <c r="K814">
        <v>10.8</v>
      </c>
      <c r="L814">
        <v>5</v>
      </c>
    </row>
    <row r="815" spans="1:12" x14ac:dyDescent="0.35">
      <c r="A815">
        <v>6.9</v>
      </c>
      <c r="B815">
        <v>0.39</v>
      </c>
      <c r="C815">
        <v>0.24</v>
      </c>
      <c r="D815">
        <v>2.1</v>
      </c>
      <c r="E815">
        <v>0.10199999999999999</v>
      </c>
      <c r="F815">
        <v>4</v>
      </c>
      <c r="G815">
        <v>7</v>
      </c>
      <c r="H815">
        <v>0.99461999999999995</v>
      </c>
      <c r="I815">
        <v>3.44</v>
      </c>
      <c r="J815">
        <v>0.57999999999999996</v>
      </c>
      <c r="K815">
        <v>11.4</v>
      </c>
      <c r="L815">
        <v>4</v>
      </c>
    </row>
    <row r="816" spans="1:12" x14ac:dyDescent="0.35">
      <c r="A816">
        <v>12.6</v>
      </c>
      <c r="B816">
        <v>0.41</v>
      </c>
      <c r="C816">
        <v>0.54</v>
      </c>
      <c r="D816">
        <v>2.8</v>
      </c>
      <c r="E816">
        <v>0.10299999999999999</v>
      </c>
      <c r="F816">
        <v>19</v>
      </c>
      <c r="G816">
        <v>41</v>
      </c>
      <c r="H816">
        <v>0.99939</v>
      </c>
      <c r="I816">
        <v>3.21</v>
      </c>
      <c r="J816">
        <v>0.76</v>
      </c>
      <c r="K816">
        <v>11.3</v>
      </c>
      <c r="L816">
        <v>6</v>
      </c>
    </row>
    <row r="817" spans="1:12" x14ac:dyDescent="0.35">
      <c r="A817">
        <v>10.8</v>
      </c>
      <c r="B817">
        <v>0.45</v>
      </c>
      <c r="C817">
        <v>0.33</v>
      </c>
      <c r="D817">
        <v>2.5</v>
      </c>
      <c r="E817">
        <v>9.9000000000000005E-2</v>
      </c>
      <c r="F817">
        <v>20</v>
      </c>
      <c r="G817">
        <v>38</v>
      </c>
      <c r="H817">
        <v>0.99817999999999996</v>
      </c>
      <c r="I817">
        <v>3.24</v>
      </c>
      <c r="J817">
        <v>0.71</v>
      </c>
      <c r="K817">
        <v>10.8</v>
      </c>
      <c r="L817">
        <v>5</v>
      </c>
    </row>
    <row r="818" spans="1:12" x14ac:dyDescent="0.35">
      <c r="A818">
        <v>9.8000000000000007</v>
      </c>
      <c r="B818">
        <v>0.51</v>
      </c>
      <c r="C818">
        <v>0.19</v>
      </c>
      <c r="D818">
        <v>3.2</v>
      </c>
      <c r="E818">
        <v>8.1000000000000003E-2</v>
      </c>
      <c r="F818">
        <v>8</v>
      </c>
      <c r="G818">
        <v>30</v>
      </c>
      <c r="H818">
        <v>0.99839999999999995</v>
      </c>
      <c r="I818">
        <v>3.23</v>
      </c>
      <c r="J818">
        <v>0.57999999999999996</v>
      </c>
      <c r="K818">
        <v>10.5</v>
      </c>
      <c r="L818">
        <v>6</v>
      </c>
    </row>
    <row r="819" spans="1:12" x14ac:dyDescent="0.35">
      <c r="A819">
        <v>10.8</v>
      </c>
      <c r="B819">
        <v>0.28999999999999998</v>
      </c>
      <c r="C819">
        <v>0.42</v>
      </c>
      <c r="D819">
        <v>1.6</v>
      </c>
      <c r="E819">
        <v>8.4000000000000005E-2</v>
      </c>
      <c r="F819">
        <v>19</v>
      </c>
      <c r="G819">
        <v>27</v>
      </c>
      <c r="H819">
        <v>0.99544999999999995</v>
      </c>
      <c r="I819">
        <v>3.28</v>
      </c>
      <c r="J819">
        <v>0.73</v>
      </c>
      <c r="K819">
        <v>11.9</v>
      </c>
      <c r="L819">
        <v>6</v>
      </c>
    </row>
    <row r="820" spans="1:12" x14ac:dyDescent="0.35">
      <c r="A820">
        <v>7.1</v>
      </c>
      <c r="B820">
        <v>0.71499999999999997</v>
      </c>
      <c r="C820">
        <v>0</v>
      </c>
      <c r="D820">
        <v>2.35</v>
      </c>
      <c r="E820">
        <v>7.0999999999999994E-2</v>
      </c>
      <c r="F820">
        <v>21</v>
      </c>
      <c r="G820">
        <v>47</v>
      </c>
      <c r="H820">
        <v>0.99631999999999998</v>
      </c>
      <c r="I820">
        <v>3.29</v>
      </c>
      <c r="J820">
        <v>0.45</v>
      </c>
      <c r="K820">
        <v>9.4</v>
      </c>
      <c r="L820">
        <v>5</v>
      </c>
    </row>
    <row r="821" spans="1:12" x14ac:dyDescent="0.35">
      <c r="A821">
        <v>9.1</v>
      </c>
      <c r="B821">
        <v>0.66</v>
      </c>
      <c r="C821">
        <v>0.15</v>
      </c>
      <c r="D821">
        <v>3.2</v>
      </c>
      <c r="E821">
        <v>9.7000000000000003E-2</v>
      </c>
      <c r="F821">
        <v>9</v>
      </c>
      <c r="G821">
        <v>59</v>
      </c>
      <c r="H821">
        <v>0.99975999999999998</v>
      </c>
      <c r="I821">
        <v>3.28</v>
      </c>
      <c r="J821">
        <v>0.54</v>
      </c>
      <c r="K821">
        <v>9.6</v>
      </c>
      <c r="L821">
        <v>5</v>
      </c>
    </row>
    <row r="822" spans="1:12" x14ac:dyDescent="0.35">
      <c r="A822">
        <v>7</v>
      </c>
      <c r="B822">
        <v>0.68500000000000005</v>
      </c>
      <c r="C822">
        <v>0</v>
      </c>
      <c r="D822">
        <v>1.9</v>
      </c>
      <c r="E822">
        <v>9.9000000000000005E-2</v>
      </c>
      <c r="F822">
        <v>9</v>
      </c>
      <c r="G822">
        <v>22</v>
      </c>
      <c r="H822">
        <v>0.99605999999999995</v>
      </c>
      <c r="I822">
        <v>3.34</v>
      </c>
      <c r="J822">
        <v>0.6</v>
      </c>
      <c r="K822">
        <v>9.6999999999999993</v>
      </c>
      <c r="L822">
        <v>5</v>
      </c>
    </row>
    <row r="823" spans="1:12" x14ac:dyDescent="0.35">
      <c r="A823">
        <v>4.9000000000000004</v>
      </c>
      <c r="B823">
        <v>0.42</v>
      </c>
      <c r="C823">
        <v>0</v>
      </c>
      <c r="D823">
        <v>2.1</v>
      </c>
      <c r="E823">
        <v>4.8000000000000001E-2</v>
      </c>
      <c r="F823">
        <v>16</v>
      </c>
      <c r="G823">
        <v>42</v>
      </c>
      <c r="H823">
        <v>0.99153999999999998</v>
      </c>
      <c r="I823">
        <v>3.71</v>
      </c>
      <c r="J823">
        <v>0.74</v>
      </c>
      <c r="K823">
        <v>14</v>
      </c>
      <c r="L823">
        <v>7</v>
      </c>
    </row>
    <row r="824" spans="1:12" x14ac:dyDescent="0.35">
      <c r="A824">
        <v>6.7</v>
      </c>
      <c r="B824">
        <v>0.54</v>
      </c>
      <c r="C824">
        <v>0.13</v>
      </c>
      <c r="D824">
        <v>2</v>
      </c>
      <c r="E824">
        <v>7.5999999999999998E-2</v>
      </c>
      <c r="F824">
        <v>15</v>
      </c>
      <c r="G824">
        <v>36</v>
      </c>
      <c r="H824">
        <v>0.99729999999999996</v>
      </c>
      <c r="I824">
        <v>3.61</v>
      </c>
      <c r="J824">
        <v>0.64</v>
      </c>
      <c r="K824">
        <v>9.8000000000000007</v>
      </c>
      <c r="L824">
        <v>5</v>
      </c>
    </row>
    <row r="825" spans="1:12" x14ac:dyDescent="0.35">
      <c r="A825">
        <v>6.7</v>
      </c>
      <c r="B825">
        <v>0.54</v>
      </c>
      <c r="C825">
        <v>0.13</v>
      </c>
      <c r="D825">
        <v>2</v>
      </c>
      <c r="E825">
        <v>7.5999999999999998E-2</v>
      </c>
      <c r="F825">
        <v>15</v>
      </c>
      <c r="G825">
        <v>36</v>
      </c>
      <c r="H825">
        <v>0.99729999999999996</v>
      </c>
      <c r="I825">
        <v>3.61</v>
      </c>
      <c r="J825">
        <v>0.64</v>
      </c>
      <c r="K825">
        <v>9.8000000000000007</v>
      </c>
      <c r="L825">
        <v>5</v>
      </c>
    </row>
    <row r="826" spans="1:12" x14ac:dyDescent="0.35">
      <c r="A826">
        <v>7.1</v>
      </c>
      <c r="B826">
        <v>0.48</v>
      </c>
      <c r="C826">
        <v>0.28000000000000003</v>
      </c>
      <c r="D826">
        <v>2.8</v>
      </c>
      <c r="E826">
        <v>6.8000000000000005E-2</v>
      </c>
      <c r="F826">
        <v>6</v>
      </c>
      <c r="G826">
        <v>16</v>
      </c>
      <c r="H826">
        <v>0.99682000000000004</v>
      </c>
      <c r="I826">
        <v>3.24</v>
      </c>
      <c r="J826">
        <v>0.53</v>
      </c>
      <c r="K826">
        <v>10.3</v>
      </c>
      <c r="L826">
        <v>5</v>
      </c>
    </row>
    <row r="827" spans="1:12" x14ac:dyDescent="0.35">
      <c r="A827">
        <v>7.1</v>
      </c>
      <c r="B827">
        <v>0.46</v>
      </c>
      <c r="C827">
        <v>0.14000000000000001</v>
      </c>
      <c r="D827">
        <v>2.8</v>
      </c>
      <c r="E827">
        <v>7.5999999999999998E-2</v>
      </c>
      <c r="F827">
        <v>15</v>
      </c>
      <c r="G827">
        <v>37</v>
      </c>
      <c r="H827">
        <v>0.99624000000000001</v>
      </c>
      <c r="I827">
        <v>3.36</v>
      </c>
      <c r="J827">
        <v>0.49</v>
      </c>
      <c r="K827">
        <v>10.7</v>
      </c>
      <c r="L827">
        <v>5</v>
      </c>
    </row>
    <row r="828" spans="1:12" x14ac:dyDescent="0.35">
      <c r="A828">
        <v>7.5</v>
      </c>
      <c r="B828">
        <v>0.27</v>
      </c>
      <c r="C828">
        <v>0.34</v>
      </c>
      <c r="D828">
        <v>2.2999999999999998</v>
      </c>
      <c r="E828">
        <v>0.05</v>
      </c>
      <c r="F828">
        <v>4</v>
      </c>
      <c r="G828">
        <v>8</v>
      </c>
      <c r="H828">
        <v>0.99509999999999998</v>
      </c>
      <c r="I828">
        <v>3.4</v>
      </c>
      <c r="J828">
        <v>0.64</v>
      </c>
      <c r="K828">
        <v>11</v>
      </c>
      <c r="L828">
        <v>7</v>
      </c>
    </row>
    <row r="829" spans="1:12" x14ac:dyDescent="0.35">
      <c r="A829">
        <v>7.1</v>
      </c>
      <c r="B829">
        <v>0.46</v>
      </c>
      <c r="C829">
        <v>0.14000000000000001</v>
      </c>
      <c r="D829">
        <v>2.8</v>
      </c>
      <c r="E829">
        <v>7.5999999999999998E-2</v>
      </c>
      <c r="F829">
        <v>15</v>
      </c>
      <c r="G829">
        <v>37</v>
      </c>
      <c r="H829">
        <v>0.99624000000000001</v>
      </c>
      <c r="I829">
        <v>3.36</v>
      </c>
      <c r="J829">
        <v>0.49</v>
      </c>
      <c r="K829">
        <v>10.7</v>
      </c>
      <c r="L829">
        <v>5</v>
      </c>
    </row>
    <row r="830" spans="1:12" x14ac:dyDescent="0.35">
      <c r="A830">
        <v>7.8</v>
      </c>
      <c r="B830">
        <v>0.56999999999999995</v>
      </c>
      <c r="C830">
        <v>0.09</v>
      </c>
      <c r="D830">
        <v>2.2999999999999998</v>
      </c>
      <c r="E830">
        <v>6.5000000000000002E-2</v>
      </c>
      <c r="F830">
        <v>34</v>
      </c>
      <c r="G830">
        <v>45</v>
      </c>
      <c r="H830">
        <v>0.99417</v>
      </c>
      <c r="I830">
        <v>3.46</v>
      </c>
      <c r="J830">
        <v>0.74</v>
      </c>
      <c r="K830">
        <v>12.7</v>
      </c>
      <c r="L830">
        <v>8</v>
      </c>
    </row>
    <row r="831" spans="1:12" x14ac:dyDescent="0.35">
      <c r="A831">
        <v>5.9</v>
      </c>
      <c r="B831">
        <v>0.61</v>
      </c>
      <c r="C831">
        <v>0.08</v>
      </c>
      <c r="D831">
        <v>2.1</v>
      </c>
      <c r="E831">
        <v>7.0999999999999994E-2</v>
      </c>
      <c r="F831">
        <v>16</v>
      </c>
      <c r="G831">
        <v>24</v>
      </c>
      <c r="H831">
        <v>0.99375999999999998</v>
      </c>
      <c r="I831">
        <v>3.56</v>
      </c>
      <c r="J831">
        <v>0.77</v>
      </c>
      <c r="K831">
        <v>11.1</v>
      </c>
      <c r="L831">
        <v>6</v>
      </c>
    </row>
    <row r="832" spans="1:12" x14ac:dyDescent="0.35">
      <c r="A832">
        <v>7.5</v>
      </c>
      <c r="B832">
        <v>0.68500000000000005</v>
      </c>
      <c r="C832">
        <v>7.0000000000000007E-2</v>
      </c>
      <c r="D832">
        <v>2.5</v>
      </c>
      <c r="E832">
        <v>5.8000000000000003E-2</v>
      </c>
      <c r="F832">
        <v>5</v>
      </c>
      <c r="G832">
        <v>9</v>
      </c>
      <c r="H832">
        <v>0.99631999999999998</v>
      </c>
      <c r="I832">
        <v>3.38</v>
      </c>
      <c r="J832">
        <v>0.55000000000000004</v>
      </c>
      <c r="K832">
        <v>10.9</v>
      </c>
      <c r="L832">
        <v>4</v>
      </c>
    </row>
    <row r="833" spans="1:12" x14ac:dyDescent="0.35">
      <c r="A833">
        <v>5.9</v>
      </c>
      <c r="B833">
        <v>0.61</v>
      </c>
      <c r="C833">
        <v>0.08</v>
      </c>
      <c r="D833">
        <v>2.1</v>
      </c>
      <c r="E833">
        <v>7.0999999999999994E-2</v>
      </c>
      <c r="F833">
        <v>16</v>
      </c>
      <c r="G833">
        <v>24</v>
      </c>
      <c r="H833">
        <v>0.99375999999999998</v>
      </c>
      <c r="I833">
        <v>3.56</v>
      </c>
      <c r="J833">
        <v>0.77</v>
      </c>
      <c r="K833">
        <v>11.1</v>
      </c>
      <c r="L833">
        <v>6</v>
      </c>
    </row>
    <row r="834" spans="1:12" x14ac:dyDescent="0.35">
      <c r="A834">
        <v>10.4</v>
      </c>
      <c r="B834">
        <v>0.44</v>
      </c>
      <c r="C834">
        <v>0.42</v>
      </c>
      <c r="D834">
        <v>1.5</v>
      </c>
      <c r="E834">
        <v>0.14499999999999999</v>
      </c>
      <c r="F834">
        <v>34</v>
      </c>
      <c r="G834">
        <v>48</v>
      </c>
      <c r="H834">
        <v>0.99831999999999999</v>
      </c>
      <c r="I834">
        <v>3.38</v>
      </c>
      <c r="J834">
        <v>0.86</v>
      </c>
      <c r="K834">
        <v>9.9</v>
      </c>
      <c r="L834">
        <v>3</v>
      </c>
    </row>
    <row r="835" spans="1:12" x14ac:dyDescent="0.35">
      <c r="A835">
        <v>11.6</v>
      </c>
      <c r="B835">
        <v>0.47</v>
      </c>
      <c r="C835">
        <v>0.44</v>
      </c>
      <c r="D835">
        <v>1.6</v>
      </c>
      <c r="E835">
        <v>0.14699999999999999</v>
      </c>
      <c r="F835">
        <v>36</v>
      </c>
      <c r="G835">
        <v>51</v>
      </c>
      <c r="H835">
        <v>0.99836000000000003</v>
      </c>
      <c r="I835">
        <v>3.38</v>
      </c>
      <c r="J835">
        <v>0.86</v>
      </c>
      <c r="K835">
        <v>9.9</v>
      </c>
      <c r="L835">
        <v>4</v>
      </c>
    </row>
    <row r="836" spans="1:12" x14ac:dyDescent="0.35">
      <c r="A836">
        <v>8.8000000000000007</v>
      </c>
      <c r="B836">
        <v>0.68500000000000005</v>
      </c>
      <c r="C836">
        <v>0.26</v>
      </c>
      <c r="D836">
        <v>1.6</v>
      </c>
      <c r="E836">
        <v>8.7999999999999995E-2</v>
      </c>
      <c r="F836">
        <v>16</v>
      </c>
      <c r="G836">
        <v>23</v>
      </c>
      <c r="H836">
        <v>0.99694000000000005</v>
      </c>
      <c r="I836">
        <v>3.32</v>
      </c>
      <c r="J836">
        <v>0.47</v>
      </c>
      <c r="K836">
        <v>9.4</v>
      </c>
      <c r="L836">
        <v>5</v>
      </c>
    </row>
    <row r="837" spans="1:12" x14ac:dyDescent="0.35">
      <c r="A837">
        <v>7.6</v>
      </c>
      <c r="B837">
        <v>0.66500000000000004</v>
      </c>
      <c r="C837">
        <v>0.1</v>
      </c>
      <c r="D837">
        <v>1.5</v>
      </c>
      <c r="E837">
        <v>6.6000000000000003E-2</v>
      </c>
      <c r="F837">
        <v>27</v>
      </c>
      <c r="G837">
        <v>55</v>
      </c>
      <c r="H837">
        <v>0.99655000000000005</v>
      </c>
      <c r="I837">
        <v>3.39</v>
      </c>
      <c r="J837">
        <v>0.51</v>
      </c>
      <c r="K837">
        <v>9.3000000000000007</v>
      </c>
      <c r="L837">
        <v>5</v>
      </c>
    </row>
    <row r="838" spans="1:12" x14ac:dyDescent="0.35">
      <c r="A838">
        <v>6.7</v>
      </c>
      <c r="B838">
        <v>0.28000000000000003</v>
      </c>
      <c r="C838">
        <v>0.28000000000000003</v>
      </c>
      <c r="D838">
        <v>2.4</v>
      </c>
      <c r="E838">
        <v>1.2E-2</v>
      </c>
      <c r="F838">
        <v>36</v>
      </c>
      <c r="G838">
        <v>100</v>
      </c>
      <c r="H838">
        <v>0.99063999999999997</v>
      </c>
      <c r="I838">
        <v>3.26</v>
      </c>
      <c r="J838">
        <v>0.39</v>
      </c>
      <c r="K838">
        <v>11.7</v>
      </c>
      <c r="L838">
        <v>7</v>
      </c>
    </row>
    <row r="839" spans="1:12" x14ac:dyDescent="0.35">
      <c r="A839">
        <v>6.7</v>
      </c>
      <c r="B839">
        <v>0.28000000000000003</v>
      </c>
      <c r="C839">
        <v>0.28000000000000003</v>
      </c>
      <c r="D839">
        <v>2.4</v>
      </c>
      <c r="E839">
        <v>1.2E-2</v>
      </c>
      <c r="F839">
        <v>36</v>
      </c>
      <c r="G839">
        <v>100</v>
      </c>
      <c r="H839">
        <v>0.99063999999999997</v>
      </c>
      <c r="I839">
        <v>3.26</v>
      </c>
      <c r="J839">
        <v>0.39</v>
      </c>
      <c r="K839">
        <v>11.7</v>
      </c>
      <c r="L839">
        <v>7</v>
      </c>
    </row>
    <row r="840" spans="1:12" x14ac:dyDescent="0.35">
      <c r="A840">
        <v>10.1</v>
      </c>
      <c r="B840">
        <v>0.31</v>
      </c>
      <c r="C840">
        <v>0.35</v>
      </c>
      <c r="D840">
        <v>1.6</v>
      </c>
      <c r="E840">
        <v>7.4999999999999997E-2</v>
      </c>
      <c r="F840">
        <v>9</v>
      </c>
      <c r="G840">
        <v>28</v>
      </c>
      <c r="H840">
        <v>0.99672000000000005</v>
      </c>
      <c r="I840">
        <v>3.24</v>
      </c>
      <c r="J840">
        <v>0.83</v>
      </c>
      <c r="K840">
        <v>11.2</v>
      </c>
      <c r="L840">
        <v>7</v>
      </c>
    </row>
    <row r="841" spans="1:12" x14ac:dyDescent="0.35">
      <c r="A841">
        <v>6</v>
      </c>
      <c r="B841">
        <v>0.5</v>
      </c>
      <c r="C841">
        <v>0.04</v>
      </c>
      <c r="D841">
        <v>2.2000000000000002</v>
      </c>
      <c r="E841">
        <v>9.1999999999999998E-2</v>
      </c>
      <c r="F841">
        <v>13</v>
      </c>
      <c r="G841">
        <v>26</v>
      </c>
      <c r="H841">
        <v>0.99646999999999997</v>
      </c>
      <c r="I841">
        <v>3.46</v>
      </c>
      <c r="J841">
        <v>0.47</v>
      </c>
      <c r="K841">
        <v>10</v>
      </c>
      <c r="L841">
        <v>5</v>
      </c>
    </row>
    <row r="842" spans="1:12" x14ac:dyDescent="0.35">
      <c r="A842">
        <v>11.1</v>
      </c>
      <c r="B842">
        <v>0.42</v>
      </c>
      <c r="C842">
        <v>0.47</v>
      </c>
      <c r="D842">
        <v>2.65</v>
      </c>
      <c r="E842">
        <v>8.5000000000000006E-2</v>
      </c>
      <c r="F842">
        <v>9</v>
      </c>
      <c r="G842">
        <v>34</v>
      </c>
      <c r="H842">
        <v>0.99736000000000002</v>
      </c>
      <c r="I842">
        <v>3.24</v>
      </c>
      <c r="J842">
        <v>0.77</v>
      </c>
      <c r="K842">
        <v>12.1</v>
      </c>
      <c r="L842">
        <v>7</v>
      </c>
    </row>
    <row r="843" spans="1:12" x14ac:dyDescent="0.35">
      <c r="A843">
        <v>6.6</v>
      </c>
      <c r="B843">
        <v>0.66</v>
      </c>
      <c r="C843">
        <v>0</v>
      </c>
      <c r="D843">
        <v>3</v>
      </c>
      <c r="E843">
        <v>0.115</v>
      </c>
      <c r="F843">
        <v>21</v>
      </c>
      <c r="G843">
        <v>31</v>
      </c>
      <c r="H843">
        <v>0.99629000000000001</v>
      </c>
      <c r="I843">
        <v>3.45</v>
      </c>
      <c r="J843">
        <v>0.63</v>
      </c>
      <c r="K843">
        <v>10.3</v>
      </c>
      <c r="L843">
        <v>5</v>
      </c>
    </row>
    <row r="844" spans="1:12" x14ac:dyDescent="0.35">
      <c r="A844">
        <v>10.6</v>
      </c>
      <c r="B844">
        <v>0.5</v>
      </c>
      <c r="C844">
        <v>0.45</v>
      </c>
      <c r="D844">
        <v>2.6</v>
      </c>
      <c r="E844">
        <v>0.11899999999999999</v>
      </c>
      <c r="F844">
        <v>34</v>
      </c>
      <c r="G844">
        <v>68</v>
      </c>
      <c r="H844">
        <v>0.99707999999999997</v>
      </c>
      <c r="I844">
        <v>3.23</v>
      </c>
      <c r="J844">
        <v>0.72</v>
      </c>
      <c r="K844">
        <v>10.9</v>
      </c>
      <c r="L844">
        <v>6</v>
      </c>
    </row>
    <row r="845" spans="1:12" x14ac:dyDescent="0.35">
      <c r="A845">
        <v>7.1</v>
      </c>
      <c r="B845">
        <v>0.68500000000000005</v>
      </c>
      <c r="C845">
        <v>0.35</v>
      </c>
      <c r="D845">
        <v>2</v>
      </c>
      <c r="E845">
        <v>8.7999999999999995E-2</v>
      </c>
      <c r="F845">
        <v>9</v>
      </c>
      <c r="G845">
        <v>92</v>
      </c>
      <c r="H845">
        <v>0.99629999999999996</v>
      </c>
      <c r="I845">
        <v>3.28</v>
      </c>
      <c r="J845">
        <v>0.62</v>
      </c>
      <c r="K845">
        <v>9.4</v>
      </c>
      <c r="L845">
        <v>5</v>
      </c>
    </row>
    <row r="846" spans="1:12" x14ac:dyDescent="0.35">
      <c r="A846">
        <v>9.9</v>
      </c>
      <c r="B846">
        <v>0.25</v>
      </c>
      <c r="C846">
        <v>0.46</v>
      </c>
      <c r="D846">
        <v>1.7</v>
      </c>
      <c r="E846">
        <v>6.2E-2</v>
      </c>
      <c r="F846">
        <v>26</v>
      </c>
      <c r="G846">
        <v>42</v>
      </c>
      <c r="H846">
        <v>0.99590000000000001</v>
      </c>
      <c r="I846">
        <v>3.18</v>
      </c>
      <c r="J846">
        <v>0.83</v>
      </c>
      <c r="K846">
        <v>10.6</v>
      </c>
      <c r="L846">
        <v>6</v>
      </c>
    </row>
    <row r="847" spans="1:12" x14ac:dyDescent="0.35">
      <c r="A847">
        <v>6.4</v>
      </c>
      <c r="B847">
        <v>0.64</v>
      </c>
      <c r="C847">
        <v>0.21</v>
      </c>
      <c r="D847">
        <v>1.8</v>
      </c>
      <c r="E847">
        <v>8.1000000000000003E-2</v>
      </c>
      <c r="F847">
        <v>14</v>
      </c>
      <c r="G847">
        <v>31</v>
      </c>
      <c r="H847">
        <v>0.99689000000000005</v>
      </c>
      <c r="I847">
        <v>3.59</v>
      </c>
      <c r="J847">
        <v>0.66</v>
      </c>
      <c r="K847">
        <v>9.8000000000000007</v>
      </c>
      <c r="L847">
        <v>5</v>
      </c>
    </row>
    <row r="848" spans="1:12" x14ac:dyDescent="0.35">
      <c r="A848">
        <v>6.4</v>
      </c>
      <c r="B848">
        <v>0.64</v>
      </c>
      <c r="C848">
        <v>0.21</v>
      </c>
      <c r="D848">
        <v>1.8</v>
      </c>
      <c r="E848">
        <v>8.1000000000000003E-2</v>
      </c>
      <c r="F848">
        <v>14</v>
      </c>
      <c r="G848">
        <v>31</v>
      </c>
      <c r="H848">
        <v>0.99689000000000005</v>
      </c>
      <c r="I848">
        <v>3.59</v>
      </c>
      <c r="J848">
        <v>0.66</v>
      </c>
      <c r="K848">
        <v>9.8000000000000007</v>
      </c>
      <c r="L848">
        <v>5</v>
      </c>
    </row>
    <row r="849" spans="1:12" x14ac:dyDescent="0.35">
      <c r="A849">
        <v>7.4</v>
      </c>
      <c r="B849">
        <v>0.68</v>
      </c>
      <c r="C849">
        <v>0.16</v>
      </c>
      <c r="D849">
        <v>1.8</v>
      </c>
      <c r="E849">
        <v>7.8E-2</v>
      </c>
      <c r="F849">
        <v>12</v>
      </c>
      <c r="G849">
        <v>39</v>
      </c>
      <c r="H849">
        <v>0.99770000000000003</v>
      </c>
      <c r="I849">
        <v>3.5</v>
      </c>
      <c r="J849">
        <v>0.7</v>
      </c>
      <c r="K849">
        <v>9.9</v>
      </c>
      <c r="L849">
        <v>6</v>
      </c>
    </row>
    <row r="850" spans="1:12" x14ac:dyDescent="0.35">
      <c r="A850">
        <v>6.4</v>
      </c>
      <c r="B850">
        <v>0.64</v>
      </c>
      <c r="C850">
        <v>0.21</v>
      </c>
      <c r="D850">
        <v>1.8</v>
      </c>
      <c r="E850">
        <v>8.1000000000000003E-2</v>
      </c>
      <c r="F850">
        <v>14</v>
      </c>
      <c r="G850">
        <v>31</v>
      </c>
      <c r="H850">
        <v>0.99689000000000005</v>
      </c>
      <c r="I850">
        <v>3.59</v>
      </c>
      <c r="J850">
        <v>0.66</v>
      </c>
      <c r="K850">
        <v>9.8000000000000007</v>
      </c>
      <c r="L850">
        <v>5</v>
      </c>
    </row>
    <row r="851" spans="1:12" x14ac:dyDescent="0.35">
      <c r="A851">
        <v>6.4</v>
      </c>
      <c r="B851">
        <v>0.63</v>
      </c>
      <c r="C851">
        <v>0.21</v>
      </c>
      <c r="D851">
        <v>1.6</v>
      </c>
      <c r="E851">
        <v>0.08</v>
      </c>
      <c r="F851">
        <v>12</v>
      </c>
      <c r="G851">
        <v>32</v>
      </c>
      <c r="H851">
        <v>0.99689000000000005</v>
      </c>
      <c r="I851">
        <v>3.58</v>
      </c>
      <c r="J851">
        <v>0.66</v>
      </c>
      <c r="K851">
        <v>9.8000000000000007</v>
      </c>
      <c r="L851">
        <v>5</v>
      </c>
    </row>
    <row r="852" spans="1:12" x14ac:dyDescent="0.35">
      <c r="A852">
        <v>9.3000000000000007</v>
      </c>
      <c r="B852">
        <v>0.43</v>
      </c>
      <c r="C852">
        <v>0.44</v>
      </c>
      <c r="D852">
        <v>1.9</v>
      </c>
      <c r="E852">
        <v>8.5000000000000006E-2</v>
      </c>
      <c r="F852">
        <v>9</v>
      </c>
      <c r="G852">
        <v>22</v>
      </c>
      <c r="H852">
        <v>0.99707999999999997</v>
      </c>
      <c r="I852">
        <v>3.28</v>
      </c>
      <c r="J852">
        <v>0.55000000000000004</v>
      </c>
      <c r="K852">
        <v>9.5</v>
      </c>
      <c r="L852">
        <v>5</v>
      </c>
    </row>
    <row r="853" spans="1:12" x14ac:dyDescent="0.35">
      <c r="A853">
        <v>9.3000000000000007</v>
      </c>
      <c r="B853">
        <v>0.43</v>
      </c>
      <c r="C853">
        <v>0.44</v>
      </c>
      <c r="D853">
        <v>1.9</v>
      </c>
      <c r="E853">
        <v>8.5000000000000006E-2</v>
      </c>
      <c r="F853">
        <v>9</v>
      </c>
      <c r="G853">
        <v>22</v>
      </c>
      <c r="H853">
        <v>0.99707999999999997</v>
      </c>
      <c r="I853">
        <v>3.28</v>
      </c>
      <c r="J853">
        <v>0.55000000000000004</v>
      </c>
      <c r="K853">
        <v>9.5</v>
      </c>
      <c r="L853">
        <v>5</v>
      </c>
    </row>
    <row r="854" spans="1:12" x14ac:dyDescent="0.35">
      <c r="A854">
        <v>8</v>
      </c>
      <c r="B854">
        <v>0.42</v>
      </c>
      <c r="C854">
        <v>0.32</v>
      </c>
      <c r="D854">
        <v>2.5</v>
      </c>
      <c r="E854">
        <v>0.08</v>
      </c>
      <c r="F854">
        <v>26</v>
      </c>
      <c r="G854">
        <v>122</v>
      </c>
      <c r="H854">
        <v>0.99800999999999995</v>
      </c>
      <c r="I854">
        <v>3.22</v>
      </c>
      <c r="J854">
        <v>1.07</v>
      </c>
      <c r="K854">
        <v>9.6999999999999993</v>
      </c>
      <c r="L854">
        <v>5</v>
      </c>
    </row>
    <row r="855" spans="1:12" x14ac:dyDescent="0.35">
      <c r="A855">
        <v>9.3000000000000007</v>
      </c>
      <c r="B855">
        <v>0.36</v>
      </c>
      <c r="C855">
        <v>0.39</v>
      </c>
      <c r="D855">
        <v>1.5</v>
      </c>
      <c r="E855">
        <v>0.08</v>
      </c>
      <c r="F855">
        <v>41</v>
      </c>
      <c r="G855">
        <v>55</v>
      </c>
      <c r="H855">
        <v>0.99651999999999996</v>
      </c>
      <c r="I855">
        <v>3.47</v>
      </c>
      <c r="J855">
        <v>0.73</v>
      </c>
      <c r="K855">
        <v>10.9</v>
      </c>
      <c r="L855">
        <v>6</v>
      </c>
    </row>
    <row r="856" spans="1:12" x14ac:dyDescent="0.35">
      <c r="A856">
        <v>9.3000000000000007</v>
      </c>
      <c r="B856">
        <v>0.36</v>
      </c>
      <c r="C856">
        <v>0.39</v>
      </c>
      <c r="D856">
        <v>1.5</v>
      </c>
      <c r="E856">
        <v>0.08</v>
      </c>
      <c r="F856">
        <v>41</v>
      </c>
      <c r="G856">
        <v>55</v>
      </c>
      <c r="H856">
        <v>0.99651999999999996</v>
      </c>
      <c r="I856">
        <v>3.47</v>
      </c>
      <c r="J856">
        <v>0.73</v>
      </c>
      <c r="K856">
        <v>10.9</v>
      </c>
      <c r="L856">
        <v>6</v>
      </c>
    </row>
    <row r="857" spans="1:12" x14ac:dyDescent="0.35">
      <c r="A857">
        <v>7.6</v>
      </c>
      <c r="B857">
        <v>0.73499999999999999</v>
      </c>
      <c r="C857">
        <v>0.02</v>
      </c>
      <c r="D857">
        <v>2.5</v>
      </c>
      <c r="E857">
        <v>7.0999999999999994E-2</v>
      </c>
      <c r="F857">
        <v>10</v>
      </c>
      <c r="G857">
        <v>14</v>
      </c>
      <c r="H857">
        <v>0.99538000000000004</v>
      </c>
      <c r="I857">
        <v>3.51</v>
      </c>
      <c r="J857">
        <v>0.71</v>
      </c>
      <c r="K857">
        <v>11.7</v>
      </c>
      <c r="L857">
        <v>7</v>
      </c>
    </row>
    <row r="858" spans="1:12" x14ac:dyDescent="0.35">
      <c r="A858">
        <v>9.3000000000000007</v>
      </c>
      <c r="B858">
        <v>0.36</v>
      </c>
      <c r="C858">
        <v>0.39</v>
      </c>
      <c r="D858">
        <v>1.5</v>
      </c>
      <c r="E858">
        <v>0.08</v>
      </c>
      <c r="F858">
        <v>41</v>
      </c>
      <c r="G858">
        <v>55</v>
      </c>
      <c r="H858">
        <v>0.99651999999999996</v>
      </c>
      <c r="I858">
        <v>3.47</v>
      </c>
      <c r="J858">
        <v>0.73</v>
      </c>
      <c r="K858">
        <v>10.9</v>
      </c>
      <c r="L858">
        <v>6</v>
      </c>
    </row>
    <row r="859" spans="1:12" x14ac:dyDescent="0.35">
      <c r="A859">
        <v>8.1999999999999993</v>
      </c>
      <c r="B859">
        <v>0.26</v>
      </c>
      <c r="C859">
        <v>0.34</v>
      </c>
      <c r="D859">
        <v>2.5</v>
      </c>
      <c r="E859">
        <v>7.2999999999999995E-2</v>
      </c>
      <c r="F859">
        <v>16</v>
      </c>
      <c r="G859">
        <v>47</v>
      </c>
      <c r="H859">
        <v>0.99594000000000005</v>
      </c>
      <c r="I859">
        <v>3.4</v>
      </c>
      <c r="J859">
        <v>0.78</v>
      </c>
      <c r="K859">
        <v>11.3</v>
      </c>
      <c r="L859">
        <v>7</v>
      </c>
    </row>
    <row r="860" spans="1:12" x14ac:dyDescent="0.35">
      <c r="A860">
        <v>11.7</v>
      </c>
      <c r="B860">
        <v>0.28000000000000003</v>
      </c>
      <c r="C860">
        <v>0.47</v>
      </c>
      <c r="D860">
        <v>1.7</v>
      </c>
      <c r="E860">
        <v>5.3999999999999999E-2</v>
      </c>
      <c r="F860">
        <v>17</v>
      </c>
      <c r="G860">
        <v>32</v>
      </c>
      <c r="H860">
        <v>0.99685999999999997</v>
      </c>
      <c r="I860">
        <v>3.15</v>
      </c>
      <c r="J860">
        <v>0.67</v>
      </c>
      <c r="K860">
        <v>10.6</v>
      </c>
      <c r="L860">
        <v>7</v>
      </c>
    </row>
    <row r="861" spans="1:12" x14ac:dyDescent="0.35">
      <c r="A861">
        <v>6.8</v>
      </c>
      <c r="B861">
        <v>0.56000000000000005</v>
      </c>
      <c r="C861">
        <v>0.22</v>
      </c>
      <c r="D861">
        <v>1.8</v>
      </c>
      <c r="E861">
        <v>7.3999999999999996E-2</v>
      </c>
      <c r="F861">
        <v>15</v>
      </c>
      <c r="G861">
        <v>24</v>
      </c>
      <c r="H861">
        <v>0.99438000000000004</v>
      </c>
      <c r="I861">
        <v>3.4</v>
      </c>
      <c r="J861">
        <v>0.82</v>
      </c>
      <c r="K861">
        <v>11.2</v>
      </c>
      <c r="L861">
        <v>6</v>
      </c>
    </row>
    <row r="862" spans="1:12" x14ac:dyDescent="0.35">
      <c r="A862">
        <v>7.2</v>
      </c>
      <c r="B862">
        <v>0.62</v>
      </c>
      <c r="C862">
        <v>0.06</v>
      </c>
      <c r="D862">
        <v>2.7</v>
      </c>
      <c r="E862">
        <v>7.6999999999999999E-2</v>
      </c>
      <c r="F862">
        <v>15</v>
      </c>
      <c r="G862">
        <v>85</v>
      </c>
      <c r="H862">
        <v>0.99746000000000001</v>
      </c>
      <c r="I862">
        <v>3.51</v>
      </c>
      <c r="J862">
        <v>0.54</v>
      </c>
      <c r="K862">
        <v>9.5</v>
      </c>
      <c r="L862">
        <v>5</v>
      </c>
    </row>
    <row r="863" spans="1:12" x14ac:dyDescent="0.35">
      <c r="A863">
        <v>5.8</v>
      </c>
      <c r="B863">
        <v>1.01</v>
      </c>
      <c r="C863">
        <v>0.66</v>
      </c>
      <c r="D863">
        <v>2</v>
      </c>
      <c r="E863">
        <v>3.9E-2</v>
      </c>
      <c r="F863">
        <v>15</v>
      </c>
      <c r="G863">
        <v>88</v>
      </c>
      <c r="H863">
        <v>0.99356999999999995</v>
      </c>
      <c r="I863">
        <v>3.66</v>
      </c>
      <c r="J863">
        <v>0.6</v>
      </c>
      <c r="K863">
        <v>11.5</v>
      </c>
      <c r="L863">
        <v>6</v>
      </c>
    </row>
    <row r="864" spans="1:12" x14ac:dyDescent="0.35">
      <c r="A864">
        <v>7.5</v>
      </c>
      <c r="B864">
        <v>0.42</v>
      </c>
      <c r="C864">
        <v>0.32</v>
      </c>
      <c r="D864">
        <v>2.7</v>
      </c>
      <c r="E864">
        <v>6.7000000000000004E-2</v>
      </c>
      <c r="F864">
        <v>7</v>
      </c>
      <c r="G864">
        <v>25</v>
      </c>
      <c r="H864">
        <v>0.99628000000000005</v>
      </c>
      <c r="I864">
        <v>3.24</v>
      </c>
      <c r="J864">
        <v>0.44</v>
      </c>
      <c r="K864">
        <v>10.4</v>
      </c>
      <c r="L864">
        <v>5</v>
      </c>
    </row>
    <row r="865" spans="1:12" x14ac:dyDescent="0.35">
      <c r="A865">
        <v>7.2</v>
      </c>
      <c r="B865">
        <v>0.62</v>
      </c>
      <c r="C865">
        <v>0.06</v>
      </c>
      <c r="D865">
        <v>2.5</v>
      </c>
      <c r="E865">
        <v>7.8E-2</v>
      </c>
      <c r="F865">
        <v>17</v>
      </c>
      <c r="G865">
        <v>84</v>
      </c>
      <c r="H865">
        <v>0.99746000000000001</v>
      </c>
      <c r="I865">
        <v>3.51</v>
      </c>
      <c r="J865">
        <v>0.53</v>
      </c>
      <c r="K865">
        <v>9.6999999999999993</v>
      </c>
      <c r="L865">
        <v>5</v>
      </c>
    </row>
    <row r="866" spans="1:12" x14ac:dyDescent="0.35">
      <c r="A866">
        <v>7.2</v>
      </c>
      <c r="B866">
        <v>0.62</v>
      </c>
      <c r="C866">
        <v>0.06</v>
      </c>
      <c r="D866">
        <v>2.7</v>
      </c>
      <c r="E866">
        <v>7.6999999999999999E-2</v>
      </c>
      <c r="F866">
        <v>15</v>
      </c>
      <c r="G866">
        <v>85</v>
      </c>
      <c r="H866">
        <v>0.99746000000000001</v>
      </c>
      <c r="I866">
        <v>3.51</v>
      </c>
      <c r="J866">
        <v>0.54</v>
      </c>
      <c r="K866">
        <v>9.5</v>
      </c>
      <c r="L866">
        <v>5</v>
      </c>
    </row>
    <row r="867" spans="1:12" x14ac:dyDescent="0.35">
      <c r="A867">
        <v>7.2</v>
      </c>
      <c r="B867">
        <v>0.63500000000000001</v>
      </c>
      <c r="C867">
        <v>7.0000000000000007E-2</v>
      </c>
      <c r="D867">
        <v>2.6</v>
      </c>
      <c r="E867">
        <v>7.6999999999999999E-2</v>
      </c>
      <c r="F867">
        <v>16</v>
      </c>
      <c r="G867">
        <v>86</v>
      </c>
      <c r="H867">
        <v>0.99748000000000003</v>
      </c>
      <c r="I867">
        <v>3.51</v>
      </c>
      <c r="J867">
        <v>0.54</v>
      </c>
      <c r="K867">
        <v>9.6999999999999993</v>
      </c>
      <c r="L867">
        <v>5</v>
      </c>
    </row>
    <row r="868" spans="1:12" x14ac:dyDescent="0.35">
      <c r="A868">
        <v>6.8</v>
      </c>
      <c r="B868">
        <v>0.49</v>
      </c>
      <c r="C868">
        <v>0.22</v>
      </c>
      <c r="D868">
        <v>2.2999999999999998</v>
      </c>
      <c r="E868">
        <v>7.0999999999999994E-2</v>
      </c>
      <c r="F868">
        <v>13</v>
      </c>
      <c r="G868">
        <v>24</v>
      </c>
      <c r="H868">
        <v>0.99438000000000004</v>
      </c>
      <c r="I868">
        <v>3.41</v>
      </c>
      <c r="J868">
        <v>0.83</v>
      </c>
      <c r="K868">
        <v>11.3</v>
      </c>
      <c r="L868">
        <v>6</v>
      </c>
    </row>
    <row r="869" spans="1:12" x14ac:dyDescent="0.35">
      <c r="A869">
        <v>6.9</v>
      </c>
      <c r="B869">
        <v>0.51</v>
      </c>
      <c r="C869">
        <v>0.23</v>
      </c>
      <c r="D869">
        <v>2</v>
      </c>
      <c r="E869">
        <v>7.1999999999999995E-2</v>
      </c>
      <c r="F869">
        <v>13</v>
      </c>
      <c r="G869">
        <v>22</v>
      </c>
      <c r="H869">
        <v>0.99438000000000004</v>
      </c>
      <c r="I869">
        <v>3.4</v>
      </c>
      <c r="J869">
        <v>0.84</v>
      </c>
      <c r="K869">
        <v>11.2</v>
      </c>
      <c r="L869">
        <v>6</v>
      </c>
    </row>
    <row r="870" spans="1:12" x14ac:dyDescent="0.35">
      <c r="A870">
        <v>6.8</v>
      </c>
      <c r="B870">
        <v>0.56000000000000005</v>
      </c>
      <c r="C870">
        <v>0.22</v>
      </c>
      <c r="D870">
        <v>1.8</v>
      </c>
      <c r="E870">
        <v>7.3999999999999996E-2</v>
      </c>
      <c r="F870">
        <v>15</v>
      </c>
      <c r="G870">
        <v>24</v>
      </c>
      <c r="H870">
        <v>0.99438000000000004</v>
      </c>
      <c r="I870">
        <v>3.4</v>
      </c>
      <c r="J870">
        <v>0.82</v>
      </c>
      <c r="K870">
        <v>11.2</v>
      </c>
      <c r="L870">
        <v>6</v>
      </c>
    </row>
    <row r="871" spans="1:12" x14ac:dyDescent="0.35">
      <c r="A871">
        <v>7.6</v>
      </c>
      <c r="B871">
        <v>0.63</v>
      </c>
      <c r="C871">
        <v>0.03</v>
      </c>
      <c r="D871">
        <v>2</v>
      </c>
      <c r="E871">
        <v>0.08</v>
      </c>
      <c r="F871">
        <v>27</v>
      </c>
      <c r="G871">
        <v>43</v>
      </c>
      <c r="H871">
        <v>0.99578</v>
      </c>
      <c r="I871">
        <v>3.44</v>
      </c>
      <c r="J871">
        <v>0.64</v>
      </c>
      <c r="K871">
        <v>10.9</v>
      </c>
      <c r="L871">
        <v>6</v>
      </c>
    </row>
    <row r="872" spans="1:12" x14ac:dyDescent="0.35">
      <c r="A872">
        <v>7.7</v>
      </c>
      <c r="B872">
        <v>0.71499999999999997</v>
      </c>
      <c r="C872">
        <v>0.01</v>
      </c>
      <c r="D872">
        <v>2.1</v>
      </c>
      <c r="E872">
        <v>6.4000000000000001E-2</v>
      </c>
      <c r="F872">
        <v>31</v>
      </c>
      <c r="G872">
        <v>43</v>
      </c>
      <c r="H872">
        <v>0.99370999999999998</v>
      </c>
      <c r="I872">
        <v>3.41</v>
      </c>
      <c r="J872">
        <v>0.56999999999999995</v>
      </c>
      <c r="K872">
        <v>11.8</v>
      </c>
      <c r="L872">
        <v>6</v>
      </c>
    </row>
    <row r="873" spans="1:12" x14ac:dyDescent="0.35">
      <c r="A873">
        <v>6.9</v>
      </c>
      <c r="B873">
        <v>0.56000000000000005</v>
      </c>
      <c r="C873">
        <v>0.03</v>
      </c>
      <c r="D873">
        <v>1.5</v>
      </c>
      <c r="E873">
        <v>8.5999999999999993E-2</v>
      </c>
      <c r="F873">
        <v>36</v>
      </c>
      <c r="G873">
        <v>46</v>
      </c>
      <c r="H873">
        <v>0.99521999999999999</v>
      </c>
      <c r="I873">
        <v>3.53</v>
      </c>
      <c r="J873">
        <v>0.56999999999999995</v>
      </c>
      <c r="K873">
        <v>10.6</v>
      </c>
      <c r="L873">
        <v>5</v>
      </c>
    </row>
    <row r="874" spans="1:12" x14ac:dyDescent="0.35">
      <c r="A874">
        <v>7.3</v>
      </c>
      <c r="B874">
        <v>0.35</v>
      </c>
      <c r="C874">
        <v>0.24</v>
      </c>
      <c r="D874">
        <v>2</v>
      </c>
      <c r="E874">
        <v>6.7000000000000004E-2</v>
      </c>
      <c r="F874">
        <v>28</v>
      </c>
      <c r="G874">
        <v>48</v>
      </c>
      <c r="H874">
        <v>0.99575999999999998</v>
      </c>
      <c r="I874">
        <v>3.43</v>
      </c>
      <c r="J874">
        <v>0.54</v>
      </c>
      <c r="K874">
        <v>10</v>
      </c>
      <c r="L874">
        <v>4</v>
      </c>
    </row>
    <row r="875" spans="1:12" x14ac:dyDescent="0.35">
      <c r="A875">
        <v>9.1</v>
      </c>
      <c r="B875">
        <v>0.21</v>
      </c>
      <c r="C875">
        <v>0.37</v>
      </c>
      <c r="D875">
        <v>1.6</v>
      </c>
      <c r="E875">
        <v>6.7000000000000004E-2</v>
      </c>
      <c r="F875">
        <v>6</v>
      </c>
      <c r="G875">
        <v>10</v>
      </c>
      <c r="H875">
        <v>0.99551999999999996</v>
      </c>
      <c r="I875">
        <v>3.23</v>
      </c>
      <c r="J875">
        <v>0.57999999999999996</v>
      </c>
      <c r="K875">
        <v>11.1</v>
      </c>
      <c r="L875">
        <v>7</v>
      </c>
    </row>
    <row r="876" spans="1:12" x14ac:dyDescent="0.35">
      <c r="A876">
        <v>10.4</v>
      </c>
      <c r="B876">
        <v>0.38</v>
      </c>
      <c r="C876">
        <v>0.46</v>
      </c>
      <c r="D876">
        <v>2.1</v>
      </c>
      <c r="E876">
        <v>0.104</v>
      </c>
      <c r="F876">
        <v>6</v>
      </c>
      <c r="G876">
        <v>10</v>
      </c>
      <c r="H876">
        <v>0.99663999999999997</v>
      </c>
      <c r="I876">
        <v>3.12</v>
      </c>
      <c r="J876">
        <v>0.65</v>
      </c>
      <c r="K876">
        <v>11.8</v>
      </c>
      <c r="L876">
        <v>7</v>
      </c>
    </row>
    <row r="877" spans="1:12" x14ac:dyDescent="0.35">
      <c r="A877">
        <v>8.8000000000000007</v>
      </c>
      <c r="B877">
        <v>0.31</v>
      </c>
      <c r="C877">
        <v>0.4</v>
      </c>
      <c r="D877">
        <v>2.8</v>
      </c>
      <c r="E877">
        <v>0.109</v>
      </c>
      <c r="F877">
        <v>7</v>
      </c>
      <c r="G877">
        <v>16</v>
      </c>
      <c r="H877">
        <v>0.99614000000000003</v>
      </c>
      <c r="I877">
        <v>3.31</v>
      </c>
      <c r="J877">
        <v>0.79</v>
      </c>
      <c r="K877">
        <v>11.8</v>
      </c>
      <c r="L877">
        <v>7</v>
      </c>
    </row>
    <row r="878" spans="1:12" x14ac:dyDescent="0.35">
      <c r="A878">
        <v>7.1</v>
      </c>
      <c r="B878">
        <v>0.47</v>
      </c>
      <c r="C878">
        <v>0</v>
      </c>
      <c r="D878">
        <v>2.2000000000000002</v>
      </c>
      <c r="E878">
        <v>6.7000000000000004E-2</v>
      </c>
      <c r="F878">
        <v>7</v>
      </c>
      <c r="G878">
        <v>14</v>
      </c>
      <c r="H878">
        <v>0.99517</v>
      </c>
      <c r="I878">
        <v>3.4</v>
      </c>
      <c r="J878">
        <v>0.57999999999999996</v>
      </c>
      <c r="K878">
        <v>10.9</v>
      </c>
      <c r="L878">
        <v>4</v>
      </c>
    </row>
    <row r="879" spans="1:12" x14ac:dyDescent="0.35">
      <c r="A879">
        <v>7.7</v>
      </c>
      <c r="B879">
        <v>0.71499999999999997</v>
      </c>
      <c r="C879">
        <v>0.01</v>
      </c>
      <c r="D879">
        <v>2.1</v>
      </c>
      <c r="E879">
        <v>6.4000000000000001E-2</v>
      </c>
      <c r="F879">
        <v>31</v>
      </c>
      <c r="G879">
        <v>43</v>
      </c>
      <c r="H879">
        <v>0.99370999999999998</v>
      </c>
      <c r="I879">
        <v>3.41</v>
      </c>
      <c r="J879">
        <v>0.56999999999999995</v>
      </c>
      <c r="K879">
        <v>11.8</v>
      </c>
      <c r="L879">
        <v>6</v>
      </c>
    </row>
    <row r="880" spans="1:12" x14ac:dyDescent="0.35">
      <c r="A880">
        <v>8.8000000000000007</v>
      </c>
      <c r="B880">
        <v>0.61</v>
      </c>
      <c r="C880">
        <v>0.19</v>
      </c>
      <c r="D880">
        <v>4</v>
      </c>
      <c r="E880">
        <v>9.4E-2</v>
      </c>
      <c r="F880">
        <v>30</v>
      </c>
      <c r="G880">
        <v>69</v>
      </c>
      <c r="H880">
        <v>0.99787000000000003</v>
      </c>
      <c r="I880">
        <v>3.22</v>
      </c>
      <c r="J880">
        <v>0.5</v>
      </c>
      <c r="K880">
        <v>10</v>
      </c>
      <c r="L880">
        <v>6</v>
      </c>
    </row>
    <row r="881" spans="1:12" x14ac:dyDescent="0.35">
      <c r="A881">
        <v>7.2</v>
      </c>
      <c r="B881">
        <v>0.6</v>
      </c>
      <c r="C881">
        <v>0.04</v>
      </c>
      <c r="D881">
        <v>2.5</v>
      </c>
      <c r="E881">
        <v>7.5999999999999998E-2</v>
      </c>
      <c r="F881">
        <v>18</v>
      </c>
      <c r="G881">
        <v>88</v>
      </c>
      <c r="H881">
        <v>0.99744999999999995</v>
      </c>
      <c r="I881">
        <v>3.53</v>
      </c>
      <c r="J881">
        <v>0.55000000000000004</v>
      </c>
      <c r="K881">
        <v>9.5</v>
      </c>
      <c r="L881">
        <v>5</v>
      </c>
    </row>
    <row r="882" spans="1:12" x14ac:dyDescent="0.35">
      <c r="A882">
        <v>9.1999999999999993</v>
      </c>
      <c r="B882">
        <v>0.56000000000000005</v>
      </c>
      <c r="C882">
        <v>0.18</v>
      </c>
      <c r="D882">
        <v>1.6</v>
      </c>
      <c r="E882">
        <v>7.8E-2</v>
      </c>
      <c r="F882">
        <v>10</v>
      </c>
      <c r="G882">
        <v>21</v>
      </c>
      <c r="H882">
        <v>0.99575999999999998</v>
      </c>
      <c r="I882">
        <v>3.15</v>
      </c>
      <c r="J882">
        <v>0.49</v>
      </c>
      <c r="K882">
        <v>9.9</v>
      </c>
      <c r="L882">
        <v>5</v>
      </c>
    </row>
    <row r="883" spans="1:12" x14ac:dyDescent="0.35">
      <c r="A883">
        <v>7.6</v>
      </c>
      <c r="B883">
        <v>0.71499999999999997</v>
      </c>
      <c r="C883">
        <v>0</v>
      </c>
      <c r="D883">
        <v>2.1</v>
      </c>
      <c r="E883">
        <v>6.8000000000000005E-2</v>
      </c>
      <c r="F883">
        <v>30</v>
      </c>
      <c r="G883">
        <v>35</v>
      </c>
      <c r="H883">
        <v>0.99533000000000005</v>
      </c>
      <c r="I883">
        <v>3.48</v>
      </c>
      <c r="J883">
        <v>0.65</v>
      </c>
      <c r="K883">
        <v>11.4</v>
      </c>
      <c r="L883">
        <v>6</v>
      </c>
    </row>
    <row r="884" spans="1:12" x14ac:dyDescent="0.35">
      <c r="A884">
        <v>8.4</v>
      </c>
      <c r="B884">
        <v>0.31</v>
      </c>
      <c r="C884">
        <v>0.28999999999999998</v>
      </c>
      <c r="D884">
        <v>3.1</v>
      </c>
      <c r="E884">
        <v>0.19400000000000001</v>
      </c>
      <c r="F884">
        <v>14</v>
      </c>
      <c r="G884">
        <v>26</v>
      </c>
      <c r="H884">
        <v>0.99536000000000002</v>
      </c>
      <c r="I884">
        <v>3.22</v>
      </c>
      <c r="J884">
        <v>0.78</v>
      </c>
      <c r="K884">
        <v>12</v>
      </c>
      <c r="L884">
        <v>6</v>
      </c>
    </row>
    <row r="885" spans="1:12" x14ac:dyDescent="0.35">
      <c r="A885">
        <v>7.2</v>
      </c>
      <c r="B885">
        <v>0.6</v>
      </c>
      <c r="C885">
        <v>0.04</v>
      </c>
      <c r="D885">
        <v>2.5</v>
      </c>
      <c r="E885">
        <v>7.5999999999999998E-2</v>
      </c>
      <c r="F885">
        <v>18</v>
      </c>
      <c r="G885">
        <v>88</v>
      </c>
      <c r="H885">
        <v>0.99744999999999995</v>
      </c>
      <c r="I885">
        <v>3.53</v>
      </c>
      <c r="J885">
        <v>0.55000000000000004</v>
      </c>
      <c r="K885">
        <v>9.5</v>
      </c>
      <c r="L885">
        <v>5</v>
      </c>
    </row>
    <row r="886" spans="1:12" x14ac:dyDescent="0.35">
      <c r="A886">
        <v>8.8000000000000007</v>
      </c>
      <c r="B886">
        <v>0.61</v>
      </c>
      <c r="C886">
        <v>0.19</v>
      </c>
      <c r="D886">
        <v>4</v>
      </c>
      <c r="E886">
        <v>9.4E-2</v>
      </c>
      <c r="F886">
        <v>30</v>
      </c>
      <c r="G886">
        <v>69</v>
      </c>
      <c r="H886">
        <v>0.99787000000000003</v>
      </c>
      <c r="I886">
        <v>3.22</v>
      </c>
      <c r="J886">
        <v>0.5</v>
      </c>
      <c r="K886">
        <v>10</v>
      </c>
      <c r="L886">
        <v>6</v>
      </c>
    </row>
    <row r="887" spans="1:12" x14ac:dyDescent="0.35">
      <c r="A887">
        <v>8.9</v>
      </c>
      <c r="B887">
        <v>0.75</v>
      </c>
      <c r="C887">
        <v>0.14000000000000001</v>
      </c>
      <c r="D887">
        <v>2.5</v>
      </c>
      <c r="E887">
        <v>8.5999999999999993E-2</v>
      </c>
      <c r="F887">
        <v>9</v>
      </c>
      <c r="G887">
        <v>30</v>
      </c>
      <c r="H887">
        <v>0.99824000000000002</v>
      </c>
      <c r="I887">
        <v>3.34</v>
      </c>
      <c r="J887">
        <v>0.64</v>
      </c>
      <c r="K887">
        <v>10.5</v>
      </c>
      <c r="L887">
        <v>5</v>
      </c>
    </row>
    <row r="888" spans="1:12" x14ac:dyDescent="0.35">
      <c r="A888">
        <v>9</v>
      </c>
      <c r="B888">
        <v>0.8</v>
      </c>
      <c r="C888">
        <v>0.12</v>
      </c>
      <c r="D888">
        <v>2.4</v>
      </c>
      <c r="E888">
        <v>8.3000000000000004E-2</v>
      </c>
      <c r="F888">
        <v>8</v>
      </c>
      <c r="G888">
        <v>28</v>
      </c>
      <c r="H888">
        <v>0.99836000000000003</v>
      </c>
      <c r="I888">
        <v>3.33</v>
      </c>
      <c r="J888">
        <v>0.65</v>
      </c>
      <c r="K888">
        <v>10.4</v>
      </c>
      <c r="L888">
        <v>6</v>
      </c>
    </row>
    <row r="889" spans="1:12" x14ac:dyDescent="0.35">
      <c r="A889">
        <v>10.7</v>
      </c>
      <c r="B889">
        <v>0.52</v>
      </c>
      <c r="C889">
        <v>0.38</v>
      </c>
      <c r="D889">
        <v>2.6</v>
      </c>
      <c r="E889">
        <v>6.6000000000000003E-2</v>
      </c>
      <c r="F889">
        <v>29</v>
      </c>
      <c r="G889">
        <v>56</v>
      </c>
      <c r="H889">
        <v>0.99577000000000004</v>
      </c>
      <c r="I889">
        <v>3.15</v>
      </c>
      <c r="J889">
        <v>0.79</v>
      </c>
      <c r="K889">
        <v>12.1</v>
      </c>
      <c r="L889">
        <v>7</v>
      </c>
    </row>
    <row r="890" spans="1:12" x14ac:dyDescent="0.35">
      <c r="A890">
        <v>6.8</v>
      </c>
      <c r="B890">
        <v>0.56999999999999995</v>
      </c>
      <c r="C890">
        <v>0</v>
      </c>
      <c r="D890">
        <v>2.5</v>
      </c>
      <c r="E890">
        <v>7.1999999999999995E-2</v>
      </c>
      <c r="F890">
        <v>32</v>
      </c>
      <c r="G890">
        <v>64</v>
      </c>
      <c r="H890">
        <v>0.99490999999999996</v>
      </c>
      <c r="I890">
        <v>3.43</v>
      </c>
      <c r="J890">
        <v>0.56000000000000005</v>
      </c>
      <c r="K890">
        <v>11.2</v>
      </c>
      <c r="L890">
        <v>6</v>
      </c>
    </row>
    <row r="891" spans="1:12" x14ac:dyDescent="0.35">
      <c r="A891">
        <v>10.7</v>
      </c>
      <c r="B891">
        <v>0.9</v>
      </c>
      <c r="C891">
        <v>0.34</v>
      </c>
      <c r="D891">
        <v>6.6</v>
      </c>
      <c r="E891">
        <v>0.112</v>
      </c>
      <c r="F891">
        <v>23</v>
      </c>
      <c r="G891">
        <v>99</v>
      </c>
      <c r="H891">
        <v>1.0028900000000001</v>
      </c>
      <c r="I891">
        <v>3.22</v>
      </c>
      <c r="J891">
        <v>0.68</v>
      </c>
      <c r="K891">
        <v>9.3000000000000007</v>
      </c>
      <c r="L891">
        <v>5</v>
      </c>
    </row>
    <row r="892" spans="1:12" x14ac:dyDescent="0.35">
      <c r="A892">
        <v>7.2</v>
      </c>
      <c r="B892">
        <v>0.34</v>
      </c>
      <c r="C892">
        <v>0.24</v>
      </c>
      <c r="D892">
        <v>2</v>
      </c>
      <c r="E892">
        <v>7.0999999999999994E-2</v>
      </c>
      <c r="F892">
        <v>30</v>
      </c>
      <c r="G892">
        <v>52</v>
      </c>
      <c r="H892">
        <v>0.99575999999999998</v>
      </c>
      <c r="I892">
        <v>3.44</v>
      </c>
      <c r="J892">
        <v>0.57999999999999996</v>
      </c>
      <c r="K892">
        <v>10.1</v>
      </c>
      <c r="L892">
        <v>5</v>
      </c>
    </row>
    <row r="893" spans="1:12" x14ac:dyDescent="0.35">
      <c r="A893">
        <v>7.2</v>
      </c>
      <c r="B893">
        <v>0.66</v>
      </c>
      <c r="C893">
        <v>0.03</v>
      </c>
      <c r="D893">
        <v>2.2999999999999998</v>
      </c>
      <c r="E893">
        <v>7.8E-2</v>
      </c>
      <c r="F893">
        <v>16</v>
      </c>
      <c r="G893">
        <v>86</v>
      </c>
      <c r="H893">
        <v>0.99743000000000004</v>
      </c>
      <c r="I893">
        <v>3.53</v>
      </c>
      <c r="J893">
        <v>0.56999999999999995</v>
      </c>
      <c r="K893">
        <v>9.6999999999999993</v>
      </c>
      <c r="L893">
        <v>5</v>
      </c>
    </row>
    <row r="894" spans="1:12" x14ac:dyDescent="0.35">
      <c r="A894">
        <v>10.1</v>
      </c>
      <c r="B894">
        <v>0.45</v>
      </c>
      <c r="C894">
        <v>0.23</v>
      </c>
      <c r="D894">
        <v>1.9</v>
      </c>
      <c r="E894">
        <v>8.2000000000000003E-2</v>
      </c>
      <c r="F894">
        <v>10</v>
      </c>
      <c r="G894">
        <v>18</v>
      </c>
      <c r="H894">
        <v>0.99773999999999996</v>
      </c>
      <c r="I894">
        <v>3.22</v>
      </c>
      <c r="J894">
        <v>0.65</v>
      </c>
      <c r="K894">
        <v>9.3000000000000007</v>
      </c>
      <c r="L894">
        <v>6</v>
      </c>
    </row>
    <row r="895" spans="1:12" x14ac:dyDescent="0.35">
      <c r="A895">
        <v>7.2</v>
      </c>
      <c r="B895">
        <v>0.66</v>
      </c>
      <c r="C895">
        <v>0.03</v>
      </c>
      <c r="D895">
        <v>2.2999999999999998</v>
      </c>
      <c r="E895">
        <v>7.8E-2</v>
      </c>
      <c r="F895">
        <v>16</v>
      </c>
      <c r="G895">
        <v>86</v>
      </c>
      <c r="H895">
        <v>0.99743000000000004</v>
      </c>
      <c r="I895">
        <v>3.53</v>
      </c>
      <c r="J895">
        <v>0.56999999999999995</v>
      </c>
      <c r="K895">
        <v>9.6999999999999993</v>
      </c>
      <c r="L895">
        <v>5</v>
      </c>
    </row>
    <row r="896" spans="1:12" x14ac:dyDescent="0.35">
      <c r="A896">
        <v>7.2</v>
      </c>
      <c r="B896">
        <v>0.63</v>
      </c>
      <c r="C896">
        <v>0.03</v>
      </c>
      <c r="D896">
        <v>2.2000000000000002</v>
      </c>
      <c r="E896">
        <v>0.08</v>
      </c>
      <c r="F896">
        <v>17</v>
      </c>
      <c r="G896">
        <v>88</v>
      </c>
      <c r="H896">
        <v>0.99744999999999995</v>
      </c>
      <c r="I896">
        <v>3.53</v>
      </c>
      <c r="J896">
        <v>0.57999999999999996</v>
      </c>
      <c r="K896">
        <v>9.8000000000000007</v>
      </c>
      <c r="L896">
        <v>6</v>
      </c>
    </row>
    <row r="897" spans="1:12" x14ac:dyDescent="0.35">
      <c r="A897">
        <v>7.1</v>
      </c>
      <c r="B897">
        <v>0.59</v>
      </c>
      <c r="C897">
        <v>0.01</v>
      </c>
      <c r="D897">
        <v>2.2999999999999998</v>
      </c>
      <c r="E897">
        <v>0.08</v>
      </c>
      <c r="F897">
        <v>27</v>
      </c>
      <c r="G897">
        <v>43</v>
      </c>
      <c r="H897">
        <v>0.99550000000000005</v>
      </c>
      <c r="I897">
        <v>3.42</v>
      </c>
      <c r="J897">
        <v>0.57999999999999996</v>
      </c>
      <c r="K897">
        <v>10.7</v>
      </c>
      <c r="L897">
        <v>6</v>
      </c>
    </row>
    <row r="898" spans="1:12" x14ac:dyDescent="0.35">
      <c r="A898">
        <v>8.3000000000000007</v>
      </c>
      <c r="B898">
        <v>0.31</v>
      </c>
      <c r="C898">
        <v>0.39</v>
      </c>
      <c r="D898">
        <v>2.4</v>
      </c>
      <c r="E898">
        <v>7.8E-2</v>
      </c>
      <c r="F898">
        <v>17</v>
      </c>
      <c r="G898">
        <v>43</v>
      </c>
      <c r="H898">
        <v>0.99443999999999999</v>
      </c>
      <c r="I898">
        <v>3.31</v>
      </c>
      <c r="J898">
        <v>0.77</v>
      </c>
      <c r="K898">
        <v>12.5</v>
      </c>
      <c r="L898">
        <v>7</v>
      </c>
    </row>
    <row r="899" spans="1:12" x14ac:dyDescent="0.35">
      <c r="A899">
        <v>7.1</v>
      </c>
      <c r="B899">
        <v>0.59</v>
      </c>
      <c r="C899">
        <v>0.01</v>
      </c>
      <c r="D899">
        <v>2.2999999999999998</v>
      </c>
      <c r="E899">
        <v>0.08</v>
      </c>
      <c r="F899">
        <v>27</v>
      </c>
      <c r="G899">
        <v>43</v>
      </c>
      <c r="H899">
        <v>0.99550000000000005</v>
      </c>
      <c r="I899">
        <v>3.42</v>
      </c>
      <c r="J899">
        <v>0.57999999999999996</v>
      </c>
      <c r="K899">
        <v>10.7</v>
      </c>
      <c r="L899">
        <v>6</v>
      </c>
    </row>
    <row r="900" spans="1:12" x14ac:dyDescent="0.35">
      <c r="A900">
        <v>8.3000000000000007</v>
      </c>
      <c r="B900">
        <v>0.31</v>
      </c>
      <c r="C900">
        <v>0.39</v>
      </c>
      <c r="D900">
        <v>2.4</v>
      </c>
      <c r="E900">
        <v>7.8E-2</v>
      </c>
      <c r="F900">
        <v>17</v>
      </c>
      <c r="G900">
        <v>43</v>
      </c>
      <c r="H900">
        <v>0.99443999999999999</v>
      </c>
      <c r="I900">
        <v>3.31</v>
      </c>
      <c r="J900">
        <v>0.77</v>
      </c>
      <c r="K900">
        <v>12.5</v>
      </c>
      <c r="L900">
        <v>7</v>
      </c>
    </row>
    <row r="901" spans="1:12" x14ac:dyDescent="0.35">
      <c r="A901">
        <v>8.3000000000000007</v>
      </c>
      <c r="B901">
        <v>1.02</v>
      </c>
      <c r="C901">
        <v>0.02</v>
      </c>
      <c r="D901">
        <v>3.4</v>
      </c>
      <c r="E901">
        <v>8.4000000000000005E-2</v>
      </c>
      <c r="F901">
        <v>6</v>
      </c>
      <c r="G901">
        <v>11</v>
      </c>
      <c r="H901">
        <v>0.99892000000000003</v>
      </c>
      <c r="I901">
        <v>3.48</v>
      </c>
      <c r="J901">
        <v>0.49</v>
      </c>
      <c r="K901">
        <v>11</v>
      </c>
      <c r="L901">
        <v>3</v>
      </c>
    </row>
    <row r="902" spans="1:12" x14ac:dyDescent="0.35">
      <c r="A902">
        <v>8.9</v>
      </c>
      <c r="B902">
        <v>0.31</v>
      </c>
      <c r="C902">
        <v>0.36</v>
      </c>
      <c r="D902">
        <v>2.6</v>
      </c>
      <c r="E902">
        <v>5.6000000000000001E-2</v>
      </c>
      <c r="F902">
        <v>10</v>
      </c>
      <c r="G902">
        <v>39</v>
      </c>
      <c r="H902">
        <v>0.99561999999999995</v>
      </c>
      <c r="I902">
        <v>3.4</v>
      </c>
      <c r="J902">
        <v>0.69</v>
      </c>
      <c r="K902">
        <v>11.8</v>
      </c>
      <c r="L902">
        <v>5</v>
      </c>
    </row>
    <row r="903" spans="1:12" x14ac:dyDescent="0.35">
      <c r="A903">
        <v>7.4</v>
      </c>
      <c r="B903">
        <v>0.63500000000000001</v>
      </c>
      <c r="C903">
        <v>0.1</v>
      </c>
      <c r="D903">
        <v>2.4</v>
      </c>
      <c r="E903">
        <v>0.08</v>
      </c>
      <c r="F903">
        <v>16</v>
      </c>
      <c r="G903">
        <v>33</v>
      </c>
      <c r="H903">
        <v>0.99736000000000002</v>
      </c>
      <c r="I903">
        <v>3.58</v>
      </c>
      <c r="J903">
        <v>0.69</v>
      </c>
      <c r="K903">
        <v>10.8</v>
      </c>
      <c r="L903">
        <v>7</v>
      </c>
    </row>
    <row r="904" spans="1:12" x14ac:dyDescent="0.35">
      <c r="A904">
        <v>7.4</v>
      </c>
      <c r="B904">
        <v>0.63500000000000001</v>
      </c>
      <c r="C904">
        <v>0.1</v>
      </c>
      <c r="D904">
        <v>2.4</v>
      </c>
      <c r="E904">
        <v>0.08</v>
      </c>
      <c r="F904">
        <v>16</v>
      </c>
      <c r="G904">
        <v>33</v>
      </c>
      <c r="H904">
        <v>0.99736000000000002</v>
      </c>
      <c r="I904">
        <v>3.58</v>
      </c>
      <c r="J904">
        <v>0.69</v>
      </c>
      <c r="K904">
        <v>10.8</v>
      </c>
      <c r="L904">
        <v>7</v>
      </c>
    </row>
    <row r="905" spans="1:12" x14ac:dyDescent="0.35">
      <c r="A905">
        <v>6.8</v>
      </c>
      <c r="B905">
        <v>0.59</v>
      </c>
      <c r="C905">
        <v>0.06</v>
      </c>
      <c r="D905">
        <v>6</v>
      </c>
      <c r="E905">
        <v>0.06</v>
      </c>
      <c r="F905">
        <v>11</v>
      </c>
      <c r="G905">
        <v>18</v>
      </c>
      <c r="H905">
        <v>0.99619999999999997</v>
      </c>
      <c r="I905">
        <v>3.41</v>
      </c>
      <c r="J905">
        <v>0.59</v>
      </c>
      <c r="K905">
        <v>10.8</v>
      </c>
      <c r="L905">
        <v>7</v>
      </c>
    </row>
    <row r="906" spans="1:12" x14ac:dyDescent="0.35">
      <c r="A906">
        <v>6.8</v>
      </c>
      <c r="B906">
        <v>0.59</v>
      </c>
      <c r="C906">
        <v>0.06</v>
      </c>
      <c r="D906">
        <v>6</v>
      </c>
      <c r="E906">
        <v>0.06</v>
      </c>
      <c r="F906">
        <v>11</v>
      </c>
      <c r="G906">
        <v>18</v>
      </c>
      <c r="H906">
        <v>0.99619999999999997</v>
      </c>
      <c r="I906">
        <v>3.41</v>
      </c>
      <c r="J906">
        <v>0.59</v>
      </c>
      <c r="K906">
        <v>10.8</v>
      </c>
      <c r="L906">
        <v>7</v>
      </c>
    </row>
    <row r="907" spans="1:12" x14ac:dyDescent="0.35">
      <c r="A907">
        <v>9.1999999999999993</v>
      </c>
      <c r="B907">
        <v>0.57999999999999996</v>
      </c>
      <c r="C907">
        <v>0.2</v>
      </c>
      <c r="D907">
        <v>3</v>
      </c>
      <c r="E907">
        <v>8.1000000000000003E-2</v>
      </c>
      <c r="F907">
        <v>15</v>
      </c>
      <c r="G907">
        <v>115</v>
      </c>
      <c r="H907">
        <v>0.998</v>
      </c>
      <c r="I907">
        <v>3.23</v>
      </c>
      <c r="J907">
        <v>0.59</v>
      </c>
      <c r="K907">
        <v>9.5</v>
      </c>
      <c r="L907">
        <v>5</v>
      </c>
    </row>
    <row r="908" spans="1:12" x14ac:dyDescent="0.35">
      <c r="A908">
        <v>7.2</v>
      </c>
      <c r="B908">
        <v>0.54</v>
      </c>
      <c r="C908">
        <v>0.27</v>
      </c>
      <c r="D908">
        <v>2.6</v>
      </c>
      <c r="E908">
        <v>8.4000000000000005E-2</v>
      </c>
      <c r="F908">
        <v>12</v>
      </c>
      <c r="G908">
        <v>78</v>
      </c>
      <c r="H908">
        <v>0.99639999999999995</v>
      </c>
      <c r="I908">
        <v>3.39</v>
      </c>
      <c r="J908">
        <v>0.71</v>
      </c>
      <c r="K908">
        <v>11</v>
      </c>
      <c r="L908">
        <v>5</v>
      </c>
    </row>
    <row r="909" spans="1:12" x14ac:dyDescent="0.35">
      <c r="A909">
        <v>6.1</v>
      </c>
      <c r="B909">
        <v>0.56000000000000005</v>
      </c>
      <c r="C909">
        <v>0</v>
      </c>
      <c r="D909">
        <v>2.2000000000000002</v>
      </c>
      <c r="E909">
        <v>7.9000000000000001E-2</v>
      </c>
      <c r="F909">
        <v>6</v>
      </c>
      <c r="G909">
        <v>9</v>
      </c>
      <c r="H909">
        <v>0.99480000000000002</v>
      </c>
      <c r="I909">
        <v>3.59</v>
      </c>
      <c r="J909">
        <v>0.54</v>
      </c>
      <c r="K909">
        <v>11.5</v>
      </c>
      <c r="L909">
        <v>6</v>
      </c>
    </row>
    <row r="910" spans="1:12" x14ac:dyDescent="0.35">
      <c r="A910">
        <v>7.4</v>
      </c>
      <c r="B910">
        <v>0.52</v>
      </c>
      <c r="C910">
        <v>0.13</v>
      </c>
      <c r="D910">
        <v>2.4</v>
      </c>
      <c r="E910">
        <v>7.8E-2</v>
      </c>
      <c r="F910">
        <v>34</v>
      </c>
      <c r="G910">
        <v>61</v>
      </c>
      <c r="H910">
        <v>0.99528000000000005</v>
      </c>
      <c r="I910">
        <v>3.43</v>
      </c>
      <c r="J910">
        <v>0.59</v>
      </c>
      <c r="K910">
        <v>10.8</v>
      </c>
      <c r="L910">
        <v>6</v>
      </c>
    </row>
    <row r="911" spans="1:12" x14ac:dyDescent="0.35">
      <c r="A911">
        <v>7.3</v>
      </c>
      <c r="B911">
        <v>0.30499999999999999</v>
      </c>
      <c r="C911">
        <v>0.39</v>
      </c>
      <c r="D911">
        <v>1.2</v>
      </c>
      <c r="E911">
        <v>5.8999999999999997E-2</v>
      </c>
      <c r="F911">
        <v>7</v>
      </c>
      <c r="G911">
        <v>11</v>
      </c>
      <c r="H911">
        <v>0.99331000000000003</v>
      </c>
      <c r="I911">
        <v>3.29</v>
      </c>
      <c r="J911">
        <v>0.52</v>
      </c>
      <c r="K911">
        <v>11.5</v>
      </c>
      <c r="L911">
        <v>6</v>
      </c>
    </row>
    <row r="912" spans="1:12" x14ac:dyDescent="0.35">
      <c r="A912">
        <v>9.3000000000000007</v>
      </c>
      <c r="B912">
        <v>0.38</v>
      </c>
      <c r="C912">
        <v>0.48</v>
      </c>
      <c r="D912">
        <v>3.8</v>
      </c>
      <c r="E912">
        <v>0.13200000000000001</v>
      </c>
      <c r="F912">
        <v>3</v>
      </c>
      <c r="G912">
        <v>11</v>
      </c>
      <c r="H912">
        <v>0.99577000000000004</v>
      </c>
      <c r="I912">
        <v>3.23</v>
      </c>
      <c r="J912">
        <v>0.56999999999999995</v>
      </c>
      <c r="K912">
        <v>13.2</v>
      </c>
      <c r="L912">
        <v>6</v>
      </c>
    </row>
    <row r="913" spans="1:12" x14ac:dyDescent="0.35">
      <c r="A913">
        <v>9.1</v>
      </c>
      <c r="B913">
        <v>0.28000000000000003</v>
      </c>
      <c r="C913">
        <v>0.46</v>
      </c>
      <c r="D913">
        <v>9</v>
      </c>
      <c r="E913">
        <v>0.114</v>
      </c>
      <c r="F913">
        <v>3</v>
      </c>
      <c r="G913">
        <v>9</v>
      </c>
      <c r="H913">
        <v>0.99900999999999995</v>
      </c>
      <c r="I913">
        <v>3.18</v>
      </c>
      <c r="J913">
        <v>0.6</v>
      </c>
      <c r="K913">
        <v>10.9</v>
      </c>
      <c r="L913">
        <v>6</v>
      </c>
    </row>
    <row r="914" spans="1:12" x14ac:dyDescent="0.35">
      <c r="A914">
        <v>10</v>
      </c>
      <c r="B914">
        <v>0.46</v>
      </c>
      <c r="C914">
        <v>0.44</v>
      </c>
      <c r="D914">
        <v>2.9</v>
      </c>
      <c r="E914">
        <v>6.5000000000000002E-2</v>
      </c>
      <c r="F914">
        <v>4</v>
      </c>
      <c r="G914">
        <v>8</v>
      </c>
      <c r="H914">
        <v>0.99673999999999996</v>
      </c>
      <c r="I914">
        <v>3.33</v>
      </c>
      <c r="J914">
        <v>0.62</v>
      </c>
      <c r="K914">
        <v>12.2</v>
      </c>
      <c r="L914">
        <v>6</v>
      </c>
    </row>
    <row r="915" spans="1:12" x14ac:dyDescent="0.35">
      <c r="A915">
        <v>9.4</v>
      </c>
      <c r="B915">
        <v>0.39500000000000002</v>
      </c>
      <c r="C915">
        <v>0.46</v>
      </c>
      <c r="D915">
        <v>4.5999999999999996</v>
      </c>
      <c r="E915">
        <v>9.4E-2</v>
      </c>
      <c r="F915">
        <v>3</v>
      </c>
      <c r="G915">
        <v>10</v>
      </c>
      <c r="H915">
        <v>0.99639</v>
      </c>
      <c r="I915">
        <v>3.27</v>
      </c>
      <c r="J915">
        <v>0.64</v>
      </c>
      <c r="K915">
        <v>12.2</v>
      </c>
      <c r="L915">
        <v>7</v>
      </c>
    </row>
    <row r="916" spans="1:12" x14ac:dyDescent="0.35">
      <c r="A916">
        <v>7.3</v>
      </c>
      <c r="B916">
        <v>0.30499999999999999</v>
      </c>
      <c r="C916">
        <v>0.39</v>
      </c>
      <c r="D916">
        <v>1.2</v>
      </c>
      <c r="E916">
        <v>5.8999999999999997E-2</v>
      </c>
      <c r="F916">
        <v>7</v>
      </c>
      <c r="G916">
        <v>11</v>
      </c>
      <c r="H916">
        <v>0.99331000000000003</v>
      </c>
      <c r="I916">
        <v>3.29</v>
      </c>
      <c r="J916">
        <v>0.52</v>
      </c>
      <c r="K916">
        <v>11.5</v>
      </c>
      <c r="L916">
        <v>6</v>
      </c>
    </row>
    <row r="917" spans="1:12" x14ac:dyDescent="0.35">
      <c r="A917">
        <v>8.6</v>
      </c>
      <c r="B917">
        <v>0.315</v>
      </c>
      <c r="C917">
        <v>0.4</v>
      </c>
      <c r="D917">
        <v>2.2000000000000002</v>
      </c>
      <c r="E917">
        <v>7.9000000000000001E-2</v>
      </c>
      <c r="F917">
        <v>3</v>
      </c>
      <c r="G917">
        <v>6</v>
      </c>
      <c r="H917">
        <v>0.99512</v>
      </c>
      <c r="I917">
        <v>3.27</v>
      </c>
      <c r="J917">
        <v>0.67</v>
      </c>
      <c r="K917">
        <v>11.9</v>
      </c>
      <c r="L917">
        <v>6</v>
      </c>
    </row>
    <row r="918" spans="1:12" x14ac:dyDescent="0.35">
      <c r="A918">
        <v>5.3</v>
      </c>
      <c r="B918">
        <v>0.71499999999999997</v>
      </c>
      <c r="C918">
        <v>0.19</v>
      </c>
      <c r="D918">
        <v>1.5</v>
      </c>
      <c r="E918">
        <v>0.161</v>
      </c>
      <c r="F918">
        <v>7</v>
      </c>
      <c r="G918">
        <v>62</v>
      </c>
      <c r="H918">
        <v>0.99395</v>
      </c>
      <c r="I918">
        <v>3.62</v>
      </c>
      <c r="J918">
        <v>0.61</v>
      </c>
      <c r="K918">
        <v>11</v>
      </c>
      <c r="L918">
        <v>5</v>
      </c>
    </row>
    <row r="919" spans="1:12" x14ac:dyDescent="0.35">
      <c r="A919">
        <v>6.8</v>
      </c>
      <c r="B919">
        <v>0.41</v>
      </c>
      <c r="C919">
        <v>0.31</v>
      </c>
      <c r="D919">
        <v>8.8000000000000007</v>
      </c>
      <c r="E919">
        <v>8.4000000000000005E-2</v>
      </c>
      <c r="F919">
        <v>26</v>
      </c>
      <c r="G919">
        <v>45</v>
      </c>
      <c r="H919">
        <v>0.99824000000000002</v>
      </c>
      <c r="I919">
        <v>3.38</v>
      </c>
      <c r="J919">
        <v>0.64</v>
      </c>
      <c r="K919">
        <v>10.1</v>
      </c>
      <c r="L919">
        <v>6</v>
      </c>
    </row>
    <row r="920" spans="1:12" x14ac:dyDescent="0.35">
      <c r="A920">
        <v>8.4</v>
      </c>
      <c r="B920">
        <v>0.36</v>
      </c>
      <c r="C920">
        <v>0.32</v>
      </c>
      <c r="D920">
        <v>2.2000000000000002</v>
      </c>
      <c r="E920">
        <v>8.1000000000000003E-2</v>
      </c>
      <c r="F920">
        <v>32</v>
      </c>
      <c r="G920">
        <v>79</v>
      </c>
      <c r="H920">
        <v>0.99639999999999995</v>
      </c>
      <c r="I920">
        <v>3.3</v>
      </c>
      <c r="J920">
        <v>0.72</v>
      </c>
      <c r="K920">
        <v>11</v>
      </c>
      <c r="L920">
        <v>6</v>
      </c>
    </row>
    <row r="921" spans="1:12" x14ac:dyDescent="0.35">
      <c r="A921">
        <v>8.4</v>
      </c>
      <c r="B921">
        <v>0.62</v>
      </c>
      <c r="C921">
        <v>0.12</v>
      </c>
      <c r="D921">
        <v>1.8</v>
      </c>
      <c r="E921">
        <v>7.1999999999999995E-2</v>
      </c>
      <c r="F921">
        <v>38</v>
      </c>
      <c r="G921">
        <v>46</v>
      </c>
      <c r="H921">
        <v>0.99504000000000004</v>
      </c>
      <c r="I921">
        <v>3.38</v>
      </c>
      <c r="J921">
        <v>0.89</v>
      </c>
      <c r="K921">
        <v>11.8</v>
      </c>
      <c r="L921">
        <v>6</v>
      </c>
    </row>
    <row r="922" spans="1:12" x14ac:dyDescent="0.35">
      <c r="A922">
        <v>9.6</v>
      </c>
      <c r="B922">
        <v>0.41</v>
      </c>
      <c r="C922">
        <v>0.37</v>
      </c>
      <c r="D922">
        <v>2.2999999999999998</v>
      </c>
      <c r="E922">
        <v>9.0999999999999998E-2</v>
      </c>
      <c r="F922">
        <v>10</v>
      </c>
      <c r="G922">
        <v>23</v>
      </c>
      <c r="H922">
        <v>0.99785999999999997</v>
      </c>
      <c r="I922">
        <v>3.24</v>
      </c>
      <c r="J922">
        <v>0.56000000000000005</v>
      </c>
      <c r="K922">
        <v>10.5</v>
      </c>
      <c r="L922">
        <v>5</v>
      </c>
    </row>
    <row r="923" spans="1:12" x14ac:dyDescent="0.35">
      <c r="A923">
        <v>8.4</v>
      </c>
      <c r="B923">
        <v>0.36</v>
      </c>
      <c r="C923">
        <v>0.32</v>
      </c>
      <c r="D923">
        <v>2.2000000000000002</v>
      </c>
      <c r="E923">
        <v>8.1000000000000003E-2</v>
      </c>
      <c r="F923">
        <v>32</v>
      </c>
      <c r="G923">
        <v>79</v>
      </c>
      <c r="H923">
        <v>0.99639999999999995</v>
      </c>
      <c r="I923">
        <v>3.3</v>
      </c>
      <c r="J923">
        <v>0.72</v>
      </c>
      <c r="K923">
        <v>11</v>
      </c>
      <c r="L923">
        <v>6</v>
      </c>
    </row>
    <row r="924" spans="1:12" x14ac:dyDescent="0.35">
      <c r="A924">
        <v>8.4</v>
      </c>
      <c r="B924">
        <v>0.62</v>
      </c>
      <c r="C924">
        <v>0.12</v>
      </c>
      <c r="D924">
        <v>1.8</v>
      </c>
      <c r="E924">
        <v>7.1999999999999995E-2</v>
      </c>
      <c r="F924">
        <v>38</v>
      </c>
      <c r="G924">
        <v>46</v>
      </c>
      <c r="H924">
        <v>0.99504000000000004</v>
      </c>
      <c r="I924">
        <v>3.38</v>
      </c>
      <c r="J924">
        <v>0.89</v>
      </c>
      <c r="K924">
        <v>11.8</v>
      </c>
      <c r="L924">
        <v>6</v>
      </c>
    </row>
    <row r="925" spans="1:12" x14ac:dyDescent="0.35">
      <c r="A925">
        <v>6.8</v>
      </c>
      <c r="B925">
        <v>0.41</v>
      </c>
      <c r="C925">
        <v>0.31</v>
      </c>
      <c r="D925">
        <v>8.8000000000000007</v>
      </c>
      <c r="E925">
        <v>8.4000000000000005E-2</v>
      </c>
      <c r="F925">
        <v>26</v>
      </c>
      <c r="G925">
        <v>45</v>
      </c>
      <c r="H925">
        <v>0.99824000000000002</v>
      </c>
      <c r="I925">
        <v>3.38</v>
      </c>
      <c r="J925">
        <v>0.64</v>
      </c>
      <c r="K925">
        <v>10.1</v>
      </c>
      <c r="L925">
        <v>6</v>
      </c>
    </row>
    <row r="926" spans="1:12" x14ac:dyDescent="0.35">
      <c r="A926">
        <v>8.6</v>
      </c>
      <c r="B926">
        <v>0.47</v>
      </c>
      <c r="C926">
        <v>0.27</v>
      </c>
      <c r="D926">
        <v>2.2999999999999998</v>
      </c>
      <c r="E926">
        <v>5.5E-2</v>
      </c>
      <c r="F926">
        <v>14</v>
      </c>
      <c r="G926">
        <v>28</v>
      </c>
      <c r="H926">
        <v>0.99516000000000004</v>
      </c>
      <c r="I926">
        <v>3.18</v>
      </c>
      <c r="J926">
        <v>0.8</v>
      </c>
      <c r="K926">
        <v>11.2</v>
      </c>
      <c r="L926">
        <v>5</v>
      </c>
    </row>
    <row r="927" spans="1:12" x14ac:dyDescent="0.35">
      <c r="A927">
        <v>8.6</v>
      </c>
      <c r="B927">
        <v>0.22</v>
      </c>
      <c r="C927">
        <v>0.36</v>
      </c>
      <c r="D927">
        <v>1.9</v>
      </c>
      <c r="E927">
        <v>6.4000000000000001E-2</v>
      </c>
      <c r="F927">
        <v>53</v>
      </c>
      <c r="G927">
        <v>77</v>
      </c>
      <c r="H927">
        <v>0.99604000000000004</v>
      </c>
      <c r="I927">
        <v>3.47</v>
      </c>
      <c r="J927">
        <v>0.87</v>
      </c>
      <c r="K927">
        <v>11</v>
      </c>
      <c r="L927">
        <v>7</v>
      </c>
    </row>
    <row r="928" spans="1:12" x14ac:dyDescent="0.35">
      <c r="A928">
        <v>9.4</v>
      </c>
      <c r="B928">
        <v>0.24</v>
      </c>
      <c r="C928">
        <v>0.33</v>
      </c>
      <c r="D928">
        <v>2.2999999999999998</v>
      </c>
      <c r="E928">
        <v>6.0999999999999999E-2</v>
      </c>
      <c r="F928">
        <v>52</v>
      </c>
      <c r="G928">
        <v>73</v>
      </c>
      <c r="H928">
        <v>0.99785999999999997</v>
      </c>
      <c r="I928">
        <v>3.47</v>
      </c>
      <c r="J928">
        <v>0.9</v>
      </c>
      <c r="K928">
        <v>10.199999999999999</v>
      </c>
      <c r="L928">
        <v>6</v>
      </c>
    </row>
    <row r="929" spans="1:12" x14ac:dyDescent="0.35">
      <c r="A929">
        <v>8.4</v>
      </c>
      <c r="B929">
        <v>0.67</v>
      </c>
      <c r="C929">
        <v>0.19</v>
      </c>
      <c r="D929">
        <v>2.2000000000000002</v>
      </c>
      <c r="E929">
        <v>9.2999999999999999E-2</v>
      </c>
      <c r="F929">
        <v>11</v>
      </c>
      <c r="G929">
        <v>75</v>
      </c>
      <c r="H929">
        <v>0.99736000000000002</v>
      </c>
      <c r="I929">
        <v>3.2</v>
      </c>
      <c r="J929">
        <v>0.59</v>
      </c>
      <c r="K929">
        <v>9.1999999999999993</v>
      </c>
      <c r="L929">
        <v>4</v>
      </c>
    </row>
    <row r="930" spans="1:12" x14ac:dyDescent="0.35">
      <c r="A930">
        <v>8.6</v>
      </c>
      <c r="B930">
        <v>0.47</v>
      </c>
      <c r="C930">
        <v>0.27</v>
      </c>
      <c r="D930">
        <v>2.2999999999999998</v>
      </c>
      <c r="E930">
        <v>5.5E-2</v>
      </c>
      <c r="F930">
        <v>14</v>
      </c>
      <c r="G930">
        <v>28</v>
      </c>
      <c r="H930">
        <v>0.99516000000000004</v>
      </c>
      <c r="I930">
        <v>3.18</v>
      </c>
      <c r="J930">
        <v>0.8</v>
      </c>
      <c r="K930">
        <v>11.2</v>
      </c>
      <c r="L930">
        <v>5</v>
      </c>
    </row>
    <row r="931" spans="1:12" x14ac:dyDescent="0.35">
      <c r="A931">
        <v>8.6999999999999993</v>
      </c>
      <c r="B931">
        <v>0.33</v>
      </c>
      <c r="C931">
        <v>0.38</v>
      </c>
      <c r="D931">
        <v>3.3</v>
      </c>
      <c r="E931">
        <v>6.3E-2</v>
      </c>
      <c r="F931">
        <v>10</v>
      </c>
      <c r="G931">
        <v>19</v>
      </c>
      <c r="H931">
        <v>0.99468000000000001</v>
      </c>
      <c r="I931">
        <v>3.3</v>
      </c>
      <c r="J931">
        <v>0.73</v>
      </c>
      <c r="K931">
        <v>12</v>
      </c>
      <c r="L931">
        <v>7</v>
      </c>
    </row>
    <row r="932" spans="1:12" x14ac:dyDescent="0.35">
      <c r="A932">
        <v>6.6</v>
      </c>
      <c r="B932">
        <v>0.61</v>
      </c>
      <c r="C932">
        <v>0.01</v>
      </c>
      <c r="D932">
        <v>1.9</v>
      </c>
      <c r="E932">
        <v>0.08</v>
      </c>
      <c r="F932">
        <v>8</v>
      </c>
      <c r="G932">
        <v>25</v>
      </c>
      <c r="H932">
        <v>0.99746000000000001</v>
      </c>
      <c r="I932">
        <v>3.69</v>
      </c>
      <c r="J932">
        <v>0.73</v>
      </c>
      <c r="K932">
        <v>10.5</v>
      </c>
      <c r="L932">
        <v>5</v>
      </c>
    </row>
    <row r="933" spans="1:12" x14ac:dyDescent="0.35">
      <c r="A933">
        <v>7.4</v>
      </c>
      <c r="B933">
        <v>0.61</v>
      </c>
      <c r="C933">
        <v>0.01</v>
      </c>
      <c r="D933">
        <v>2</v>
      </c>
      <c r="E933">
        <v>7.3999999999999996E-2</v>
      </c>
      <c r="F933">
        <v>13</v>
      </c>
      <c r="G933">
        <v>38</v>
      </c>
      <c r="H933">
        <v>0.99748000000000003</v>
      </c>
      <c r="I933">
        <v>3.48</v>
      </c>
      <c r="J933">
        <v>0.65</v>
      </c>
      <c r="K933">
        <v>9.8000000000000007</v>
      </c>
      <c r="L933">
        <v>5</v>
      </c>
    </row>
    <row r="934" spans="1:12" x14ac:dyDescent="0.35">
      <c r="A934">
        <v>7.6</v>
      </c>
      <c r="B934">
        <v>0.4</v>
      </c>
      <c r="C934">
        <v>0.28999999999999998</v>
      </c>
      <c r="D934">
        <v>1.9</v>
      </c>
      <c r="E934">
        <v>7.8E-2</v>
      </c>
      <c r="F934">
        <v>29</v>
      </c>
      <c r="G934">
        <v>66</v>
      </c>
      <c r="H934">
        <v>0.99709999999999999</v>
      </c>
      <c r="I934">
        <v>3.45</v>
      </c>
      <c r="J934">
        <v>0.59</v>
      </c>
      <c r="K934">
        <v>9.5</v>
      </c>
      <c r="L934">
        <v>6</v>
      </c>
    </row>
    <row r="935" spans="1:12" x14ac:dyDescent="0.35">
      <c r="A935">
        <v>7.4</v>
      </c>
      <c r="B935">
        <v>0.61</v>
      </c>
      <c r="C935">
        <v>0.01</v>
      </c>
      <c r="D935">
        <v>2</v>
      </c>
      <c r="E935">
        <v>7.3999999999999996E-2</v>
      </c>
      <c r="F935">
        <v>13</v>
      </c>
      <c r="G935">
        <v>38</v>
      </c>
      <c r="H935">
        <v>0.99748000000000003</v>
      </c>
      <c r="I935">
        <v>3.48</v>
      </c>
      <c r="J935">
        <v>0.65</v>
      </c>
      <c r="K935">
        <v>9.8000000000000007</v>
      </c>
      <c r="L935">
        <v>5</v>
      </c>
    </row>
    <row r="936" spans="1:12" x14ac:dyDescent="0.35">
      <c r="A936">
        <v>6.6</v>
      </c>
      <c r="B936">
        <v>0.61</v>
      </c>
      <c r="C936">
        <v>0.01</v>
      </c>
      <c r="D936">
        <v>1.9</v>
      </c>
      <c r="E936">
        <v>0.08</v>
      </c>
      <c r="F936">
        <v>8</v>
      </c>
      <c r="G936">
        <v>25</v>
      </c>
      <c r="H936">
        <v>0.99746000000000001</v>
      </c>
      <c r="I936">
        <v>3.69</v>
      </c>
      <c r="J936">
        <v>0.73</v>
      </c>
      <c r="K936">
        <v>10.5</v>
      </c>
      <c r="L936">
        <v>5</v>
      </c>
    </row>
    <row r="937" spans="1:12" x14ac:dyDescent="0.35">
      <c r="A937">
        <v>8.8000000000000007</v>
      </c>
      <c r="B937">
        <v>0.3</v>
      </c>
      <c r="C937">
        <v>0.38</v>
      </c>
      <c r="D937">
        <v>2.2999999999999998</v>
      </c>
      <c r="E937">
        <v>0.06</v>
      </c>
      <c r="F937">
        <v>19</v>
      </c>
      <c r="G937">
        <v>72</v>
      </c>
      <c r="H937">
        <v>0.99543000000000004</v>
      </c>
      <c r="I937">
        <v>3.39</v>
      </c>
      <c r="J937">
        <v>0.72</v>
      </c>
      <c r="K937">
        <v>11.8</v>
      </c>
      <c r="L937">
        <v>6</v>
      </c>
    </row>
    <row r="938" spans="1:12" x14ac:dyDescent="0.35">
      <c r="A938">
        <v>8.8000000000000007</v>
      </c>
      <c r="B938">
        <v>0.3</v>
      </c>
      <c r="C938">
        <v>0.38</v>
      </c>
      <c r="D938">
        <v>2.2999999999999998</v>
      </c>
      <c r="E938">
        <v>0.06</v>
      </c>
      <c r="F938">
        <v>19</v>
      </c>
      <c r="G938">
        <v>72</v>
      </c>
      <c r="H938">
        <v>0.99543000000000004</v>
      </c>
      <c r="I938">
        <v>3.39</v>
      </c>
      <c r="J938">
        <v>0.72</v>
      </c>
      <c r="K938">
        <v>11.8</v>
      </c>
      <c r="L938">
        <v>6</v>
      </c>
    </row>
    <row r="939" spans="1:12" x14ac:dyDescent="0.35">
      <c r="A939">
        <v>12</v>
      </c>
      <c r="B939">
        <v>0.63</v>
      </c>
      <c r="C939">
        <v>0.5</v>
      </c>
      <c r="D939">
        <v>1.4</v>
      </c>
      <c r="E939">
        <v>7.0999999999999994E-2</v>
      </c>
      <c r="F939">
        <v>6</v>
      </c>
      <c r="G939">
        <v>26</v>
      </c>
      <c r="H939">
        <v>0.99790999999999996</v>
      </c>
      <c r="I939">
        <v>3.07</v>
      </c>
      <c r="J939">
        <v>0.6</v>
      </c>
      <c r="K939">
        <v>10.4</v>
      </c>
      <c r="L939">
        <v>4</v>
      </c>
    </row>
    <row r="940" spans="1:12" x14ac:dyDescent="0.35">
      <c r="A940">
        <v>7.2</v>
      </c>
      <c r="B940">
        <v>0.38</v>
      </c>
      <c r="C940">
        <v>0.38</v>
      </c>
      <c r="D940">
        <v>2.8</v>
      </c>
      <c r="E940">
        <v>6.8000000000000005E-2</v>
      </c>
      <c r="F940">
        <v>23</v>
      </c>
      <c r="G940">
        <v>42</v>
      </c>
      <c r="H940">
        <v>0.99356</v>
      </c>
      <c r="I940">
        <v>3.34</v>
      </c>
      <c r="J940">
        <v>0.72</v>
      </c>
      <c r="K940">
        <v>12.9</v>
      </c>
      <c r="L940">
        <v>7</v>
      </c>
    </row>
    <row r="941" spans="1:12" x14ac:dyDescent="0.35">
      <c r="A941">
        <v>6.2</v>
      </c>
      <c r="B941">
        <v>0.46</v>
      </c>
      <c r="C941">
        <v>0.17</v>
      </c>
      <c r="D941">
        <v>1.6</v>
      </c>
      <c r="E941">
        <v>7.2999999999999995E-2</v>
      </c>
      <c r="F941">
        <v>7</v>
      </c>
      <c r="G941">
        <v>11</v>
      </c>
      <c r="H941">
        <v>0.99424999999999997</v>
      </c>
      <c r="I941">
        <v>3.61</v>
      </c>
      <c r="J941">
        <v>0.54</v>
      </c>
      <c r="K941">
        <v>11.4</v>
      </c>
      <c r="L941">
        <v>5</v>
      </c>
    </row>
    <row r="942" spans="1:12" x14ac:dyDescent="0.35">
      <c r="A942">
        <v>9.6</v>
      </c>
      <c r="B942">
        <v>0.33</v>
      </c>
      <c r="C942">
        <v>0.52</v>
      </c>
      <c r="D942">
        <v>2.2000000000000002</v>
      </c>
      <c r="E942">
        <v>7.3999999999999996E-2</v>
      </c>
      <c r="F942">
        <v>13</v>
      </c>
      <c r="G942">
        <v>25</v>
      </c>
      <c r="H942">
        <v>0.99509000000000003</v>
      </c>
      <c r="I942">
        <v>3.36</v>
      </c>
      <c r="J942">
        <v>0.76</v>
      </c>
      <c r="K942">
        <v>12.4</v>
      </c>
      <c r="L942">
        <v>7</v>
      </c>
    </row>
    <row r="943" spans="1:12" x14ac:dyDescent="0.35">
      <c r="A943">
        <v>9.9</v>
      </c>
      <c r="B943">
        <v>0.27</v>
      </c>
      <c r="C943">
        <v>0.49</v>
      </c>
      <c r="D943">
        <v>5</v>
      </c>
      <c r="E943">
        <v>8.2000000000000003E-2</v>
      </c>
      <c r="F943">
        <v>9</v>
      </c>
      <c r="G943">
        <v>17</v>
      </c>
      <c r="H943">
        <v>0.99483999999999995</v>
      </c>
      <c r="I943">
        <v>3.19</v>
      </c>
      <c r="J943">
        <v>0.52</v>
      </c>
      <c r="K943">
        <v>12.5</v>
      </c>
      <c r="L943">
        <v>7</v>
      </c>
    </row>
    <row r="944" spans="1:12" x14ac:dyDescent="0.35">
      <c r="A944">
        <v>10.1</v>
      </c>
      <c r="B944">
        <v>0.43</v>
      </c>
      <c r="C944">
        <v>0.4</v>
      </c>
      <c r="D944">
        <v>2.6</v>
      </c>
      <c r="E944">
        <v>9.1999999999999998E-2</v>
      </c>
      <c r="F944">
        <v>13</v>
      </c>
      <c r="G944">
        <v>52</v>
      </c>
      <c r="H944">
        <v>0.99834000000000001</v>
      </c>
      <c r="I944">
        <v>3.22</v>
      </c>
      <c r="J944">
        <v>0.64</v>
      </c>
      <c r="K944">
        <v>10</v>
      </c>
      <c r="L944">
        <v>7</v>
      </c>
    </row>
    <row r="945" spans="1:12" x14ac:dyDescent="0.35">
      <c r="A945">
        <v>9.8000000000000007</v>
      </c>
      <c r="B945">
        <v>0.5</v>
      </c>
      <c r="C945">
        <v>0.34</v>
      </c>
      <c r="D945">
        <v>2.2999999999999998</v>
      </c>
      <c r="E945">
        <v>9.4E-2</v>
      </c>
      <c r="F945">
        <v>10</v>
      </c>
      <c r="G945">
        <v>45</v>
      </c>
      <c r="H945">
        <v>0.99863999999999997</v>
      </c>
      <c r="I945">
        <v>3.24</v>
      </c>
      <c r="J945">
        <v>0.6</v>
      </c>
      <c r="K945">
        <v>9.6999999999999993</v>
      </c>
      <c r="L945">
        <v>7</v>
      </c>
    </row>
    <row r="946" spans="1:12" x14ac:dyDescent="0.35">
      <c r="A946">
        <v>8.3000000000000007</v>
      </c>
      <c r="B946">
        <v>0.3</v>
      </c>
      <c r="C946">
        <v>0.49</v>
      </c>
      <c r="D946">
        <v>3.8</v>
      </c>
      <c r="E946">
        <v>0.09</v>
      </c>
      <c r="F946">
        <v>11</v>
      </c>
      <c r="G946">
        <v>24</v>
      </c>
      <c r="H946">
        <v>0.99497999999999998</v>
      </c>
      <c r="I946">
        <v>3.27</v>
      </c>
      <c r="J946">
        <v>0.64</v>
      </c>
      <c r="K946">
        <v>12.1</v>
      </c>
      <c r="L946">
        <v>7</v>
      </c>
    </row>
    <row r="947" spans="1:12" x14ac:dyDescent="0.35">
      <c r="A947">
        <v>10.199999999999999</v>
      </c>
      <c r="B947">
        <v>0.44</v>
      </c>
      <c r="C947">
        <v>0.42</v>
      </c>
      <c r="D947">
        <v>2</v>
      </c>
      <c r="E947">
        <v>7.0999999999999994E-2</v>
      </c>
      <c r="F947">
        <v>7</v>
      </c>
      <c r="G947">
        <v>20</v>
      </c>
      <c r="H947">
        <v>0.99565999999999999</v>
      </c>
      <c r="I947">
        <v>3.14</v>
      </c>
      <c r="J947">
        <v>0.79</v>
      </c>
      <c r="K947">
        <v>11.1</v>
      </c>
      <c r="L947">
        <v>7</v>
      </c>
    </row>
    <row r="948" spans="1:12" x14ac:dyDescent="0.35">
      <c r="A948">
        <v>10.199999999999999</v>
      </c>
      <c r="B948">
        <v>0.44</v>
      </c>
      <c r="C948">
        <v>0.57999999999999996</v>
      </c>
      <c r="D948">
        <v>4.0999999999999996</v>
      </c>
      <c r="E948">
        <v>9.1999999999999998E-2</v>
      </c>
      <c r="F948">
        <v>11</v>
      </c>
      <c r="G948">
        <v>24</v>
      </c>
      <c r="H948">
        <v>0.99744999999999995</v>
      </c>
      <c r="I948">
        <v>3.29</v>
      </c>
      <c r="J948">
        <v>0.99</v>
      </c>
      <c r="K948">
        <v>12</v>
      </c>
      <c r="L948">
        <v>7</v>
      </c>
    </row>
    <row r="949" spans="1:12" x14ac:dyDescent="0.35">
      <c r="A949">
        <v>8.3000000000000007</v>
      </c>
      <c r="B949">
        <v>0.28000000000000003</v>
      </c>
      <c r="C949">
        <v>0.48</v>
      </c>
      <c r="D949">
        <v>2.1</v>
      </c>
      <c r="E949">
        <v>9.2999999999999999E-2</v>
      </c>
      <c r="F949">
        <v>6</v>
      </c>
      <c r="G949">
        <v>12</v>
      </c>
      <c r="H949">
        <v>0.99407999999999996</v>
      </c>
      <c r="I949">
        <v>3.26</v>
      </c>
      <c r="J949">
        <v>0.62</v>
      </c>
      <c r="K949">
        <v>12.4</v>
      </c>
      <c r="L949">
        <v>7</v>
      </c>
    </row>
    <row r="950" spans="1:12" x14ac:dyDescent="0.35">
      <c r="A950">
        <v>8.9</v>
      </c>
      <c r="B950">
        <v>0.12</v>
      </c>
      <c r="C950">
        <v>0.45</v>
      </c>
      <c r="D950">
        <v>1.8</v>
      </c>
      <c r="E950">
        <v>7.4999999999999997E-2</v>
      </c>
      <c r="F950">
        <v>10</v>
      </c>
      <c r="G950">
        <v>21</v>
      </c>
      <c r="H950">
        <v>0.99551999999999996</v>
      </c>
      <c r="I950">
        <v>3.41</v>
      </c>
      <c r="J950">
        <v>0.76</v>
      </c>
      <c r="K950">
        <v>11.9</v>
      </c>
      <c r="L950">
        <v>7</v>
      </c>
    </row>
    <row r="951" spans="1:12" x14ac:dyDescent="0.35">
      <c r="A951">
        <v>8.9</v>
      </c>
      <c r="B951">
        <v>0.12</v>
      </c>
      <c r="C951">
        <v>0.45</v>
      </c>
      <c r="D951">
        <v>1.8</v>
      </c>
      <c r="E951">
        <v>7.4999999999999997E-2</v>
      </c>
      <c r="F951">
        <v>10</v>
      </c>
      <c r="G951">
        <v>21</v>
      </c>
      <c r="H951">
        <v>0.99551999999999996</v>
      </c>
      <c r="I951">
        <v>3.41</v>
      </c>
      <c r="J951">
        <v>0.76</v>
      </c>
      <c r="K951">
        <v>11.9</v>
      </c>
      <c r="L951">
        <v>7</v>
      </c>
    </row>
    <row r="952" spans="1:12" x14ac:dyDescent="0.35">
      <c r="A952">
        <v>8.9</v>
      </c>
      <c r="B952">
        <v>0.12</v>
      </c>
      <c r="C952">
        <v>0.45</v>
      </c>
      <c r="D952">
        <v>1.8</v>
      </c>
      <c r="E952">
        <v>7.4999999999999997E-2</v>
      </c>
      <c r="F952">
        <v>10</v>
      </c>
      <c r="G952">
        <v>21</v>
      </c>
      <c r="H952">
        <v>0.99551999999999996</v>
      </c>
      <c r="I952">
        <v>3.41</v>
      </c>
      <c r="J952">
        <v>0.76</v>
      </c>
      <c r="K952">
        <v>11.9</v>
      </c>
      <c r="L952">
        <v>7</v>
      </c>
    </row>
    <row r="953" spans="1:12" x14ac:dyDescent="0.35">
      <c r="A953">
        <v>8.3000000000000007</v>
      </c>
      <c r="B953">
        <v>0.28000000000000003</v>
      </c>
      <c r="C953">
        <v>0.48</v>
      </c>
      <c r="D953">
        <v>2.1</v>
      </c>
      <c r="E953">
        <v>9.2999999999999999E-2</v>
      </c>
      <c r="F953">
        <v>6</v>
      </c>
      <c r="G953">
        <v>12</v>
      </c>
      <c r="H953">
        <v>0.99407999999999996</v>
      </c>
      <c r="I953">
        <v>3.26</v>
      </c>
      <c r="J953">
        <v>0.62</v>
      </c>
      <c r="K953">
        <v>12.4</v>
      </c>
      <c r="L953">
        <v>7</v>
      </c>
    </row>
    <row r="954" spans="1:12" x14ac:dyDescent="0.35">
      <c r="A954">
        <v>8.1999999999999993</v>
      </c>
      <c r="B954">
        <v>0.31</v>
      </c>
      <c r="C954">
        <v>0.4</v>
      </c>
      <c r="D954">
        <v>2.2000000000000002</v>
      </c>
      <c r="E954">
        <v>5.8000000000000003E-2</v>
      </c>
      <c r="F954">
        <v>6</v>
      </c>
      <c r="G954">
        <v>10</v>
      </c>
      <c r="H954">
        <v>0.99536000000000002</v>
      </c>
      <c r="I954">
        <v>3.31</v>
      </c>
      <c r="J954">
        <v>0.68</v>
      </c>
      <c r="K954">
        <v>11.2</v>
      </c>
      <c r="L954">
        <v>7</v>
      </c>
    </row>
    <row r="955" spans="1:12" x14ac:dyDescent="0.35">
      <c r="A955">
        <v>10.199999999999999</v>
      </c>
      <c r="B955">
        <v>0.34</v>
      </c>
      <c r="C955">
        <v>0.48</v>
      </c>
      <c r="D955">
        <v>2.1</v>
      </c>
      <c r="E955">
        <v>5.1999999999999998E-2</v>
      </c>
      <c r="F955">
        <v>5</v>
      </c>
      <c r="G955">
        <v>9</v>
      </c>
      <c r="H955">
        <v>0.99458000000000002</v>
      </c>
      <c r="I955">
        <v>3.2</v>
      </c>
      <c r="J955">
        <v>0.69</v>
      </c>
      <c r="K955">
        <v>12.1</v>
      </c>
      <c r="L955">
        <v>7</v>
      </c>
    </row>
    <row r="956" spans="1:12" x14ac:dyDescent="0.35">
      <c r="A956">
        <v>7.6</v>
      </c>
      <c r="B956">
        <v>0.43</v>
      </c>
      <c r="C956">
        <v>0.4</v>
      </c>
      <c r="D956">
        <v>2.7</v>
      </c>
      <c r="E956">
        <v>8.2000000000000003E-2</v>
      </c>
      <c r="F956">
        <v>6</v>
      </c>
      <c r="G956">
        <v>11</v>
      </c>
      <c r="H956">
        <v>0.99538000000000004</v>
      </c>
      <c r="I956">
        <v>3.44</v>
      </c>
      <c r="J956">
        <v>0.54</v>
      </c>
      <c r="K956">
        <v>12.2</v>
      </c>
      <c r="L956">
        <v>6</v>
      </c>
    </row>
    <row r="957" spans="1:12" x14ac:dyDescent="0.35">
      <c r="A957">
        <v>8.5</v>
      </c>
      <c r="B957">
        <v>0.21</v>
      </c>
      <c r="C957">
        <v>0.52</v>
      </c>
      <c r="D957">
        <v>1.9</v>
      </c>
      <c r="E957">
        <v>0.09</v>
      </c>
      <c r="F957">
        <v>9</v>
      </c>
      <c r="G957">
        <v>23</v>
      </c>
      <c r="H957">
        <v>0.99648000000000003</v>
      </c>
      <c r="I957">
        <v>3.36</v>
      </c>
      <c r="J957">
        <v>0.67</v>
      </c>
      <c r="K957">
        <v>10.4</v>
      </c>
      <c r="L957">
        <v>5</v>
      </c>
    </row>
    <row r="958" spans="1:12" x14ac:dyDescent="0.35">
      <c r="A958">
        <v>9</v>
      </c>
      <c r="B958">
        <v>0.36</v>
      </c>
      <c r="C958">
        <v>0.52</v>
      </c>
      <c r="D958">
        <v>2.1</v>
      </c>
      <c r="E958">
        <v>0.111</v>
      </c>
      <c r="F958">
        <v>5</v>
      </c>
      <c r="G958">
        <v>10</v>
      </c>
      <c r="H958">
        <v>0.99568000000000001</v>
      </c>
      <c r="I958">
        <v>3.31</v>
      </c>
      <c r="J958">
        <v>0.62</v>
      </c>
      <c r="K958">
        <v>11.3</v>
      </c>
      <c r="L958">
        <v>6</v>
      </c>
    </row>
    <row r="959" spans="1:12" x14ac:dyDescent="0.35">
      <c r="A959">
        <v>9.5</v>
      </c>
      <c r="B959">
        <v>0.37</v>
      </c>
      <c r="C959">
        <v>0.52</v>
      </c>
      <c r="D959">
        <v>2</v>
      </c>
      <c r="E959">
        <v>8.7999999999999995E-2</v>
      </c>
      <c r="F959">
        <v>12</v>
      </c>
      <c r="G959">
        <v>51</v>
      </c>
      <c r="H959">
        <v>0.99612999999999996</v>
      </c>
      <c r="I959">
        <v>3.29</v>
      </c>
      <c r="J959">
        <v>0.57999999999999996</v>
      </c>
      <c r="K959">
        <v>11.1</v>
      </c>
      <c r="L959">
        <v>6</v>
      </c>
    </row>
    <row r="960" spans="1:12" x14ac:dyDescent="0.35">
      <c r="A960">
        <v>6.4</v>
      </c>
      <c r="B960">
        <v>0.56999999999999995</v>
      </c>
      <c r="C960">
        <v>0.12</v>
      </c>
      <c r="D960">
        <v>2.2999999999999998</v>
      </c>
      <c r="E960">
        <v>0.12</v>
      </c>
      <c r="F960">
        <v>25</v>
      </c>
      <c r="G960">
        <v>36</v>
      </c>
      <c r="H960">
        <v>0.99519000000000002</v>
      </c>
      <c r="I960">
        <v>3.47</v>
      </c>
      <c r="J960">
        <v>0.71</v>
      </c>
      <c r="K960">
        <v>11.3</v>
      </c>
      <c r="L960">
        <v>7</v>
      </c>
    </row>
    <row r="961" spans="1:12" x14ac:dyDescent="0.35">
      <c r="A961">
        <v>8</v>
      </c>
      <c r="B961">
        <v>0.59</v>
      </c>
      <c r="C961">
        <v>0.05</v>
      </c>
      <c r="D961">
        <v>2</v>
      </c>
      <c r="E961">
        <v>8.8999999999999996E-2</v>
      </c>
      <c r="F961">
        <v>12</v>
      </c>
      <c r="G961">
        <v>32</v>
      </c>
      <c r="H961">
        <v>0.99734999999999996</v>
      </c>
      <c r="I961">
        <v>3.36</v>
      </c>
      <c r="J961">
        <v>0.61</v>
      </c>
      <c r="K961">
        <v>10</v>
      </c>
      <c r="L961">
        <v>5</v>
      </c>
    </row>
    <row r="962" spans="1:12" x14ac:dyDescent="0.35">
      <c r="A962">
        <v>8.5</v>
      </c>
      <c r="B962">
        <v>0.47</v>
      </c>
      <c r="C962">
        <v>0.27</v>
      </c>
      <c r="D962">
        <v>1.9</v>
      </c>
      <c r="E962">
        <v>5.8000000000000003E-2</v>
      </c>
      <c r="F962">
        <v>18</v>
      </c>
      <c r="G962">
        <v>38</v>
      </c>
      <c r="H962">
        <v>0.99517999999999995</v>
      </c>
      <c r="I962">
        <v>3.16</v>
      </c>
      <c r="J962">
        <v>0.85</v>
      </c>
      <c r="K962">
        <v>11.1</v>
      </c>
      <c r="L962">
        <v>6</v>
      </c>
    </row>
    <row r="963" spans="1:12" x14ac:dyDescent="0.35">
      <c r="A963">
        <v>7.1</v>
      </c>
      <c r="B963">
        <v>0.56000000000000005</v>
      </c>
      <c r="C963">
        <v>0.14000000000000001</v>
      </c>
      <c r="D963">
        <v>1.6</v>
      </c>
      <c r="E963">
        <v>7.8E-2</v>
      </c>
      <c r="F963">
        <v>7</v>
      </c>
      <c r="G963">
        <v>18</v>
      </c>
      <c r="H963">
        <v>0.99592000000000003</v>
      </c>
      <c r="I963">
        <v>3.27</v>
      </c>
      <c r="J963">
        <v>0.62</v>
      </c>
      <c r="K963">
        <v>9.3000000000000007</v>
      </c>
      <c r="L963">
        <v>5</v>
      </c>
    </row>
    <row r="964" spans="1:12" x14ac:dyDescent="0.35">
      <c r="A964">
        <v>6.6</v>
      </c>
      <c r="B964">
        <v>0.56999999999999995</v>
      </c>
      <c r="C964">
        <v>0.02</v>
      </c>
      <c r="D964">
        <v>2.1</v>
      </c>
      <c r="E964">
        <v>0.115</v>
      </c>
      <c r="F964">
        <v>6</v>
      </c>
      <c r="G964">
        <v>16</v>
      </c>
      <c r="H964">
        <v>0.99653999999999998</v>
      </c>
      <c r="I964">
        <v>3.38</v>
      </c>
      <c r="J964">
        <v>0.69</v>
      </c>
      <c r="K964">
        <v>9.5</v>
      </c>
      <c r="L964">
        <v>5</v>
      </c>
    </row>
    <row r="965" spans="1:12" x14ac:dyDescent="0.35">
      <c r="A965">
        <v>8.8000000000000007</v>
      </c>
      <c r="B965">
        <v>0.27</v>
      </c>
      <c r="C965">
        <v>0.39</v>
      </c>
      <c r="D965">
        <v>2</v>
      </c>
      <c r="E965">
        <v>0.1</v>
      </c>
      <c r="F965">
        <v>20</v>
      </c>
      <c r="G965">
        <v>27</v>
      </c>
      <c r="H965">
        <v>0.99546000000000001</v>
      </c>
      <c r="I965">
        <v>3.15</v>
      </c>
      <c r="J965">
        <v>0.69</v>
      </c>
      <c r="K965">
        <v>11.2</v>
      </c>
      <c r="L965">
        <v>6</v>
      </c>
    </row>
    <row r="966" spans="1:12" x14ac:dyDescent="0.35">
      <c r="A966">
        <v>8.5</v>
      </c>
      <c r="B966">
        <v>0.47</v>
      </c>
      <c r="C966">
        <v>0.27</v>
      </c>
      <c r="D966">
        <v>1.9</v>
      </c>
      <c r="E966">
        <v>5.8000000000000003E-2</v>
      </c>
      <c r="F966">
        <v>18</v>
      </c>
      <c r="G966">
        <v>38</v>
      </c>
      <c r="H966">
        <v>0.99517999999999995</v>
      </c>
      <c r="I966">
        <v>3.16</v>
      </c>
      <c r="J966">
        <v>0.85</v>
      </c>
      <c r="K966">
        <v>11.1</v>
      </c>
      <c r="L966">
        <v>6</v>
      </c>
    </row>
    <row r="967" spans="1:12" x14ac:dyDescent="0.35">
      <c r="A967">
        <v>8.3000000000000007</v>
      </c>
      <c r="B967">
        <v>0.34</v>
      </c>
      <c r="C967">
        <v>0.4</v>
      </c>
      <c r="D967">
        <v>2.4</v>
      </c>
      <c r="E967">
        <v>6.5000000000000002E-2</v>
      </c>
      <c r="F967">
        <v>24</v>
      </c>
      <c r="G967">
        <v>48</v>
      </c>
      <c r="H967">
        <v>0.99553999999999998</v>
      </c>
      <c r="I967">
        <v>3.34</v>
      </c>
      <c r="J967">
        <v>0.86</v>
      </c>
      <c r="K967">
        <v>11</v>
      </c>
      <c r="L967">
        <v>6</v>
      </c>
    </row>
    <row r="968" spans="1:12" x14ac:dyDescent="0.35">
      <c r="A968">
        <v>9</v>
      </c>
      <c r="B968">
        <v>0.38</v>
      </c>
      <c r="C968">
        <v>0.41</v>
      </c>
      <c r="D968">
        <v>2.4</v>
      </c>
      <c r="E968">
        <v>0.10299999999999999</v>
      </c>
      <c r="F968">
        <v>6</v>
      </c>
      <c r="G968">
        <v>10</v>
      </c>
      <c r="H968">
        <v>0.99604000000000004</v>
      </c>
      <c r="I968">
        <v>3.13</v>
      </c>
      <c r="J968">
        <v>0.57999999999999996</v>
      </c>
      <c r="K968">
        <v>11.9</v>
      </c>
      <c r="L968">
        <v>7</v>
      </c>
    </row>
    <row r="969" spans="1:12" x14ac:dyDescent="0.35">
      <c r="A969">
        <v>8.5</v>
      </c>
      <c r="B969">
        <v>0.66</v>
      </c>
      <c r="C969">
        <v>0.2</v>
      </c>
      <c r="D969">
        <v>2.1</v>
      </c>
      <c r="E969">
        <v>9.7000000000000003E-2</v>
      </c>
      <c r="F969">
        <v>23</v>
      </c>
      <c r="G969">
        <v>113</v>
      </c>
      <c r="H969">
        <v>0.99733000000000005</v>
      </c>
      <c r="I969">
        <v>3.13</v>
      </c>
      <c r="J969">
        <v>0.48</v>
      </c>
      <c r="K969">
        <v>9.1999999999999993</v>
      </c>
      <c r="L969">
        <v>5</v>
      </c>
    </row>
    <row r="970" spans="1:12" x14ac:dyDescent="0.35">
      <c r="A970">
        <v>9</v>
      </c>
      <c r="B970">
        <v>0.4</v>
      </c>
      <c r="C970">
        <v>0.43</v>
      </c>
      <c r="D970">
        <v>2.4</v>
      </c>
      <c r="E970">
        <v>6.8000000000000005E-2</v>
      </c>
      <c r="F970">
        <v>29</v>
      </c>
      <c r="G970">
        <v>46</v>
      </c>
      <c r="H970">
        <v>0.99429999999999996</v>
      </c>
      <c r="I970">
        <v>3.2</v>
      </c>
      <c r="J970">
        <v>0.6</v>
      </c>
      <c r="K970">
        <v>12.2</v>
      </c>
      <c r="L970">
        <v>6</v>
      </c>
    </row>
    <row r="971" spans="1:12" x14ac:dyDescent="0.35">
      <c r="A971">
        <v>6.7</v>
      </c>
      <c r="B971">
        <v>0.56000000000000005</v>
      </c>
      <c r="C971">
        <v>0.09</v>
      </c>
      <c r="D971">
        <v>2.9</v>
      </c>
      <c r="E971">
        <v>7.9000000000000001E-2</v>
      </c>
      <c r="F971">
        <v>7</v>
      </c>
      <c r="G971">
        <v>22</v>
      </c>
      <c r="H971">
        <v>0.99668999999999996</v>
      </c>
      <c r="I971">
        <v>3.46</v>
      </c>
      <c r="J971">
        <v>0.61</v>
      </c>
      <c r="K971">
        <v>10.199999999999999</v>
      </c>
      <c r="L971">
        <v>5</v>
      </c>
    </row>
    <row r="972" spans="1:12" x14ac:dyDescent="0.35">
      <c r="A972">
        <v>10.4</v>
      </c>
      <c r="B972">
        <v>0.26</v>
      </c>
      <c r="C972">
        <v>0.48</v>
      </c>
      <c r="D972">
        <v>1.9</v>
      </c>
      <c r="E972">
        <v>6.6000000000000003E-2</v>
      </c>
      <c r="F972">
        <v>6</v>
      </c>
      <c r="G972">
        <v>10</v>
      </c>
      <c r="H972">
        <v>0.99724000000000002</v>
      </c>
      <c r="I972">
        <v>3.33</v>
      </c>
      <c r="J972">
        <v>0.87</v>
      </c>
      <c r="K972">
        <v>10.9</v>
      </c>
      <c r="L972">
        <v>6</v>
      </c>
    </row>
    <row r="973" spans="1:12" x14ac:dyDescent="0.35">
      <c r="A973">
        <v>10.4</v>
      </c>
      <c r="B973">
        <v>0.26</v>
      </c>
      <c r="C973">
        <v>0.48</v>
      </c>
      <c r="D973">
        <v>1.9</v>
      </c>
      <c r="E973">
        <v>6.6000000000000003E-2</v>
      </c>
      <c r="F973">
        <v>6</v>
      </c>
      <c r="G973">
        <v>10</v>
      </c>
      <c r="H973">
        <v>0.99724000000000002</v>
      </c>
      <c r="I973">
        <v>3.33</v>
      </c>
      <c r="J973">
        <v>0.87</v>
      </c>
      <c r="K973">
        <v>10.9</v>
      </c>
      <c r="L973">
        <v>6</v>
      </c>
    </row>
    <row r="974" spans="1:12" x14ac:dyDescent="0.35">
      <c r="A974">
        <v>10.1</v>
      </c>
      <c r="B974">
        <v>0.38</v>
      </c>
      <c r="C974">
        <v>0.5</v>
      </c>
      <c r="D974">
        <v>2.4</v>
      </c>
      <c r="E974">
        <v>0.104</v>
      </c>
      <c r="F974">
        <v>6</v>
      </c>
      <c r="G974">
        <v>13</v>
      </c>
      <c r="H974">
        <v>0.99643000000000004</v>
      </c>
      <c r="I974">
        <v>3.22</v>
      </c>
      <c r="J974">
        <v>0.65</v>
      </c>
      <c r="K974">
        <v>11.6</v>
      </c>
      <c r="L974">
        <v>7</v>
      </c>
    </row>
    <row r="975" spans="1:12" x14ac:dyDescent="0.35">
      <c r="A975">
        <v>8.5</v>
      </c>
      <c r="B975">
        <v>0.34</v>
      </c>
      <c r="C975">
        <v>0.44</v>
      </c>
      <c r="D975">
        <v>1.7</v>
      </c>
      <c r="E975">
        <v>7.9000000000000001E-2</v>
      </c>
      <c r="F975">
        <v>6</v>
      </c>
      <c r="G975">
        <v>12</v>
      </c>
      <c r="H975">
        <v>0.99604999999999999</v>
      </c>
      <c r="I975">
        <v>3.52</v>
      </c>
      <c r="J975">
        <v>0.63</v>
      </c>
      <c r="K975">
        <v>10.7</v>
      </c>
      <c r="L975">
        <v>5</v>
      </c>
    </row>
    <row r="976" spans="1:12" x14ac:dyDescent="0.35">
      <c r="A976">
        <v>8.8000000000000007</v>
      </c>
      <c r="B976">
        <v>0.33</v>
      </c>
      <c r="C976">
        <v>0.41</v>
      </c>
      <c r="D976">
        <v>5.9</v>
      </c>
      <c r="E976">
        <v>7.2999999999999995E-2</v>
      </c>
      <c r="F976">
        <v>7</v>
      </c>
      <c r="G976">
        <v>13</v>
      </c>
      <c r="H976">
        <v>0.99658000000000002</v>
      </c>
      <c r="I976">
        <v>3.3</v>
      </c>
      <c r="J976">
        <v>0.62</v>
      </c>
      <c r="K976">
        <v>12.1</v>
      </c>
      <c r="L976">
        <v>7</v>
      </c>
    </row>
    <row r="977" spans="1:12" x14ac:dyDescent="0.35">
      <c r="A977">
        <v>7.2</v>
      </c>
      <c r="B977">
        <v>0.41</v>
      </c>
      <c r="C977">
        <v>0.3</v>
      </c>
      <c r="D977">
        <v>2.1</v>
      </c>
      <c r="E977">
        <v>8.3000000000000004E-2</v>
      </c>
      <c r="F977">
        <v>35</v>
      </c>
      <c r="G977">
        <v>72</v>
      </c>
      <c r="H977">
        <v>0.997</v>
      </c>
      <c r="I977">
        <v>3.44</v>
      </c>
      <c r="J977">
        <v>0.52</v>
      </c>
      <c r="K977">
        <v>9.4</v>
      </c>
      <c r="L977">
        <v>5</v>
      </c>
    </row>
    <row r="978" spans="1:12" x14ac:dyDescent="0.35">
      <c r="A978">
        <v>7.2</v>
      </c>
      <c r="B978">
        <v>0.41</v>
      </c>
      <c r="C978">
        <v>0.3</v>
      </c>
      <c r="D978">
        <v>2.1</v>
      </c>
      <c r="E978">
        <v>8.3000000000000004E-2</v>
      </c>
      <c r="F978">
        <v>35</v>
      </c>
      <c r="G978">
        <v>72</v>
      </c>
      <c r="H978">
        <v>0.997</v>
      </c>
      <c r="I978">
        <v>3.44</v>
      </c>
      <c r="J978">
        <v>0.52</v>
      </c>
      <c r="K978">
        <v>9.4</v>
      </c>
      <c r="L978">
        <v>5</v>
      </c>
    </row>
    <row r="979" spans="1:12" x14ac:dyDescent="0.35">
      <c r="A979">
        <v>8.4</v>
      </c>
      <c r="B979">
        <v>0.59</v>
      </c>
      <c r="C979">
        <v>0.28999999999999998</v>
      </c>
      <c r="D979">
        <v>2.6</v>
      </c>
      <c r="E979">
        <v>0.109</v>
      </c>
      <c r="F979">
        <v>31</v>
      </c>
      <c r="G979">
        <v>119</v>
      </c>
      <c r="H979">
        <v>0.99800999999999995</v>
      </c>
      <c r="I979">
        <v>3.15</v>
      </c>
      <c r="J979">
        <v>0.5</v>
      </c>
      <c r="K979">
        <v>9.1</v>
      </c>
      <c r="L979">
        <v>5</v>
      </c>
    </row>
    <row r="980" spans="1:12" x14ac:dyDescent="0.35">
      <c r="A980">
        <v>7</v>
      </c>
      <c r="B980">
        <v>0.4</v>
      </c>
      <c r="C980">
        <v>0.32</v>
      </c>
      <c r="D980">
        <v>3.6</v>
      </c>
      <c r="E980">
        <v>6.0999999999999999E-2</v>
      </c>
      <c r="F980">
        <v>9</v>
      </c>
      <c r="G980">
        <v>29</v>
      </c>
      <c r="H980">
        <v>0.99416000000000004</v>
      </c>
      <c r="I980">
        <v>3.28</v>
      </c>
      <c r="J980">
        <v>0.49</v>
      </c>
      <c r="K980">
        <v>11.3</v>
      </c>
      <c r="L980">
        <v>7</v>
      </c>
    </row>
    <row r="981" spans="1:12" x14ac:dyDescent="0.35">
      <c r="A981">
        <v>12.2</v>
      </c>
      <c r="B981">
        <v>0.45</v>
      </c>
      <c r="C981">
        <v>0.49</v>
      </c>
      <c r="D981">
        <v>1.4</v>
      </c>
      <c r="E981">
        <v>7.4999999999999997E-2</v>
      </c>
      <c r="F981">
        <v>3</v>
      </c>
      <c r="G981">
        <v>6</v>
      </c>
      <c r="H981">
        <v>0.99690000000000001</v>
      </c>
      <c r="I981">
        <v>3.13</v>
      </c>
      <c r="J981">
        <v>0.63</v>
      </c>
      <c r="K981">
        <v>10.4</v>
      </c>
      <c r="L981">
        <v>5</v>
      </c>
    </row>
    <row r="982" spans="1:12" x14ac:dyDescent="0.35">
      <c r="A982">
        <v>9.1</v>
      </c>
      <c r="B982">
        <v>0.5</v>
      </c>
      <c r="C982">
        <v>0.3</v>
      </c>
      <c r="D982">
        <v>1.9</v>
      </c>
      <c r="E982">
        <v>6.5000000000000002E-2</v>
      </c>
      <c r="F982">
        <v>8</v>
      </c>
      <c r="G982">
        <v>17</v>
      </c>
      <c r="H982">
        <v>0.99773999999999996</v>
      </c>
      <c r="I982">
        <v>3.32</v>
      </c>
      <c r="J982">
        <v>0.71</v>
      </c>
      <c r="K982">
        <v>10.5</v>
      </c>
      <c r="L982">
        <v>6</v>
      </c>
    </row>
    <row r="983" spans="1:12" x14ac:dyDescent="0.35">
      <c r="A983">
        <v>9.5</v>
      </c>
      <c r="B983">
        <v>0.86</v>
      </c>
      <c r="C983">
        <v>0.26</v>
      </c>
      <c r="D983">
        <v>1.9</v>
      </c>
      <c r="E983">
        <v>7.9000000000000001E-2</v>
      </c>
      <c r="F983">
        <v>13</v>
      </c>
      <c r="G983">
        <v>28</v>
      </c>
      <c r="H983">
        <v>0.99712000000000001</v>
      </c>
      <c r="I983">
        <v>3.25</v>
      </c>
      <c r="J983">
        <v>0.62</v>
      </c>
      <c r="K983">
        <v>10</v>
      </c>
      <c r="L983">
        <v>5</v>
      </c>
    </row>
    <row r="984" spans="1:12" x14ac:dyDescent="0.35">
      <c r="A984">
        <v>7.3</v>
      </c>
      <c r="B984">
        <v>0.52</v>
      </c>
      <c r="C984">
        <v>0.32</v>
      </c>
      <c r="D984">
        <v>2.1</v>
      </c>
      <c r="E984">
        <v>7.0000000000000007E-2</v>
      </c>
      <c r="F984">
        <v>51</v>
      </c>
      <c r="G984">
        <v>70</v>
      </c>
      <c r="H984">
        <v>0.99417999999999995</v>
      </c>
      <c r="I984">
        <v>3.34</v>
      </c>
      <c r="J984">
        <v>0.82</v>
      </c>
      <c r="K984">
        <v>12.9</v>
      </c>
      <c r="L984">
        <v>6</v>
      </c>
    </row>
    <row r="985" spans="1:12" x14ac:dyDescent="0.35">
      <c r="A985">
        <v>9.1</v>
      </c>
      <c r="B985">
        <v>0.5</v>
      </c>
      <c r="C985">
        <v>0.3</v>
      </c>
      <c r="D985">
        <v>1.9</v>
      </c>
      <c r="E985">
        <v>6.5000000000000002E-2</v>
      </c>
      <c r="F985">
        <v>8</v>
      </c>
      <c r="G985">
        <v>17</v>
      </c>
      <c r="H985">
        <v>0.99773999999999996</v>
      </c>
      <c r="I985">
        <v>3.32</v>
      </c>
      <c r="J985">
        <v>0.71</v>
      </c>
      <c r="K985">
        <v>10.5</v>
      </c>
      <c r="L985">
        <v>6</v>
      </c>
    </row>
    <row r="986" spans="1:12" x14ac:dyDescent="0.35">
      <c r="A986">
        <v>12.2</v>
      </c>
      <c r="B986">
        <v>0.45</v>
      </c>
      <c r="C986">
        <v>0.49</v>
      </c>
      <c r="D986">
        <v>1.4</v>
      </c>
      <c r="E986">
        <v>7.4999999999999997E-2</v>
      </c>
      <c r="F986">
        <v>3</v>
      </c>
      <c r="G986">
        <v>6</v>
      </c>
      <c r="H986">
        <v>0.99690000000000001</v>
      </c>
      <c r="I986">
        <v>3.13</v>
      </c>
      <c r="J986">
        <v>0.63</v>
      </c>
      <c r="K986">
        <v>10.4</v>
      </c>
      <c r="L986">
        <v>5</v>
      </c>
    </row>
    <row r="987" spans="1:12" x14ac:dyDescent="0.35">
      <c r="A987">
        <v>7.4</v>
      </c>
      <c r="B987">
        <v>0.57999999999999996</v>
      </c>
      <c r="C987">
        <v>0</v>
      </c>
      <c r="D987">
        <v>2</v>
      </c>
      <c r="E987">
        <v>6.4000000000000001E-2</v>
      </c>
      <c r="F987">
        <v>7</v>
      </c>
      <c r="G987">
        <v>11</v>
      </c>
      <c r="H987">
        <v>0.99561999999999995</v>
      </c>
      <c r="I987">
        <v>3.45</v>
      </c>
      <c r="J987">
        <v>0.57999999999999996</v>
      </c>
      <c r="K987">
        <v>11.3</v>
      </c>
      <c r="L987">
        <v>6</v>
      </c>
    </row>
    <row r="988" spans="1:12" x14ac:dyDescent="0.35">
      <c r="A988">
        <v>9.8000000000000007</v>
      </c>
      <c r="B988">
        <v>0.34</v>
      </c>
      <c r="C988">
        <v>0.39</v>
      </c>
      <c r="D988">
        <v>1.4</v>
      </c>
      <c r="E988">
        <v>6.6000000000000003E-2</v>
      </c>
      <c r="F988">
        <v>3</v>
      </c>
      <c r="G988">
        <v>7</v>
      </c>
      <c r="H988">
        <v>0.99470000000000003</v>
      </c>
      <c r="I988">
        <v>3.19</v>
      </c>
      <c r="J988">
        <v>0.55000000000000004</v>
      </c>
      <c r="K988">
        <v>11.4</v>
      </c>
      <c r="L988">
        <v>7</v>
      </c>
    </row>
    <row r="989" spans="1:12" x14ac:dyDescent="0.35">
      <c r="A989">
        <v>7.1</v>
      </c>
      <c r="B989">
        <v>0.36</v>
      </c>
      <c r="C989">
        <v>0.3</v>
      </c>
      <c r="D989">
        <v>1.6</v>
      </c>
      <c r="E989">
        <v>0.08</v>
      </c>
      <c r="F989">
        <v>35</v>
      </c>
      <c r="G989">
        <v>70</v>
      </c>
      <c r="H989">
        <v>0.99692999999999998</v>
      </c>
      <c r="I989">
        <v>3.44</v>
      </c>
      <c r="J989">
        <v>0.5</v>
      </c>
      <c r="K989">
        <v>9.4</v>
      </c>
      <c r="L989">
        <v>5</v>
      </c>
    </row>
    <row r="990" spans="1:12" x14ac:dyDescent="0.35">
      <c r="A990">
        <v>7.7</v>
      </c>
      <c r="B990">
        <v>0.39</v>
      </c>
      <c r="C990">
        <v>0.12</v>
      </c>
      <c r="D990">
        <v>1.7</v>
      </c>
      <c r="E990">
        <v>9.7000000000000003E-2</v>
      </c>
      <c r="F990">
        <v>19</v>
      </c>
      <c r="G990">
        <v>27</v>
      </c>
      <c r="H990">
        <v>0.99595999999999996</v>
      </c>
      <c r="I990">
        <v>3.16</v>
      </c>
      <c r="J990">
        <v>0.49</v>
      </c>
      <c r="K990">
        <v>9.4</v>
      </c>
      <c r="L990">
        <v>5</v>
      </c>
    </row>
    <row r="991" spans="1:12" x14ac:dyDescent="0.35">
      <c r="A991">
        <v>9.6999999999999993</v>
      </c>
      <c r="B991">
        <v>0.29499999999999998</v>
      </c>
      <c r="C991">
        <v>0.4</v>
      </c>
      <c r="D991">
        <v>1.5</v>
      </c>
      <c r="E991">
        <v>7.2999999999999995E-2</v>
      </c>
      <c r="F991">
        <v>14</v>
      </c>
      <c r="G991">
        <v>21</v>
      </c>
      <c r="H991">
        <v>0.99556</v>
      </c>
      <c r="I991">
        <v>3.14</v>
      </c>
      <c r="J991">
        <v>0.51</v>
      </c>
      <c r="K991">
        <v>10.9</v>
      </c>
      <c r="L991">
        <v>6</v>
      </c>
    </row>
    <row r="992" spans="1:12" x14ac:dyDescent="0.35">
      <c r="A992">
        <v>7.7</v>
      </c>
      <c r="B992">
        <v>0.39</v>
      </c>
      <c r="C992">
        <v>0.12</v>
      </c>
      <c r="D992">
        <v>1.7</v>
      </c>
      <c r="E992">
        <v>9.7000000000000003E-2</v>
      </c>
      <c r="F992">
        <v>19</v>
      </c>
      <c r="G992">
        <v>27</v>
      </c>
      <c r="H992">
        <v>0.99595999999999996</v>
      </c>
      <c r="I992">
        <v>3.16</v>
      </c>
      <c r="J992">
        <v>0.49</v>
      </c>
      <c r="K992">
        <v>9.4</v>
      </c>
      <c r="L992">
        <v>5</v>
      </c>
    </row>
    <row r="993" spans="1:22" x14ac:dyDescent="0.35">
      <c r="A993">
        <v>7.1</v>
      </c>
      <c r="B993">
        <v>0.34</v>
      </c>
      <c r="C993">
        <v>0.28000000000000003</v>
      </c>
      <c r="D993">
        <v>2</v>
      </c>
      <c r="E993">
        <v>8.2000000000000003E-2</v>
      </c>
      <c r="F993">
        <v>31</v>
      </c>
      <c r="G993">
        <v>68</v>
      </c>
      <c r="H993">
        <v>0.99694000000000005</v>
      </c>
      <c r="I993">
        <v>3.45</v>
      </c>
      <c r="J993">
        <v>0.48</v>
      </c>
      <c r="K993">
        <v>9.4</v>
      </c>
      <c r="L993">
        <v>5</v>
      </c>
    </row>
    <row r="994" spans="1:22" x14ac:dyDescent="0.35">
      <c r="A994">
        <v>6.5</v>
      </c>
      <c r="B994">
        <v>0.4</v>
      </c>
      <c r="C994">
        <v>0.1</v>
      </c>
      <c r="D994">
        <v>2</v>
      </c>
      <c r="E994">
        <v>7.5999999999999998E-2</v>
      </c>
      <c r="F994">
        <v>30</v>
      </c>
      <c r="G994">
        <v>47</v>
      </c>
      <c r="H994">
        <v>0.99553999999999998</v>
      </c>
      <c r="I994">
        <v>3.36</v>
      </c>
      <c r="J994">
        <v>0.48</v>
      </c>
      <c r="K994">
        <v>9.4</v>
      </c>
      <c r="L994">
        <v>6</v>
      </c>
    </row>
    <row r="995" spans="1:22" x14ac:dyDescent="0.35">
      <c r="A995">
        <v>7.1</v>
      </c>
      <c r="B995">
        <v>0.34</v>
      </c>
      <c r="C995">
        <v>0.28000000000000003</v>
      </c>
      <c r="D995">
        <v>2</v>
      </c>
      <c r="E995">
        <v>8.2000000000000003E-2</v>
      </c>
      <c r="F995">
        <v>31</v>
      </c>
      <c r="G995">
        <v>68</v>
      </c>
      <c r="H995">
        <v>0.99694000000000005</v>
      </c>
      <c r="I995">
        <v>3.45</v>
      </c>
      <c r="J995">
        <v>0.48</v>
      </c>
      <c r="K995">
        <v>9.4</v>
      </c>
      <c r="L995">
        <v>5</v>
      </c>
    </row>
    <row r="996" spans="1:22" x14ac:dyDescent="0.35">
      <c r="A996">
        <v>10</v>
      </c>
      <c r="B996">
        <v>0.35</v>
      </c>
      <c r="C996">
        <v>0.45</v>
      </c>
      <c r="D996">
        <v>2.5</v>
      </c>
      <c r="E996">
        <v>9.1999999999999998E-2</v>
      </c>
      <c r="F996">
        <v>20</v>
      </c>
      <c r="G996">
        <v>88</v>
      </c>
      <c r="H996">
        <v>0.99917999999999996</v>
      </c>
      <c r="I996">
        <v>3.15</v>
      </c>
      <c r="J996">
        <v>0.43</v>
      </c>
      <c r="K996">
        <v>9.4</v>
      </c>
      <c r="L996">
        <v>5</v>
      </c>
    </row>
    <row r="997" spans="1:22" x14ac:dyDescent="0.35">
      <c r="A997">
        <v>7.7</v>
      </c>
      <c r="B997">
        <v>0.6</v>
      </c>
      <c r="C997">
        <v>0.06</v>
      </c>
      <c r="D997">
        <v>2</v>
      </c>
      <c r="E997">
        <v>7.9000000000000001E-2</v>
      </c>
      <c r="F997">
        <v>19</v>
      </c>
      <c r="G997">
        <v>41</v>
      </c>
      <c r="H997">
        <v>0.99697000000000002</v>
      </c>
      <c r="I997">
        <v>3.39</v>
      </c>
      <c r="J997">
        <v>0.62</v>
      </c>
      <c r="K997">
        <v>10.1</v>
      </c>
      <c r="L997">
        <v>6</v>
      </c>
    </row>
    <row r="998" spans="1:22" x14ac:dyDescent="0.35">
      <c r="A998">
        <v>5.6</v>
      </c>
      <c r="B998">
        <v>0.66</v>
      </c>
      <c r="C998">
        <v>0</v>
      </c>
      <c r="D998">
        <v>2.2000000000000002</v>
      </c>
      <c r="E998">
        <v>8.6999999999999994E-2</v>
      </c>
      <c r="F998">
        <v>3</v>
      </c>
      <c r="G998">
        <v>11</v>
      </c>
      <c r="H998">
        <v>0.99378</v>
      </c>
      <c r="I998">
        <v>3.71</v>
      </c>
      <c r="J998">
        <v>0.63</v>
      </c>
      <c r="K998">
        <v>12.8</v>
      </c>
      <c r="L998">
        <v>7</v>
      </c>
    </row>
    <row r="999" spans="1:22" x14ac:dyDescent="0.35">
      <c r="A999">
        <v>5.6</v>
      </c>
      <c r="B999">
        <v>0.66</v>
      </c>
      <c r="C999">
        <v>0</v>
      </c>
      <c r="D999">
        <v>2.2000000000000002</v>
      </c>
      <c r="E999">
        <v>8.6999999999999994E-2</v>
      </c>
      <c r="F999">
        <v>3</v>
      </c>
      <c r="G999">
        <v>11</v>
      </c>
      <c r="H999">
        <v>0.99378</v>
      </c>
      <c r="I999">
        <v>3.71</v>
      </c>
      <c r="J999">
        <v>0.63</v>
      </c>
      <c r="K999">
        <v>12.8</v>
      </c>
      <c r="L999">
        <v>7</v>
      </c>
    </row>
    <row r="1000" spans="1:22" x14ac:dyDescent="0.35">
      <c r="A1000">
        <v>8.9</v>
      </c>
      <c r="B1000">
        <v>0.84</v>
      </c>
      <c r="C1000">
        <v>0.34</v>
      </c>
      <c r="D1000">
        <v>1.4</v>
      </c>
      <c r="E1000">
        <v>0.05</v>
      </c>
      <c r="F1000">
        <v>4</v>
      </c>
      <c r="G1000">
        <v>10</v>
      </c>
      <c r="H1000">
        <v>0.99553999999999998</v>
      </c>
      <c r="I1000">
        <v>3.12</v>
      </c>
      <c r="J1000">
        <v>0.48</v>
      </c>
      <c r="K1000">
        <v>9.1</v>
      </c>
      <c r="L1000">
        <v>6</v>
      </c>
    </row>
    <row r="1001" spans="1:22" x14ac:dyDescent="0.35">
      <c r="A1001">
        <v>6.4</v>
      </c>
      <c r="B1001">
        <v>0.69</v>
      </c>
      <c r="C1001">
        <v>0</v>
      </c>
      <c r="D1001">
        <v>1.65</v>
      </c>
      <c r="E1001">
        <v>5.5E-2</v>
      </c>
      <c r="F1001">
        <v>7</v>
      </c>
      <c r="G1001">
        <v>12</v>
      </c>
      <c r="H1001">
        <v>0.99161999999999995</v>
      </c>
      <c r="I1001">
        <v>3.47</v>
      </c>
      <c r="J1001">
        <v>0.53</v>
      </c>
      <c r="K1001">
        <v>12.9</v>
      </c>
      <c r="L1001">
        <v>6</v>
      </c>
    </row>
    <row r="1004" spans="1:22" ht="15" thickBot="1" x14ac:dyDescent="0.4"/>
    <row r="1005" spans="1:22" x14ac:dyDescent="0.35">
      <c r="A1005" s="10"/>
      <c r="B1005" s="10"/>
      <c r="C1005" s="10" t="s">
        <v>21</v>
      </c>
      <c r="D1005" s="10"/>
      <c r="E1005" s="10" t="s">
        <v>22</v>
      </c>
      <c r="F1005" s="10"/>
      <c r="G1005" s="10" t="s">
        <v>23</v>
      </c>
      <c r="H1005" s="10"/>
      <c r="I1005" s="10" t="s">
        <v>24</v>
      </c>
      <c r="J1005" s="10"/>
      <c r="K1005" s="10" t="s">
        <v>25</v>
      </c>
      <c r="L1005" s="10"/>
      <c r="M1005" s="10" t="s">
        <v>26</v>
      </c>
      <c r="N1005" s="10"/>
      <c r="O1005" s="10" t="s">
        <v>27</v>
      </c>
      <c r="P1005" s="10"/>
      <c r="Q1005" s="10" t="s">
        <v>28</v>
      </c>
      <c r="R1005" s="10"/>
      <c r="S1005" s="10" t="s">
        <v>29</v>
      </c>
      <c r="T1005" s="10"/>
      <c r="U1005" s="10" t="s">
        <v>30</v>
      </c>
      <c r="V1005" s="10"/>
    </row>
    <row r="1007" spans="1:22" x14ac:dyDescent="0.35">
      <c r="A1007" t="s">
        <v>45</v>
      </c>
      <c r="B1007">
        <v>8.7289000000000101</v>
      </c>
      <c r="C1007" t="s">
        <v>45</v>
      </c>
      <c r="D1007">
        <v>0.52828999999999982</v>
      </c>
      <c r="E1007" t="s">
        <v>45</v>
      </c>
      <c r="F1007">
        <v>0.29458000000000029</v>
      </c>
      <c r="G1007" t="s">
        <v>45</v>
      </c>
      <c r="H1007">
        <v>2.5794000000000006</v>
      </c>
      <c r="I1007" t="s">
        <v>45</v>
      </c>
      <c r="J1007">
        <v>9.0374999999999844E-2</v>
      </c>
      <c r="K1007" t="s">
        <v>45</v>
      </c>
      <c r="L1007">
        <v>15.170999999999999</v>
      </c>
      <c r="M1007" t="s">
        <v>45</v>
      </c>
      <c r="N1007">
        <v>48.328000000000003</v>
      </c>
      <c r="O1007" t="s">
        <v>45</v>
      </c>
      <c r="P1007">
        <v>0.99734948000000001</v>
      </c>
      <c r="Q1007" t="s">
        <v>45</v>
      </c>
      <c r="R1007">
        <v>3.2990999999999997</v>
      </c>
      <c r="S1007" t="s">
        <v>45</v>
      </c>
      <c r="T1007">
        <v>0.66852000000000145</v>
      </c>
      <c r="U1007" t="s">
        <v>45</v>
      </c>
      <c r="V1007">
        <v>10.240699999999984</v>
      </c>
    </row>
    <row r="1008" spans="1:22" x14ac:dyDescent="0.35">
      <c r="A1008" t="s">
        <v>46</v>
      </c>
      <c r="B1008">
        <v>5.807846328801923E-2</v>
      </c>
      <c r="C1008" t="s">
        <v>46</v>
      </c>
      <c r="D1008">
        <v>5.6462426405492257E-3</v>
      </c>
      <c r="E1008" t="s">
        <v>46</v>
      </c>
      <c r="F1008">
        <v>6.3293826464106712E-3</v>
      </c>
      <c r="G1008" t="s">
        <v>46</v>
      </c>
      <c r="H1008">
        <v>3.917933971700735E-2</v>
      </c>
      <c r="I1008" t="s">
        <v>46</v>
      </c>
      <c r="J1008">
        <v>1.5784999325426153E-3</v>
      </c>
      <c r="K1008" t="s">
        <v>46</v>
      </c>
      <c r="L1008">
        <v>0.31537234932491898</v>
      </c>
      <c r="M1008" t="s">
        <v>46</v>
      </c>
      <c r="N1008">
        <v>1.0533479757221533</v>
      </c>
      <c r="O1008" t="s">
        <v>46</v>
      </c>
      <c r="P1008">
        <v>5.6225567529763911E-5</v>
      </c>
      <c r="Q1008" t="s">
        <v>46</v>
      </c>
      <c r="R1008">
        <v>4.9947509985521421E-3</v>
      </c>
      <c r="S1008" t="s">
        <v>46</v>
      </c>
      <c r="T1008">
        <v>5.7935977919919895E-3</v>
      </c>
      <c r="U1008" t="s">
        <v>46</v>
      </c>
      <c r="V1008">
        <v>3.2671408462617721E-2</v>
      </c>
    </row>
    <row r="1009" spans="1:22" x14ac:dyDescent="0.35">
      <c r="A1009" t="s">
        <v>47</v>
      </c>
      <c r="B1009">
        <v>8.3000000000000007</v>
      </c>
      <c r="C1009" t="s">
        <v>47</v>
      </c>
      <c r="D1009">
        <v>0.52</v>
      </c>
      <c r="E1009" t="s">
        <v>47</v>
      </c>
      <c r="F1009">
        <v>0.28000000000000003</v>
      </c>
      <c r="G1009" t="s">
        <v>47</v>
      </c>
      <c r="H1009">
        <v>2.2999999999999998</v>
      </c>
      <c r="I1009" t="s">
        <v>47</v>
      </c>
      <c r="J1009">
        <v>8.1000000000000003E-2</v>
      </c>
      <c r="K1009" t="s">
        <v>47</v>
      </c>
      <c r="L1009">
        <v>13</v>
      </c>
      <c r="M1009" t="s">
        <v>47</v>
      </c>
      <c r="N1009">
        <v>39</v>
      </c>
      <c r="O1009" t="s">
        <v>47</v>
      </c>
      <c r="P1009">
        <v>0.99729999999999996</v>
      </c>
      <c r="Q1009" t="s">
        <v>47</v>
      </c>
      <c r="R1009">
        <v>3.3</v>
      </c>
      <c r="S1009" t="s">
        <v>47</v>
      </c>
      <c r="T1009">
        <v>0.62</v>
      </c>
      <c r="U1009" t="s">
        <v>47</v>
      </c>
      <c r="V1009">
        <v>9.9</v>
      </c>
    </row>
    <row r="1010" spans="1:22" x14ac:dyDescent="0.35">
      <c r="A1010" t="s">
        <v>48</v>
      </c>
      <c r="B1010">
        <v>7.8</v>
      </c>
      <c r="C1010" t="s">
        <v>48</v>
      </c>
      <c r="D1010">
        <v>0.5</v>
      </c>
      <c r="E1010" t="s">
        <v>48</v>
      </c>
      <c r="F1010">
        <v>0</v>
      </c>
      <c r="G1010" t="s">
        <v>48</v>
      </c>
      <c r="H1010">
        <v>2</v>
      </c>
      <c r="I1010" t="s">
        <v>48</v>
      </c>
      <c r="J1010">
        <v>8.4000000000000005E-2</v>
      </c>
      <c r="K1010" t="s">
        <v>48</v>
      </c>
      <c r="L1010">
        <v>6</v>
      </c>
      <c r="M1010" t="s">
        <v>48</v>
      </c>
      <c r="N1010">
        <v>15</v>
      </c>
      <c r="O1010" t="s">
        <v>48</v>
      </c>
      <c r="P1010">
        <v>0.99719999999999998</v>
      </c>
      <c r="Q1010" t="s">
        <v>48</v>
      </c>
      <c r="R1010">
        <v>3.26</v>
      </c>
      <c r="S1010" t="s">
        <v>48</v>
      </c>
      <c r="T1010">
        <v>0.56999999999999995</v>
      </c>
      <c r="U1010" t="s">
        <v>48</v>
      </c>
      <c r="V1010">
        <v>9.5</v>
      </c>
    </row>
    <row r="1011" spans="1:22" x14ac:dyDescent="0.35">
      <c r="A1011" t="s">
        <v>49</v>
      </c>
      <c r="B1011">
        <v>1.8366022699261257</v>
      </c>
      <c r="C1011" t="s">
        <v>49</v>
      </c>
      <c r="D1011">
        <v>0.17854986966098937</v>
      </c>
      <c r="E1011" t="s">
        <v>49</v>
      </c>
      <c r="F1011">
        <v>0.20015265345401881</v>
      </c>
      <c r="G1011" t="s">
        <v>49</v>
      </c>
      <c r="H1011">
        <v>1.2389595072724005</v>
      </c>
      <c r="I1011" t="s">
        <v>49</v>
      </c>
      <c r="J1011">
        <v>4.9916550732568059E-2</v>
      </c>
      <c r="K1011" t="s">
        <v>49</v>
      </c>
      <c r="L1011">
        <v>9.9729493490500953</v>
      </c>
      <c r="M1011" t="s">
        <v>49</v>
      </c>
      <c r="N1011">
        <v>33.309787720097496</v>
      </c>
      <c r="O1011" t="s">
        <v>49</v>
      </c>
      <c r="P1011">
        <v>1.7780085612966103E-3</v>
      </c>
      <c r="Q1011" t="s">
        <v>49</v>
      </c>
      <c r="R1011">
        <v>0.15794789500825143</v>
      </c>
      <c r="S1011" t="s">
        <v>49</v>
      </c>
      <c r="T1011">
        <v>0.18320964869617118</v>
      </c>
      <c r="U1011" t="s">
        <v>49</v>
      </c>
      <c r="V1011">
        <v>1.0331606510757214</v>
      </c>
    </row>
    <row r="1012" spans="1:22" x14ac:dyDescent="0.35">
      <c r="A1012" t="s">
        <v>50</v>
      </c>
      <c r="B1012">
        <v>3.373107897897798</v>
      </c>
      <c r="C1012" t="s">
        <v>50</v>
      </c>
      <c r="D1012">
        <v>3.1880055955956298E-2</v>
      </c>
      <c r="E1012" t="s">
        <v>50</v>
      </c>
      <c r="F1012">
        <v>4.0061084684684549E-2</v>
      </c>
      <c r="G1012" t="s">
        <v>50</v>
      </c>
      <c r="H1012">
        <v>1.5350206606606696</v>
      </c>
      <c r="I1012" t="s">
        <v>50</v>
      </c>
      <c r="J1012">
        <v>2.4916620370370409E-3</v>
      </c>
      <c r="K1012" t="s">
        <v>50</v>
      </c>
      <c r="L1012">
        <v>99.459718718718705</v>
      </c>
      <c r="M1012" t="s">
        <v>50</v>
      </c>
      <c r="N1012">
        <v>1109.5419579579582</v>
      </c>
      <c r="O1012" t="s">
        <v>50</v>
      </c>
      <c r="P1012">
        <v>3.1613144440440423E-6</v>
      </c>
      <c r="Q1012" t="s">
        <v>50</v>
      </c>
      <c r="R1012">
        <v>2.4947537537537617E-2</v>
      </c>
      <c r="S1012" t="s">
        <v>50</v>
      </c>
      <c r="T1012">
        <v>3.3565775375374453E-2</v>
      </c>
      <c r="U1012" t="s">
        <v>50</v>
      </c>
      <c r="V1012">
        <v>1.0674209309312086</v>
      </c>
    </row>
    <row r="1013" spans="1:22" x14ac:dyDescent="0.35">
      <c r="A1013" t="s">
        <v>51</v>
      </c>
      <c r="B1013">
        <v>0.72619813732164884</v>
      </c>
      <c r="C1013" t="s">
        <v>51</v>
      </c>
      <c r="D1013">
        <v>1.0786455986384218</v>
      </c>
      <c r="E1013" t="s">
        <v>51</v>
      </c>
      <c r="F1013">
        <v>-0.86304641870137866</v>
      </c>
      <c r="G1013" t="s">
        <v>51</v>
      </c>
      <c r="H1013">
        <v>22.119956776709518</v>
      </c>
      <c r="I1013" t="s">
        <v>51</v>
      </c>
      <c r="J1013">
        <v>41.656605068750181</v>
      </c>
      <c r="K1013" t="s">
        <v>51</v>
      </c>
      <c r="L1013">
        <v>2.1144270737787783</v>
      </c>
      <c r="M1013" t="s">
        <v>51</v>
      </c>
      <c r="N1013">
        <v>0.72480634814092593</v>
      </c>
      <c r="O1013" t="s">
        <v>51</v>
      </c>
      <c r="P1013">
        <v>1.1589661789005512</v>
      </c>
      <c r="Q1013" t="s">
        <v>51</v>
      </c>
      <c r="R1013">
        <v>0.43198828949471402</v>
      </c>
      <c r="S1013" t="s">
        <v>51</v>
      </c>
      <c r="T1013">
        <v>12.489154078946186</v>
      </c>
      <c r="U1013" t="s">
        <v>51</v>
      </c>
      <c r="V1013">
        <v>1.0787086112469226</v>
      </c>
    </row>
    <row r="1014" spans="1:22" x14ac:dyDescent="0.35">
      <c r="A1014" t="s">
        <v>52</v>
      </c>
      <c r="B1014">
        <v>0.83733304472563763</v>
      </c>
      <c r="C1014" t="s">
        <v>52</v>
      </c>
      <c r="D1014">
        <v>0.69828428421777022</v>
      </c>
      <c r="E1014" t="s">
        <v>52</v>
      </c>
      <c r="F1014">
        <v>0.2268569545992557</v>
      </c>
      <c r="G1014" t="s">
        <v>52</v>
      </c>
      <c r="H1014">
        <v>3.8173639326968285</v>
      </c>
      <c r="I1014" t="s">
        <v>52</v>
      </c>
      <c r="J1014">
        <v>5.71785341646346</v>
      </c>
      <c r="K1014" t="s">
        <v>52</v>
      </c>
      <c r="L1014">
        <v>1.2939847149145696</v>
      </c>
      <c r="M1014" t="s">
        <v>52</v>
      </c>
      <c r="N1014">
        <v>1.156774765945553</v>
      </c>
      <c r="O1014" t="s">
        <v>52</v>
      </c>
      <c r="P1014">
        <v>-5.8377679165677598E-2</v>
      </c>
      <c r="Q1014" t="s">
        <v>52</v>
      </c>
      <c r="R1014">
        <v>0.1855292346015365</v>
      </c>
      <c r="S1014" t="s">
        <v>52</v>
      </c>
      <c r="T1014">
        <v>2.6513609054198382</v>
      </c>
      <c r="U1014" t="s">
        <v>52</v>
      </c>
      <c r="V1014">
        <v>1.1838860629695724</v>
      </c>
    </row>
    <row r="1015" spans="1:22" x14ac:dyDescent="0.35">
      <c r="A1015" t="s">
        <v>53</v>
      </c>
      <c r="B1015">
        <v>11.3</v>
      </c>
      <c r="C1015" t="s">
        <v>53</v>
      </c>
      <c r="D1015">
        <v>1.21</v>
      </c>
      <c r="E1015" t="s">
        <v>53</v>
      </c>
      <c r="F1015">
        <v>1</v>
      </c>
      <c r="G1015" t="s">
        <v>53</v>
      </c>
      <c r="H1015">
        <v>14.3</v>
      </c>
      <c r="I1015" t="s">
        <v>53</v>
      </c>
      <c r="J1015">
        <v>0.59899999999999998</v>
      </c>
      <c r="K1015" t="s">
        <v>53</v>
      </c>
      <c r="L1015">
        <v>67</v>
      </c>
      <c r="M1015" t="s">
        <v>53</v>
      </c>
      <c r="N1015">
        <v>159</v>
      </c>
      <c r="O1015" t="s">
        <v>53</v>
      </c>
      <c r="P1015">
        <v>1.2560000000000127E-2</v>
      </c>
      <c r="Q1015" t="s">
        <v>53</v>
      </c>
      <c r="R1015">
        <v>1.1599999999999997</v>
      </c>
      <c r="S1015" t="s">
        <v>53</v>
      </c>
      <c r="T1015">
        <v>1.67</v>
      </c>
      <c r="U1015" t="s">
        <v>53</v>
      </c>
      <c r="V1015">
        <v>6.5</v>
      </c>
    </row>
    <row r="1016" spans="1:22" x14ac:dyDescent="0.35">
      <c r="A1016" t="s">
        <v>54</v>
      </c>
      <c r="B1016">
        <v>4.5999999999999996</v>
      </c>
      <c r="C1016" t="s">
        <v>54</v>
      </c>
      <c r="D1016">
        <v>0.12</v>
      </c>
      <c r="E1016" t="s">
        <v>54</v>
      </c>
      <c r="F1016">
        <v>0</v>
      </c>
      <c r="G1016" t="s">
        <v>54</v>
      </c>
      <c r="H1016">
        <v>1.2</v>
      </c>
      <c r="I1016" t="s">
        <v>54</v>
      </c>
      <c r="J1016">
        <v>1.2E-2</v>
      </c>
      <c r="K1016" t="s">
        <v>54</v>
      </c>
      <c r="L1016">
        <v>1</v>
      </c>
      <c r="M1016" t="s">
        <v>54</v>
      </c>
      <c r="N1016">
        <v>6</v>
      </c>
      <c r="O1016" t="s">
        <v>54</v>
      </c>
      <c r="P1016">
        <v>0.99063999999999997</v>
      </c>
      <c r="Q1016" t="s">
        <v>54</v>
      </c>
      <c r="R1016">
        <v>2.74</v>
      </c>
      <c r="S1016" t="s">
        <v>54</v>
      </c>
      <c r="T1016">
        <v>0.33</v>
      </c>
      <c r="U1016" t="s">
        <v>54</v>
      </c>
      <c r="V1016">
        <v>8.4</v>
      </c>
    </row>
    <row r="1017" spans="1:22" x14ac:dyDescent="0.35">
      <c r="A1017" t="s">
        <v>55</v>
      </c>
      <c r="B1017">
        <v>15.9</v>
      </c>
      <c r="C1017" t="s">
        <v>55</v>
      </c>
      <c r="D1017">
        <v>1.33</v>
      </c>
      <c r="E1017" t="s">
        <v>55</v>
      </c>
      <c r="F1017">
        <v>1</v>
      </c>
      <c r="G1017" t="s">
        <v>55</v>
      </c>
      <c r="H1017">
        <v>15.5</v>
      </c>
      <c r="I1017" t="s">
        <v>55</v>
      </c>
      <c r="J1017">
        <v>0.61099999999999999</v>
      </c>
      <c r="K1017" t="s">
        <v>55</v>
      </c>
      <c r="L1017">
        <v>68</v>
      </c>
      <c r="M1017" t="s">
        <v>55</v>
      </c>
      <c r="N1017">
        <v>165</v>
      </c>
      <c r="O1017" t="s">
        <v>55</v>
      </c>
      <c r="P1017">
        <v>1.0032000000000001</v>
      </c>
      <c r="Q1017" t="s">
        <v>55</v>
      </c>
      <c r="R1017">
        <v>3.9</v>
      </c>
      <c r="S1017" t="s">
        <v>55</v>
      </c>
      <c r="T1017">
        <v>2</v>
      </c>
      <c r="U1017" t="s">
        <v>55</v>
      </c>
      <c r="V1017">
        <v>14.9</v>
      </c>
    </row>
    <row r="1018" spans="1:22" x14ac:dyDescent="0.35">
      <c r="A1018" t="s">
        <v>56</v>
      </c>
      <c r="B1018">
        <v>8728.9000000000106</v>
      </c>
      <c r="C1018" t="s">
        <v>56</v>
      </c>
      <c r="D1018">
        <v>528.28999999999985</v>
      </c>
      <c r="E1018" t="s">
        <v>56</v>
      </c>
      <c r="F1018">
        <v>294.58000000000027</v>
      </c>
      <c r="G1018" t="s">
        <v>56</v>
      </c>
      <c r="H1018">
        <v>2579.4000000000005</v>
      </c>
      <c r="I1018" t="s">
        <v>56</v>
      </c>
      <c r="J1018">
        <v>90.374999999999844</v>
      </c>
      <c r="K1018" t="s">
        <v>56</v>
      </c>
      <c r="L1018">
        <v>15171</v>
      </c>
      <c r="M1018" t="s">
        <v>56</v>
      </c>
      <c r="N1018">
        <v>48328</v>
      </c>
      <c r="O1018" t="s">
        <v>56</v>
      </c>
      <c r="P1018">
        <v>997.34947999999997</v>
      </c>
      <c r="Q1018" t="s">
        <v>56</v>
      </c>
      <c r="R1018">
        <v>3299.1</v>
      </c>
      <c r="S1018" t="s">
        <v>56</v>
      </c>
      <c r="T1018">
        <v>668.52000000000146</v>
      </c>
      <c r="U1018" t="s">
        <v>56</v>
      </c>
      <c r="V1018">
        <v>10240.699999999984</v>
      </c>
    </row>
    <row r="1019" spans="1:22" ht="15" thickBot="1" x14ac:dyDescent="0.4">
      <c r="A1019" s="9" t="s">
        <v>57</v>
      </c>
      <c r="B1019" s="9">
        <v>1000</v>
      </c>
      <c r="C1019" s="9" t="s">
        <v>57</v>
      </c>
      <c r="D1019" s="9">
        <v>1000</v>
      </c>
      <c r="E1019" s="9" t="s">
        <v>57</v>
      </c>
      <c r="F1019" s="9">
        <v>1000</v>
      </c>
      <c r="G1019" s="9" t="s">
        <v>57</v>
      </c>
      <c r="H1019" s="9">
        <v>1000</v>
      </c>
      <c r="I1019" s="9" t="s">
        <v>57</v>
      </c>
      <c r="J1019" s="9">
        <v>1000</v>
      </c>
      <c r="K1019" s="9" t="s">
        <v>57</v>
      </c>
      <c r="L1019" s="9">
        <v>1000</v>
      </c>
      <c r="M1019" s="9" t="s">
        <v>57</v>
      </c>
      <c r="N1019" s="9">
        <v>1000</v>
      </c>
      <c r="O1019" s="9" t="s">
        <v>57</v>
      </c>
      <c r="P1019" s="9">
        <v>1000</v>
      </c>
      <c r="Q1019" s="9" t="s">
        <v>57</v>
      </c>
      <c r="R1019" s="9">
        <v>1000</v>
      </c>
      <c r="S1019" s="9" t="s">
        <v>57</v>
      </c>
      <c r="T1019" s="9">
        <v>1000</v>
      </c>
      <c r="U1019" s="9" t="s">
        <v>57</v>
      </c>
      <c r="V1019" s="9">
        <v>1000</v>
      </c>
    </row>
    <row r="1021" spans="1:22" ht="15" thickBot="1" x14ac:dyDescent="0.4"/>
    <row r="1022" spans="1:22" x14ac:dyDescent="0.35">
      <c r="A1022" s="15" t="s">
        <v>31</v>
      </c>
      <c r="B1022" s="15"/>
    </row>
    <row r="1024" spans="1:22" x14ac:dyDescent="0.35">
      <c r="A1024" t="s">
        <v>45</v>
      </c>
      <c r="B1024">
        <v>5.5940000000000003</v>
      </c>
    </row>
    <row r="1025" spans="1:2" x14ac:dyDescent="0.35">
      <c r="A1025" t="s">
        <v>46</v>
      </c>
      <c r="B1025">
        <v>2.5254738204974578E-2</v>
      </c>
    </row>
    <row r="1026" spans="1:2" x14ac:dyDescent="0.35">
      <c r="A1026" t="s">
        <v>47</v>
      </c>
      <c r="B1026">
        <v>5</v>
      </c>
    </row>
    <row r="1027" spans="1:2" x14ac:dyDescent="0.35">
      <c r="A1027" t="s">
        <v>48</v>
      </c>
      <c r="B1027">
        <v>5</v>
      </c>
    </row>
    <row r="1028" spans="1:2" x14ac:dyDescent="0.35">
      <c r="A1028" t="s">
        <v>49</v>
      </c>
      <c r="B1028">
        <v>0.79862494438991982</v>
      </c>
    </row>
    <row r="1029" spans="1:2" x14ac:dyDescent="0.35">
      <c r="A1029" t="s">
        <v>50</v>
      </c>
      <c r="B1029">
        <v>0.63780180180180246</v>
      </c>
    </row>
    <row r="1030" spans="1:2" x14ac:dyDescent="0.35">
      <c r="A1030" t="s">
        <v>51</v>
      </c>
      <c r="B1030">
        <v>0.23167581500206946</v>
      </c>
    </row>
    <row r="1031" spans="1:2" x14ac:dyDescent="0.35">
      <c r="A1031" t="s">
        <v>52</v>
      </c>
      <c r="B1031">
        <v>0.36426853315357299</v>
      </c>
    </row>
    <row r="1032" spans="1:2" x14ac:dyDescent="0.35">
      <c r="A1032" t="s">
        <v>53</v>
      </c>
      <c r="B1032">
        <v>5</v>
      </c>
    </row>
    <row r="1033" spans="1:2" x14ac:dyDescent="0.35">
      <c r="A1033" t="s">
        <v>54</v>
      </c>
      <c r="B1033">
        <v>3</v>
      </c>
    </row>
    <row r="1034" spans="1:2" x14ac:dyDescent="0.35">
      <c r="A1034" t="s">
        <v>55</v>
      </c>
      <c r="B1034">
        <v>8</v>
      </c>
    </row>
    <row r="1035" spans="1:2" x14ac:dyDescent="0.35">
      <c r="A1035" t="s">
        <v>56</v>
      </c>
      <c r="B1035">
        <v>5594</v>
      </c>
    </row>
    <row r="1036" spans="1:2" ht="15" thickBot="1" x14ac:dyDescent="0.4">
      <c r="A1036" s="9" t="s">
        <v>57</v>
      </c>
      <c r="B1036" s="9">
        <v>1000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0412-6277-4CF5-8A92-52073688E003}">
  <dimension ref="A3:B10"/>
  <sheetViews>
    <sheetView topLeftCell="C1" workbookViewId="0">
      <selection activeCell="O8" sqref="O8"/>
    </sheetView>
  </sheetViews>
  <sheetFormatPr defaultRowHeight="14.5" x14ac:dyDescent="0.35"/>
  <cols>
    <col min="1" max="1" width="10.7265625" bestFit="1" customWidth="1"/>
    <col min="2" max="2" width="12.54296875" bestFit="1" customWidth="1"/>
    <col min="3" max="3" width="16" bestFit="1" customWidth="1"/>
  </cols>
  <sheetData>
    <row r="3" spans="1:2" ht="29" x14ac:dyDescent="0.35">
      <c r="A3" s="19" t="s">
        <v>59</v>
      </c>
      <c r="B3" s="6" t="s">
        <v>60</v>
      </c>
    </row>
    <row r="4" spans="1:2" x14ac:dyDescent="0.35">
      <c r="A4" s="16">
        <v>3</v>
      </c>
      <c r="B4" s="38">
        <v>5</v>
      </c>
    </row>
    <row r="5" spans="1:2" x14ac:dyDescent="0.35">
      <c r="A5" s="16">
        <v>4</v>
      </c>
      <c r="B5" s="38">
        <v>32</v>
      </c>
    </row>
    <row r="6" spans="1:2" x14ac:dyDescent="0.35">
      <c r="A6" s="16">
        <v>5</v>
      </c>
      <c r="B6" s="39">
        <v>468</v>
      </c>
    </row>
    <row r="7" spans="1:2" x14ac:dyDescent="0.35">
      <c r="A7" s="16">
        <v>6</v>
      </c>
      <c r="B7" s="38">
        <v>364</v>
      </c>
    </row>
    <row r="8" spans="1:2" x14ac:dyDescent="0.35">
      <c r="A8" s="16">
        <v>7</v>
      </c>
      <c r="B8" s="38">
        <v>121</v>
      </c>
    </row>
    <row r="9" spans="1:2" x14ac:dyDescent="0.35">
      <c r="A9" s="16">
        <v>8</v>
      </c>
      <c r="B9" s="38">
        <v>10</v>
      </c>
    </row>
    <row r="10" spans="1:2" x14ac:dyDescent="0.35">
      <c r="A10" s="16" t="s">
        <v>58</v>
      </c>
      <c r="B10" s="38">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BEE69-42CC-461A-9B17-E600DB62BC69}">
  <dimension ref="A1:N39"/>
  <sheetViews>
    <sheetView tabSelected="1" topLeftCell="A30" zoomScale="80" zoomScaleNormal="80" workbookViewId="0">
      <selection activeCell="B35" sqref="B35"/>
    </sheetView>
  </sheetViews>
  <sheetFormatPr defaultRowHeight="14.5" x14ac:dyDescent="0.35"/>
  <cols>
    <col min="1" max="1" width="16.81640625" bestFit="1" customWidth="1"/>
    <col min="2" max="2" width="14.08984375" customWidth="1"/>
    <col min="3" max="3" width="13.26953125" bestFit="1" customWidth="1"/>
    <col min="4" max="4" width="13.1796875" customWidth="1"/>
    <col min="5" max="5" width="13" bestFit="1" customWidth="1"/>
    <col min="6" max="6" width="11.81640625" bestFit="1" customWidth="1"/>
    <col min="7" max="7" width="16.36328125" bestFit="1" customWidth="1"/>
    <col min="8" max="8" width="16.7265625" bestFit="1" customWidth="1"/>
    <col min="9" max="9" width="15.54296875" customWidth="1"/>
    <col min="10" max="10" width="13" customWidth="1"/>
    <col min="11" max="12" width="11.81640625" bestFit="1" customWidth="1"/>
    <col min="13" max="13" width="11.81640625" customWidth="1"/>
    <col min="14" max="14" width="9.6328125" customWidth="1"/>
  </cols>
  <sheetData>
    <row r="1" spans="1:14" x14ac:dyDescent="0.35">
      <c r="B1" s="11" t="s">
        <v>20</v>
      </c>
      <c r="C1" s="10" t="s">
        <v>21</v>
      </c>
      <c r="D1" s="10" t="s">
        <v>22</v>
      </c>
      <c r="E1" s="10" t="s">
        <v>23</v>
      </c>
      <c r="F1" s="10" t="s">
        <v>24</v>
      </c>
      <c r="G1" s="10" t="s">
        <v>25</v>
      </c>
      <c r="H1" s="10" t="s">
        <v>26</v>
      </c>
      <c r="I1" s="10" t="s">
        <v>27</v>
      </c>
      <c r="J1" s="10" t="s">
        <v>28</v>
      </c>
      <c r="K1" s="10" t="s">
        <v>29</v>
      </c>
      <c r="L1" s="10" t="s">
        <v>30</v>
      </c>
      <c r="N1" s="15" t="s">
        <v>31</v>
      </c>
    </row>
    <row r="3" spans="1:14" x14ac:dyDescent="0.35">
      <c r="A3" s="12" t="s">
        <v>45</v>
      </c>
      <c r="B3" s="12">
        <v>8.7289000000000101</v>
      </c>
      <c r="C3" s="12">
        <v>0.52828999999999982</v>
      </c>
      <c r="D3" s="12">
        <v>0.29458000000000029</v>
      </c>
      <c r="E3" s="12">
        <v>2.5794000000000006</v>
      </c>
      <c r="F3" s="12">
        <v>9.0374999999999844E-2</v>
      </c>
      <c r="G3" s="12">
        <v>15.170999999999999</v>
      </c>
      <c r="H3" s="12">
        <v>48.328000000000003</v>
      </c>
      <c r="I3" s="12">
        <v>0.99734948000000001</v>
      </c>
      <c r="J3" s="12">
        <v>3.2990999999999997</v>
      </c>
      <c r="K3" s="12">
        <v>0.66852000000000145</v>
      </c>
      <c r="L3" s="12">
        <v>10.240699999999984</v>
      </c>
      <c r="N3">
        <v>5.5940000000000003</v>
      </c>
    </row>
    <row r="4" spans="1:14" x14ac:dyDescent="0.35">
      <c r="A4" s="13" t="s">
        <v>46</v>
      </c>
      <c r="B4">
        <v>5.807846328801923E-2</v>
      </c>
      <c r="C4">
        <v>5.6462426405492257E-3</v>
      </c>
      <c r="D4">
        <v>6.3293826464106712E-3</v>
      </c>
      <c r="E4">
        <v>3.917933971700735E-2</v>
      </c>
      <c r="F4">
        <v>1.5784999325426153E-3</v>
      </c>
      <c r="G4">
        <v>0.31537234932491898</v>
      </c>
      <c r="H4">
        <v>1.0533479757221533</v>
      </c>
      <c r="I4">
        <v>5.6225567529763911E-5</v>
      </c>
      <c r="J4">
        <v>4.9947509985521421E-3</v>
      </c>
      <c r="K4">
        <v>5.7935977919919895E-3</v>
      </c>
      <c r="L4">
        <v>3.2671408462617721E-2</v>
      </c>
      <c r="N4">
        <v>2.5254738204974578E-2</v>
      </c>
    </row>
    <row r="5" spans="1:14" x14ac:dyDescent="0.35">
      <c r="A5" t="s">
        <v>47</v>
      </c>
      <c r="B5">
        <v>8.3000000000000007</v>
      </c>
      <c r="C5">
        <v>0.52</v>
      </c>
      <c r="D5">
        <v>0.28000000000000003</v>
      </c>
      <c r="E5">
        <v>2.2999999999999998</v>
      </c>
      <c r="F5">
        <v>8.1000000000000003E-2</v>
      </c>
      <c r="G5">
        <v>13</v>
      </c>
      <c r="H5">
        <v>39</v>
      </c>
      <c r="I5">
        <v>0.99729999999999996</v>
      </c>
      <c r="J5">
        <v>3.3</v>
      </c>
      <c r="K5">
        <v>0.62</v>
      </c>
      <c r="L5">
        <v>9.9</v>
      </c>
      <c r="N5">
        <v>5</v>
      </c>
    </row>
    <row r="6" spans="1:14" x14ac:dyDescent="0.35">
      <c r="A6" t="s">
        <v>48</v>
      </c>
      <c r="B6">
        <v>7.8</v>
      </c>
      <c r="C6">
        <v>0.5</v>
      </c>
      <c r="D6">
        <v>0</v>
      </c>
      <c r="E6">
        <v>2</v>
      </c>
      <c r="F6">
        <v>8.4000000000000005E-2</v>
      </c>
      <c r="G6">
        <v>6</v>
      </c>
      <c r="H6">
        <v>15</v>
      </c>
      <c r="I6">
        <v>0.99719999999999998</v>
      </c>
      <c r="J6">
        <v>3.26</v>
      </c>
      <c r="K6">
        <v>0.56999999999999995</v>
      </c>
      <c r="L6">
        <v>9.5</v>
      </c>
      <c r="N6">
        <v>5</v>
      </c>
    </row>
    <row r="7" spans="1:14" x14ac:dyDescent="0.35">
      <c r="A7" s="14" t="s">
        <v>49</v>
      </c>
      <c r="B7" s="14">
        <v>1.8366022699261257</v>
      </c>
      <c r="C7" s="14">
        <v>0.17854986966098937</v>
      </c>
      <c r="D7" s="14">
        <v>0.20015265345401881</v>
      </c>
      <c r="E7" s="14">
        <v>1.2389595072724005</v>
      </c>
      <c r="F7" s="14">
        <v>4.9916550732568059E-2</v>
      </c>
      <c r="G7" s="14">
        <v>9.9729493490500953</v>
      </c>
      <c r="H7" s="14">
        <v>33.309787720097496</v>
      </c>
      <c r="I7" s="14">
        <v>1.7780085612966103E-3</v>
      </c>
      <c r="J7" s="14">
        <v>0.15794789500825143</v>
      </c>
      <c r="K7" s="14">
        <v>0.18320964869617118</v>
      </c>
      <c r="L7" s="14">
        <v>1.0331606510757214</v>
      </c>
      <c r="N7">
        <v>0.79862494438991982</v>
      </c>
    </row>
    <row r="8" spans="1:14" x14ac:dyDescent="0.35">
      <c r="A8" t="s">
        <v>50</v>
      </c>
      <c r="B8">
        <v>3.373107897897798</v>
      </c>
      <c r="C8">
        <v>3.1880055955956298E-2</v>
      </c>
      <c r="D8">
        <v>4.0061084684684549E-2</v>
      </c>
      <c r="E8">
        <v>1.5350206606606696</v>
      </c>
      <c r="F8">
        <v>2.4916620370370409E-3</v>
      </c>
      <c r="G8">
        <v>99.459718718718705</v>
      </c>
      <c r="H8">
        <v>1109.5419579579582</v>
      </c>
      <c r="I8">
        <v>3.1613144440440423E-6</v>
      </c>
      <c r="J8">
        <v>2.4947537537537617E-2</v>
      </c>
      <c r="K8">
        <v>3.3565775375374453E-2</v>
      </c>
      <c r="L8">
        <v>1.0674209309312086</v>
      </c>
      <c r="N8">
        <v>0.63780180180180246</v>
      </c>
    </row>
    <row r="9" spans="1:14" x14ac:dyDescent="0.35">
      <c r="A9" t="s">
        <v>51</v>
      </c>
      <c r="B9">
        <v>0.72619813732164884</v>
      </c>
      <c r="C9">
        <v>1.0786455986384218</v>
      </c>
      <c r="D9">
        <v>-0.86304641870137866</v>
      </c>
      <c r="E9">
        <v>22.119956776709518</v>
      </c>
      <c r="F9">
        <v>41.656605068750181</v>
      </c>
      <c r="G9">
        <v>2.1144270737787783</v>
      </c>
      <c r="H9">
        <v>0.72480634814092593</v>
      </c>
      <c r="I9">
        <v>1.1589661789005512</v>
      </c>
      <c r="J9">
        <v>0.43198828949471402</v>
      </c>
      <c r="K9">
        <v>12.489154078946186</v>
      </c>
      <c r="L9">
        <v>1.0787086112469226</v>
      </c>
      <c r="N9">
        <v>0.23167581500206946</v>
      </c>
    </row>
    <row r="10" spans="1:14" x14ac:dyDescent="0.35">
      <c r="A10" t="s">
        <v>52</v>
      </c>
      <c r="B10">
        <v>0.83733304472563763</v>
      </c>
      <c r="C10">
        <v>0.69828428421777022</v>
      </c>
      <c r="D10">
        <v>0.2268569545992557</v>
      </c>
      <c r="E10">
        <v>3.8173639326968285</v>
      </c>
      <c r="F10">
        <v>5.71785341646346</v>
      </c>
      <c r="G10">
        <v>1.2939847149145696</v>
      </c>
      <c r="H10">
        <v>1.156774765945553</v>
      </c>
      <c r="I10">
        <v>-5.8377679165677598E-2</v>
      </c>
      <c r="J10">
        <v>0.1855292346015365</v>
      </c>
      <c r="K10">
        <v>2.6513609054198382</v>
      </c>
      <c r="L10">
        <v>1.1838860629695724</v>
      </c>
      <c r="N10">
        <v>0.36426853315357299</v>
      </c>
    </row>
    <row r="11" spans="1:14" x14ac:dyDescent="0.35">
      <c r="A11" t="s">
        <v>53</v>
      </c>
      <c r="B11">
        <v>11.3</v>
      </c>
      <c r="C11">
        <v>1.21</v>
      </c>
      <c r="D11">
        <v>1</v>
      </c>
      <c r="E11">
        <v>14.3</v>
      </c>
      <c r="F11">
        <v>0.59899999999999998</v>
      </c>
      <c r="G11">
        <v>67</v>
      </c>
      <c r="H11">
        <v>159</v>
      </c>
      <c r="I11">
        <v>1.2560000000000127E-2</v>
      </c>
      <c r="J11">
        <v>1.1599999999999997</v>
      </c>
      <c r="K11">
        <v>1.67</v>
      </c>
      <c r="L11">
        <v>6.5</v>
      </c>
      <c r="N11">
        <v>5</v>
      </c>
    </row>
    <row r="12" spans="1:14" x14ac:dyDescent="0.35">
      <c r="A12" t="s">
        <v>54</v>
      </c>
      <c r="B12">
        <v>4.5999999999999996</v>
      </c>
      <c r="C12">
        <v>0.12</v>
      </c>
      <c r="D12">
        <v>0</v>
      </c>
      <c r="E12">
        <v>1.2</v>
      </c>
      <c r="F12">
        <v>1.2E-2</v>
      </c>
      <c r="G12">
        <v>1</v>
      </c>
      <c r="H12">
        <v>6</v>
      </c>
      <c r="I12">
        <v>0.99063999999999997</v>
      </c>
      <c r="J12">
        <v>2.74</v>
      </c>
      <c r="K12">
        <v>0.33</v>
      </c>
      <c r="L12">
        <v>8.4</v>
      </c>
      <c r="N12">
        <v>3</v>
      </c>
    </row>
    <row r="13" spans="1:14" x14ac:dyDescent="0.35">
      <c r="A13" t="s">
        <v>55</v>
      </c>
      <c r="B13">
        <v>15.9</v>
      </c>
      <c r="C13">
        <v>1.33</v>
      </c>
      <c r="D13">
        <v>1</v>
      </c>
      <c r="E13">
        <v>15.5</v>
      </c>
      <c r="F13">
        <v>0.61099999999999999</v>
      </c>
      <c r="G13">
        <v>68</v>
      </c>
      <c r="H13">
        <v>165</v>
      </c>
      <c r="I13">
        <v>1.0032000000000001</v>
      </c>
      <c r="J13">
        <v>3.9</v>
      </c>
      <c r="K13">
        <v>2</v>
      </c>
      <c r="L13">
        <v>14.9</v>
      </c>
      <c r="N13">
        <v>8</v>
      </c>
    </row>
    <row r="14" spans="1:14" x14ac:dyDescent="0.35">
      <c r="A14" t="s">
        <v>56</v>
      </c>
      <c r="B14">
        <v>8728.9000000000106</v>
      </c>
      <c r="C14">
        <v>528.28999999999985</v>
      </c>
      <c r="D14">
        <v>294.58000000000027</v>
      </c>
      <c r="E14">
        <v>2579.4000000000005</v>
      </c>
      <c r="F14">
        <v>90.374999999999844</v>
      </c>
      <c r="G14">
        <v>15171</v>
      </c>
      <c r="H14">
        <v>48328</v>
      </c>
      <c r="I14">
        <v>997.34947999999997</v>
      </c>
      <c r="J14">
        <v>3299.1</v>
      </c>
      <c r="K14">
        <v>668.52000000000146</v>
      </c>
      <c r="L14">
        <v>10240.699999999984</v>
      </c>
      <c r="N14">
        <v>5594</v>
      </c>
    </row>
    <row r="15" spans="1:14" ht="15" thickBot="1" x14ac:dyDescent="0.4">
      <c r="A15" s="9" t="s">
        <v>57</v>
      </c>
      <c r="B15" s="9">
        <v>1000</v>
      </c>
      <c r="C15" s="9">
        <v>1000</v>
      </c>
      <c r="D15" s="9">
        <v>1000</v>
      </c>
      <c r="E15" s="9">
        <v>1000</v>
      </c>
      <c r="F15" s="9">
        <v>1000</v>
      </c>
      <c r="G15" s="9">
        <v>1000</v>
      </c>
      <c r="H15" s="9">
        <v>1000</v>
      </c>
      <c r="I15" s="9">
        <v>1000</v>
      </c>
      <c r="J15" s="9">
        <v>1000</v>
      </c>
      <c r="K15" s="9">
        <v>1000</v>
      </c>
      <c r="L15" s="9">
        <v>1000</v>
      </c>
      <c r="N15" s="9">
        <v>1000</v>
      </c>
    </row>
    <row r="17" spans="1:13" ht="15" thickBot="1" x14ac:dyDescent="0.4"/>
    <row r="18" spans="1:13" x14ac:dyDescent="0.35">
      <c r="A18" s="10"/>
      <c r="B18" s="10" t="s">
        <v>20</v>
      </c>
      <c r="C18" s="10" t="s">
        <v>21</v>
      </c>
      <c r="D18" s="10" t="s">
        <v>22</v>
      </c>
      <c r="E18" s="10" t="s">
        <v>23</v>
      </c>
      <c r="F18" s="10" t="s">
        <v>24</v>
      </c>
      <c r="G18" s="10" t="s">
        <v>25</v>
      </c>
      <c r="H18" s="10" t="s">
        <v>26</v>
      </c>
      <c r="I18" s="10" t="s">
        <v>27</v>
      </c>
      <c r="J18" s="10" t="s">
        <v>28</v>
      </c>
      <c r="K18" s="10" t="s">
        <v>29</v>
      </c>
      <c r="L18" s="10" t="s">
        <v>30</v>
      </c>
      <c r="M18" s="15" t="s">
        <v>31</v>
      </c>
    </row>
    <row r="19" spans="1:13" x14ac:dyDescent="0.35">
      <c r="A19" t="s">
        <v>20</v>
      </c>
      <c r="B19">
        <v>1</v>
      </c>
    </row>
    <row r="20" spans="1:13" x14ac:dyDescent="0.35">
      <c r="A20" t="s">
        <v>21</v>
      </c>
      <c r="B20">
        <v>-0.27961041534988001</v>
      </c>
      <c r="C20">
        <v>1</v>
      </c>
    </row>
    <row r="21" spans="1:13" x14ac:dyDescent="0.35">
      <c r="A21" t="s">
        <v>22</v>
      </c>
      <c r="B21">
        <v>0.69338400318395155</v>
      </c>
      <c r="C21">
        <v>-0.53911381867260322</v>
      </c>
      <c r="D21">
        <v>1</v>
      </c>
    </row>
    <row r="22" spans="1:13" x14ac:dyDescent="0.35">
      <c r="A22" t="s">
        <v>23</v>
      </c>
      <c r="B22">
        <v>0.1547643335891577</v>
      </c>
      <c r="C22">
        <v>-1.521517860898235E-2</v>
      </c>
      <c r="D22">
        <v>0.12513206359036125</v>
      </c>
      <c r="E22">
        <v>1</v>
      </c>
    </row>
    <row r="23" spans="1:13" x14ac:dyDescent="0.35">
      <c r="A23" t="s">
        <v>24</v>
      </c>
      <c r="B23">
        <v>2.5442573400676714E-2</v>
      </c>
      <c r="C23">
        <v>7.8238707942396429E-3</v>
      </c>
      <c r="D23">
        <v>0.18978700014819391</v>
      </c>
      <c r="E23">
        <v>-1.01173077592053E-2</v>
      </c>
      <c r="F23">
        <v>1</v>
      </c>
    </row>
    <row r="24" spans="1:13" x14ac:dyDescent="0.35">
      <c r="A24" t="s">
        <v>25</v>
      </c>
      <c r="B24">
        <v>-0.14366806744510677</v>
      </c>
      <c r="C24">
        <v>1.7642992460619553E-2</v>
      </c>
      <c r="D24">
        <v>-5.8824647327052663E-2</v>
      </c>
      <c r="E24">
        <v>0.12339651786919913</v>
      </c>
      <c r="F24">
        <v>-6.2266570499051399E-3</v>
      </c>
      <c r="G24">
        <v>1</v>
      </c>
    </row>
    <row r="25" spans="1:13" x14ac:dyDescent="0.35">
      <c r="A25" t="s">
        <v>26</v>
      </c>
      <c r="B25">
        <v>-0.1763456387176123</v>
      </c>
      <c r="C25">
        <v>0.1210619494776001</v>
      </c>
      <c r="D25">
        <v>-1.915241006492233E-2</v>
      </c>
      <c r="E25">
        <v>0.13199716823065907</v>
      </c>
      <c r="F25">
        <v>3.5400563643588213E-2</v>
      </c>
      <c r="G25">
        <v>0.69362442372704081</v>
      </c>
      <c r="H25">
        <v>1</v>
      </c>
    </row>
    <row r="26" spans="1:13" x14ac:dyDescent="0.35">
      <c r="A26" t="s">
        <v>27</v>
      </c>
      <c r="B26">
        <v>0.68156894677017643</v>
      </c>
      <c r="C26">
        <v>-2.1954699245782385E-2</v>
      </c>
      <c r="D26">
        <v>0.3854985332204991</v>
      </c>
      <c r="E26">
        <v>0.37129302337438824</v>
      </c>
      <c r="F26">
        <v>0.1313542883225759</v>
      </c>
      <c r="G26">
        <v>-4.1151659153866815E-2</v>
      </c>
      <c r="H26">
        <v>9.2296560129184139E-3</v>
      </c>
      <c r="I26">
        <v>1</v>
      </c>
    </row>
    <row r="27" spans="1:13" x14ac:dyDescent="0.35">
      <c r="A27" t="s">
        <v>28</v>
      </c>
      <c r="B27">
        <v>-0.69363288736640805</v>
      </c>
      <c r="C27">
        <v>0.24053600686679394</v>
      </c>
      <c r="D27">
        <v>-0.56242907086942062</v>
      </c>
      <c r="E27">
        <v>-7.9030215269755372E-2</v>
      </c>
      <c r="F27">
        <v>-0.24226543633722608</v>
      </c>
      <c r="G27">
        <v>0.10061373020279765</v>
      </c>
      <c r="H27">
        <v>-2.1660785916767134E-3</v>
      </c>
      <c r="I27">
        <v>-0.37437877506947553</v>
      </c>
      <c r="J27">
        <v>1</v>
      </c>
    </row>
    <row r="28" spans="1:13" x14ac:dyDescent="0.35">
      <c r="A28" t="s">
        <v>29</v>
      </c>
      <c r="B28">
        <v>0.17508057983952299</v>
      </c>
      <c r="C28">
        <v>-0.24726414638707514</v>
      </c>
      <c r="D28">
        <v>0.28761261673777339</v>
      </c>
      <c r="E28">
        <v>1.4890091095547536E-2</v>
      </c>
      <c r="F28">
        <v>0.39425961761553596</v>
      </c>
      <c r="G28">
        <v>5.5863327172211263E-2</v>
      </c>
      <c r="H28">
        <v>5.0289810151818611E-2</v>
      </c>
      <c r="I28">
        <v>0.12618586872182458</v>
      </c>
      <c r="J28">
        <v>-0.2497015357910656</v>
      </c>
      <c r="K28">
        <v>1</v>
      </c>
    </row>
    <row r="29" spans="1:13" x14ac:dyDescent="0.35">
      <c r="A29" t="s">
        <v>30</v>
      </c>
      <c r="B29">
        <v>6.6540018036345058E-2</v>
      </c>
      <c r="C29">
        <v>-0.16210057137813746</v>
      </c>
      <c r="D29">
        <v>0.17001197820928382</v>
      </c>
      <c r="E29">
        <v>0.13817514172099127</v>
      </c>
      <c r="F29">
        <v>-0.17360675657199179</v>
      </c>
      <c r="G29">
        <v>-3.3260262945162128E-2</v>
      </c>
      <c r="H29">
        <v>-0.18749154809220914</v>
      </c>
      <c r="I29">
        <v>-0.34558222724080156</v>
      </c>
      <c r="J29">
        <v>0.14930853245653797</v>
      </c>
      <c r="K29">
        <v>0.10632306505415327</v>
      </c>
      <c r="L29">
        <v>1</v>
      </c>
    </row>
    <row r="30" spans="1:13" ht="15" thickBot="1" x14ac:dyDescent="0.4">
      <c r="A30" s="9" t="s">
        <v>31</v>
      </c>
      <c r="B30" s="9">
        <v>0.17234367523678876</v>
      </c>
      <c r="C30" s="9">
        <v>-0.3467086065573825</v>
      </c>
      <c r="D30" s="9">
        <v>0.21961379422264451</v>
      </c>
      <c r="E30" s="9">
        <v>6.9740190310321123E-2</v>
      </c>
      <c r="F30" s="9">
        <v>-0.10435096911818431</v>
      </c>
      <c r="G30" s="9">
        <v>-9.269869637073723E-2</v>
      </c>
      <c r="H30" s="9">
        <v>-0.24657486819492722</v>
      </c>
      <c r="I30" s="9">
        <v>-0.11357514758209307</v>
      </c>
      <c r="J30" s="9">
        <v>-5.7337624116489037E-2</v>
      </c>
      <c r="K30" s="9">
        <v>0.2163182085860815</v>
      </c>
      <c r="L30" s="9">
        <v>0.48420787081920569</v>
      </c>
      <c r="M30" s="9">
        <v>1</v>
      </c>
    </row>
    <row r="33" spans="1:12" x14ac:dyDescent="0.35">
      <c r="D33" s="36" t="s">
        <v>73</v>
      </c>
      <c r="E33" s="36"/>
      <c r="H33" s="37" t="s">
        <v>83</v>
      </c>
      <c r="I33" s="37"/>
      <c r="J33" s="37"/>
      <c r="K33" s="37"/>
    </row>
    <row r="34" spans="1:12" x14ac:dyDescent="0.35">
      <c r="C34" t="s">
        <v>68</v>
      </c>
      <c r="J34" t="s">
        <v>77</v>
      </c>
      <c r="K34" t="s">
        <v>79</v>
      </c>
      <c r="L34" t="s">
        <v>82</v>
      </c>
    </row>
    <row r="35" spans="1:12" x14ac:dyDescent="0.35">
      <c r="A35" s="20" t="s">
        <v>64</v>
      </c>
      <c r="B35">
        <f>MIN(physicochemical[[#All],[Euclidean Dist]])</f>
        <v>0</v>
      </c>
      <c r="C35" s="20" t="s">
        <v>67</v>
      </c>
      <c r="D35">
        <f>COUNTIF(physicochemical[[#All],[Quartiles]],Stats!C35)</f>
        <v>61</v>
      </c>
      <c r="H35">
        <v>0</v>
      </c>
      <c r="I35" s="22" t="s">
        <v>71</v>
      </c>
      <c r="J35">
        <f>COUNTIF(physicochemical[[#All],[FuzzyQ]],Stats!I35)</f>
        <v>7</v>
      </c>
      <c r="K35">
        <f>COUNTIF(physicochemical[[#All],[Very]],Stats!I35)</f>
        <v>1</v>
      </c>
      <c r="L35">
        <f>COUNTIF(physicochemical[[#All],[MorL]],Stats!I35)</f>
        <v>2</v>
      </c>
    </row>
    <row r="36" spans="1:12" x14ac:dyDescent="0.35">
      <c r="B36">
        <f>B37/2</f>
        <v>3.7744053069054471</v>
      </c>
      <c r="C36" s="20" t="s">
        <v>69</v>
      </c>
      <c r="D36">
        <f>COUNTIF(physicochemical[[#All],[Quartiles]],Stats!C36)</f>
        <v>751</v>
      </c>
      <c r="H36">
        <v>0.25</v>
      </c>
      <c r="I36" s="22" t="s">
        <v>70</v>
      </c>
      <c r="J36">
        <f>COUNTIF(physicochemical[[#All],[FuzzyQ]],Stats!I36)</f>
        <v>32</v>
      </c>
      <c r="K36">
        <f>COUNTIF(physicochemical[[#All],[Very]],Stats!I36)</f>
        <v>0</v>
      </c>
      <c r="L36">
        <f>COUNTIF(physicochemical[[#All],[MorL]],Stats!I36)</f>
        <v>5</v>
      </c>
    </row>
    <row r="37" spans="1:12" x14ac:dyDescent="0.35">
      <c r="A37" s="20" t="s">
        <v>65</v>
      </c>
      <c r="B37">
        <f>B39/2</f>
        <v>7.5488106138108941</v>
      </c>
      <c r="C37" s="20" t="s">
        <v>70</v>
      </c>
      <c r="D37">
        <f>COUNTIF(physicochemical[[#All],[Quartiles]],Stats!C37)</f>
        <v>36</v>
      </c>
      <c r="H37">
        <v>0.5</v>
      </c>
      <c r="I37" s="22" t="s">
        <v>69</v>
      </c>
      <c r="J37">
        <f>COUNTIF(physicochemical[[#All],[FuzzyQ]],Stats!I37)</f>
        <v>389</v>
      </c>
      <c r="K37">
        <f>COUNTIF(physicochemical[[#All],[Very]],Stats!I37)</f>
        <v>0</v>
      </c>
      <c r="L37">
        <f>COUNTIF(physicochemical[[#All],[MorL]],Stats!I37)</f>
        <v>70</v>
      </c>
    </row>
    <row r="38" spans="1:12" x14ac:dyDescent="0.35">
      <c r="B38">
        <f>(B37+B39)/2</f>
        <v>11.323215920716342</v>
      </c>
      <c r="C38" s="20" t="s">
        <v>71</v>
      </c>
      <c r="D38">
        <f>COUNTIF(physicochemical[[#All],[Quartiles]],Stats!C38)</f>
        <v>3</v>
      </c>
      <c r="H38">
        <v>0.75</v>
      </c>
      <c r="I38" s="22" t="s">
        <v>67</v>
      </c>
      <c r="J38">
        <f>COUNTIF(physicochemical[[#All],[FuzzyQ]],Stats!I38)</f>
        <v>423</v>
      </c>
      <c r="K38">
        <f>COUNTIF(physicochemical[[#All],[Very]],Stats!I38)</f>
        <v>850</v>
      </c>
      <c r="L38">
        <f>COUNTIF(physicochemical[[#All],[MorL]],Stats!I38)</f>
        <v>774</v>
      </c>
    </row>
    <row r="39" spans="1:12" x14ac:dyDescent="0.35">
      <c r="A39" s="20" t="s">
        <v>66</v>
      </c>
      <c r="B39">
        <f>MAX(physicochemical[[#All],[Euclidean Dist]])</f>
        <v>15.097621227621788</v>
      </c>
      <c r="H39">
        <v>1</v>
      </c>
    </row>
  </sheetData>
  <mergeCells count="2">
    <mergeCell ref="D33:E33"/>
    <mergeCell ref="H33:K33"/>
  </mergeCells>
  <conditionalFormatting sqref="A4:L4">
    <cfRule type="dataBar" priority="8">
      <dataBar>
        <cfvo type="min"/>
        <cfvo type="max"/>
        <color rgb="FF638EC6"/>
      </dataBar>
      <extLst>
        <ext xmlns:x14="http://schemas.microsoft.com/office/spreadsheetml/2009/9/main" uri="{B025F937-C7B1-47D3-B67F-A62EFF666E3E}">
          <x14:id>{6B9B33B6-BB4E-4279-A4D0-1A33227EFCA4}</x14:id>
        </ext>
      </extLst>
    </cfRule>
  </conditionalFormatting>
  <conditionalFormatting sqref="A18:L28">
    <cfRule type="colorScale" priority="7">
      <colorScale>
        <cfvo type="min"/>
        <cfvo type="percentile" val="50"/>
        <cfvo type="max"/>
        <color rgb="FF5A8AC6"/>
        <color rgb="FFFCFCFF"/>
        <color rgb="FFF8696B"/>
      </colorScale>
    </cfRule>
  </conditionalFormatting>
  <conditionalFormatting sqref="A29:M32">
    <cfRule type="colorScale" priority="6">
      <colorScale>
        <cfvo type="min"/>
        <cfvo type="percentile" val="50"/>
        <cfvo type="max"/>
        <color rgb="FF5A8AC6"/>
        <color rgb="FFFCFCFF"/>
        <color rgb="FFF8696B"/>
      </colorScale>
    </cfRule>
  </conditionalFormatting>
  <conditionalFormatting sqref="C34">
    <cfRule type="colorScale" priority="5">
      <colorScale>
        <cfvo type="min"/>
        <cfvo type="percentile" val="50"/>
        <cfvo type="max"/>
        <color rgb="FFF8696B"/>
        <color rgb="FFFCFCFF"/>
        <color rgb="FF5A8AC6"/>
      </colorScale>
    </cfRule>
  </conditionalFormatting>
  <conditionalFormatting sqref="D35:D38">
    <cfRule type="dataBar" priority="4">
      <dataBar>
        <cfvo type="min"/>
        <cfvo type="max"/>
        <color rgb="FF63C384"/>
      </dataBar>
      <extLst>
        <ext xmlns:x14="http://schemas.microsoft.com/office/spreadsheetml/2009/9/main" uri="{B025F937-C7B1-47D3-B67F-A62EFF666E3E}">
          <x14:id>{4D2B5277-30A2-4666-B2EE-84BB0745FC10}</x14:id>
        </ext>
      </extLst>
    </cfRule>
  </conditionalFormatting>
  <conditionalFormatting sqref="J35:J38">
    <cfRule type="dataBar" priority="3">
      <dataBar>
        <cfvo type="min"/>
        <cfvo type="max"/>
        <color rgb="FF008AEF"/>
      </dataBar>
      <extLst>
        <ext xmlns:x14="http://schemas.microsoft.com/office/spreadsheetml/2009/9/main" uri="{B025F937-C7B1-47D3-B67F-A62EFF666E3E}">
          <x14:id>{EA50A2B7-B90B-49D9-9B8C-F1981081B949}</x14:id>
        </ext>
      </extLst>
    </cfRule>
  </conditionalFormatting>
  <conditionalFormatting sqref="K35:K38">
    <cfRule type="dataBar" priority="2">
      <dataBar>
        <cfvo type="min"/>
        <cfvo type="max"/>
        <color rgb="FFFF555A"/>
      </dataBar>
      <extLst>
        <ext xmlns:x14="http://schemas.microsoft.com/office/spreadsheetml/2009/9/main" uri="{B025F937-C7B1-47D3-B67F-A62EFF666E3E}">
          <x14:id>{09581893-805E-4E88-BE33-B400778C546E}</x14:id>
        </ext>
      </extLst>
    </cfRule>
  </conditionalFormatting>
  <conditionalFormatting sqref="L35:L38">
    <cfRule type="dataBar" priority="1">
      <dataBar>
        <cfvo type="min"/>
        <cfvo type="max"/>
        <color rgb="FFFF555A"/>
      </dataBar>
      <extLst>
        <ext xmlns:x14="http://schemas.microsoft.com/office/spreadsheetml/2009/9/main" uri="{B025F937-C7B1-47D3-B67F-A62EFF666E3E}">
          <x14:id>{1A88AFCD-2905-4D2E-83B1-2B1AF1FB5BD3}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B9B33B6-BB4E-4279-A4D0-1A33227EFCA4}">
            <x14:dataBar minLength="0" maxLength="100" border="1" negativeBarBorderColorSameAsPositive="0">
              <x14:cfvo type="autoMin"/>
              <x14:cfvo type="autoMax"/>
              <x14:borderColor rgb="FF638EC6"/>
              <x14:negativeFillColor rgb="FFFF0000"/>
              <x14:negativeBorderColor rgb="FFFF0000"/>
              <x14:axisColor rgb="FF000000"/>
            </x14:dataBar>
          </x14:cfRule>
          <xm:sqref>A4:L4</xm:sqref>
        </x14:conditionalFormatting>
        <x14:conditionalFormatting xmlns:xm="http://schemas.microsoft.com/office/excel/2006/main">
          <x14:cfRule type="dataBar" id="{4D2B5277-30A2-4666-B2EE-84BB0745FC10}">
            <x14:dataBar minLength="0" maxLength="100" gradient="0">
              <x14:cfvo type="autoMin"/>
              <x14:cfvo type="autoMax"/>
              <x14:negativeFillColor rgb="FFFF0000"/>
              <x14:axisColor rgb="FF000000"/>
            </x14:dataBar>
          </x14:cfRule>
          <xm:sqref>D35:D38</xm:sqref>
        </x14:conditionalFormatting>
        <x14:conditionalFormatting xmlns:xm="http://schemas.microsoft.com/office/excel/2006/main">
          <x14:cfRule type="dataBar" id="{EA50A2B7-B90B-49D9-9B8C-F1981081B949}">
            <x14:dataBar minLength="0" maxLength="100" border="1" negativeBarBorderColorSameAsPositive="0">
              <x14:cfvo type="autoMin"/>
              <x14:cfvo type="autoMax"/>
              <x14:borderColor rgb="FF008AEF"/>
              <x14:negativeFillColor rgb="FFFF0000"/>
              <x14:negativeBorderColor rgb="FFFF0000"/>
              <x14:axisColor rgb="FF000000"/>
            </x14:dataBar>
          </x14:cfRule>
          <xm:sqref>J35:J38</xm:sqref>
        </x14:conditionalFormatting>
        <x14:conditionalFormatting xmlns:xm="http://schemas.microsoft.com/office/excel/2006/main">
          <x14:cfRule type="dataBar" id="{09581893-805E-4E88-BE33-B400778C546E}">
            <x14:dataBar minLength="0" maxLength="100" gradient="0">
              <x14:cfvo type="autoMin"/>
              <x14:cfvo type="autoMax"/>
              <x14:negativeFillColor rgb="FFFF0000"/>
              <x14:axisColor rgb="FF000000"/>
            </x14:dataBar>
          </x14:cfRule>
          <xm:sqref>K35:K38</xm:sqref>
        </x14:conditionalFormatting>
        <x14:conditionalFormatting xmlns:xm="http://schemas.microsoft.com/office/excel/2006/main">
          <x14:cfRule type="dataBar" id="{1A88AFCD-2905-4D2E-83B1-2B1AF1FB5BD3}">
            <x14:dataBar minLength="0" maxLength="100" border="1" negativeBarBorderColorSameAsPositive="0">
              <x14:cfvo type="autoMin"/>
              <x14:cfvo type="autoMax"/>
              <x14:borderColor rgb="FFFF555A"/>
              <x14:negativeFillColor rgb="FFFF0000"/>
              <x14:negativeBorderColor rgb="FFFF0000"/>
              <x14:axisColor rgb="FF000000"/>
            </x14:dataBar>
          </x14:cfRule>
          <xm:sqref>L35:L38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30DA-D103-412A-9D7C-A90F5A1B93B0}">
  <dimension ref="A2:AB854"/>
  <sheetViews>
    <sheetView topLeftCell="F1" workbookViewId="0">
      <selection activeCell="U601" sqref="U601"/>
    </sheetView>
  </sheetViews>
  <sheetFormatPr defaultRowHeight="14.5" x14ac:dyDescent="0.35"/>
  <cols>
    <col min="1" max="1" width="14.26953125" customWidth="1"/>
    <col min="2" max="2" width="8.90625" customWidth="1"/>
    <col min="3" max="3" width="11" customWidth="1"/>
    <col min="4" max="4" width="11.453125" customWidth="1"/>
    <col min="5" max="5" width="11.6328125" customWidth="1"/>
    <col min="6" max="6" width="9.7265625" customWidth="1"/>
    <col min="7" max="7" width="5.453125" customWidth="1"/>
    <col min="8" max="8" width="11.81640625" customWidth="1"/>
    <col min="9" max="10" width="11.26953125" customWidth="1"/>
    <col min="11" max="11" width="12.08984375" customWidth="1"/>
    <col min="20" max="20" width="9.453125" customWidth="1"/>
    <col min="21" max="21" width="13.90625" customWidth="1"/>
    <col min="22" max="22" width="10.1796875" customWidth="1"/>
    <col min="25" max="25" width="10.54296875" customWidth="1"/>
    <col min="27" max="27" width="9.81640625" customWidth="1"/>
  </cols>
  <sheetData>
    <row r="2" spans="1:28" x14ac:dyDescent="0.35">
      <c r="A2">
        <f>(A404+A454+A601+A722+A775)/5</f>
        <v>9.6199999999999992</v>
      </c>
      <c r="B2">
        <f t="shared" ref="B2:J2" si="0">(B404+B454+B601+B722+B775)/5</f>
        <v>0.76700000000000002</v>
      </c>
      <c r="C2">
        <f t="shared" si="0"/>
        <v>2.6900000000000004</v>
      </c>
      <c r="D2">
        <f t="shared" si="0"/>
        <v>0.12</v>
      </c>
      <c r="E2">
        <f t="shared" si="0"/>
        <v>12</v>
      </c>
      <c r="F2">
        <f t="shared" si="0"/>
        <v>0.99880800000000003</v>
      </c>
      <c r="G2">
        <f t="shared" si="0"/>
        <v>3.38</v>
      </c>
      <c r="H2">
        <f t="shared" si="0"/>
        <v>0.61799999999999999</v>
      </c>
      <c r="I2">
        <f t="shared" si="0"/>
        <v>9.8000000000000007</v>
      </c>
      <c r="J2">
        <f t="shared" si="0"/>
        <v>3</v>
      </c>
      <c r="K2" s="14">
        <v>-0.72356438939469592</v>
      </c>
      <c r="L2" s="14">
        <v>3.6780200469868061</v>
      </c>
      <c r="M2" s="14">
        <v>1.3483895076424781</v>
      </c>
      <c r="N2" s="14">
        <v>0.13272151025606976</v>
      </c>
      <c r="O2" s="14">
        <v>-1.0198587843994984</v>
      </c>
      <c r="P2" s="14">
        <v>-0.42152777906390498</v>
      </c>
      <c r="Q2" s="14">
        <v>2.0949946815227483</v>
      </c>
      <c r="R2" s="14">
        <v>-0.70149143844020312</v>
      </c>
      <c r="S2" s="14">
        <v>0.44455816191005165</v>
      </c>
      <c r="T2" s="17">
        <v>-3.2480828682124301</v>
      </c>
    </row>
    <row r="3" spans="1:28" ht="31.5" thickBot="1" x14ac:dyDescent="0.4">
      <c r="A3" s="8" t="s">
        <v>20</v>
      </c>
      <c r="B3" s="8" t="s">
        <v>21</v>
      </c>
      <c r="C3" s="8" t="s">
        <v>23</v>
      </c>
      <c r="D3" s="8" t="s">
        <v>24</v>
      </c>
      <c r="E3" s="8" t="s">
        <v>25</v>
      </c>
      <c r="F3" s="8" t="s">
        <v>27</v>
      </c>
      <c r="G3" s="8" t="s">
        <v>28</v>
      </c>
      <c r="H3" s="8" t="s">
        <v>29</v>
      </c>
      <c r="I3" s="8" t="s">
        <v>30</v>
      </c>
      <c r="J3" s="18" t="s">
        <v>31</v>
      </c>
      <c r="K3" s="8" t="s">
        <v>37</v>
      </c>
      <c r="L3" s="8" t="s">
        <v>38</v>
      </c>
      <c r="M3" s="8" t="s">
        <v>39</v>
      </c>
      <c r="N3" s="8" t="s">
        <v>40</v>
      </c>
      <c r="O3" s="8" t="s">
        <v>41</v>
      </c>
      <c r="P3" s="8" t="s">
        <v>42</v>
      </c>
      <c r="Q3" s="8" t="s">
        <v>43</v>
      </c>
      <c r="R3" s="8" t="s">
        <v>44</v>
      </c>
      <c r="S3" s="8" t="s">
        <v>63</v>
      </c>
      <c r="T3" s="18" t="s">
        <v>61</v>
      </c>
      <c r="U3" s="8" t="s">
        <v>62</v>
      </c>
      <c r="V3" s="8" t="s">
        <v>72</v>
      </c>
      <c r="W3" s="8" t="s">
        <v>74</v>
      </c>
      <c r="X3" s="8" t="s">
        <v>76</v>
      </c>
      <c r="Y3" s="8" t="s">
        <v>78</v>
      </c>
      <c r="Z3" s="8" t="s">
        <v>79</v>
      </c>
      <c r="AA3" s="8" t="s">
        <v>80</v>
      </c>
      <c r="AB3" s="21" t="s">
        <v>81</v>
      </c>
    </row>
    <row r="4" spans="1:28" ht="15" hidden="1" thickTop="1" x14ac:dyDescent="0.35">
      <c r="A4">
        <f>'winequality-white'!A2</f>
        <v>7.4</v>
      </c>
      <c r="B4">
        <f>'winequality-white'!B2</f>
        <v>0.7</v>
      </c>
      <c r="C4">
        <f>'winequality-white'!D2</f>
        <v>1.9</v>
      </c>
      <c r="D4">
        <f>'winequality-white'!E2</f>
        <v>7.5999999999999998E-2</v>
      </c>
      <c r="E4">
        <f>'winequality-white'!F2</f>
        <v>11</v>
      </c>
      <c r="F4">
        <f>'winequality-white'!H2</f>
        <v>0.99780000000000002</v>
      </c>
      <c r="G4">
        <f>'winequality-white'!I2</f>
        <v>3.51</v>
      </c>
      <c r="H4">
        <f>'winequality-white'!J2</f>
        <v>0.56000000000000005</v>
      </c>
      <c r="I4">
        <f>'winequality-white'!K2</f>
        <v>9.4</v>
      </c>
      <c r="J4" s="17">
        <v>5</v>
      </c>
      <c r="K4">
        <f>STANDARDIZE(physicochemical[[#This Row],[fixed acidity]],Stats!B$3,Stats!B$7)</f>
        <v>-0.72356438939469592</v>
      </c>
      <c r="L4">
        <f>STANDARDIZE(physicochemical[[#This Row],[volatile acidity]],Stats!C$3,Stats!C$7)</f>
        <v>0.96169210499018554</v>
      </c>
      <c r="M4">
        <f>STANDARDIZE(physicochemical[[#This Row],[residual sugar]],Stats!E$3,Stats!E$7)</f>
        <v>-0.54836336136256492</v>
      </c>
      <c r="N4">
        <f>STANDARDIZE(physicochemical[[#This Row],[chlorides]],Stats!F$3,Stats!F$7)</f>
        <v>-0.2879806354612735</v>
      </c>
      <c r="O4">
        <f>STANDARDIZE(physicochemical[[#This Row],[free sulfur dioxide]],Stats!G$3,Stats!G$7)</f>
        <v>-0.41823134300760079</v>
      </c>
      <c r="P4">
        <f>STANDARDIZE(physicochemical[[#This Row],[density]],Stats!I$3,Stats!I$7)</f>
        <v>0.25338460669248336</v>
      </c>
      <c r="Q4">
        <f>STANDARDIZE(physicochemical[[#This Row],[pH]],Stats!J$3,Stats!J$7)</f>
        <v>1.3352504633821323</v>
      </c>
      <c r="R4">
        <f>STANDARDIZE(physicochemical[[#This Row],[sulphates]],Stats!K$3,Stats!K$7)</f>
        <v>-0.59232688219367402</v>
      </c>
      <c r="S4">
        <f>STANDARDIZE(physicochemical[[#This Row],[alcohol]],Stats!L$3,Stats!L$7)</f>
        <v>-0.813716626862097</v>
      </c>
      <c r="T4" s="17">
        <f>STANDARDIZE(physicochemical[[#This Row],[quality]],Stats!N$3,Stats!N$7)</f>
        <v>-0.74377842086283041</v>
      </c>
      <c r="U4">
        <f>SQRT(SUMXMY2($K$2:$S$2,physicochemical[[#This Row],[STDFA]:[STDAlc]]))</f>
        <v>3.7607107251213789</v>
      </c>
      <c r="V4" t="str">
        <f>VLOOKUP(physicochemical[[#This Row],[Euclidean Dist]],Quartiles,2)</f>
        <v>Q1</v>
      </c>
      <c r="W4">
        <f>IF(physicochemical[[#This Row],[Euclidean Dist]]&lt;=beta,1-2*(physicochemical[[#This Row],[Euclidean Dist]]/gamma)^2,2*((physicochemical[[#This Row],[Euclidean Dist]]-gamma)/gamma)^2)</f>
        <v>0.87590542329292331</v>
      </c>
      <c r="X4" t="str">
        <f>VLOOKUP(physicochemical[[#This Row],[S- Fn]],FuzzyQ,2)</f>
        <v>Q1</v>
      </c>
      <c r="Y4">
        <f>physicochemical[[#This Row],[Euclidean Dist]]^2</f>
        <v>14.142945158042968</v>
      </c>
      <c r="Z4" t="str">
        <f>VLOOKUP(physicochemical[[#This Row],[Concentration]],FuzzyQ,2)</f>
        <v>Q1</v>
      </c>
      <c r="AA4">
        <f>SQRT(physicochemical[[#This Row],[S- Fn]])</f>
        <v>0.93589819066655067</v>
      </c>
      <c r="AB4" t="str">
        <f>VLOOKUP(physicochemical[[#This Row],[Dialation]],FuzzyQ,2)</f>
        <v>Q1</v>
      </c>
    </row>
    <row r="5" spans="1:28" ht="15" hidden="1" thickTop="1" x14ac:dyDescent="0.35">
      <c r="A5">
        <f>'winequality-white'!A3</f>
        <v>7.8</v>
      </c>
      <c r="B5">
        <f>'winequality-white'!B3</f>
        <v>0.88</v>
      </c>
      <c r="C5">
        <f>'winequality-white'!D3</f>
        <v>2.6</v>
      </c>
      <c r="D5">
        <f>'winequality-white'!E3</f>
        <v>9.8000000000000004E-2</v>
      </c>
      <c r="E5">
        <f>'winequality-white'!F3</f>
        <v>25</v>
      </c>
      <c r="F5">
        <f>'winequality-white'!H3</f>
        <v>0.99680000000000002</v>
      </c>
      <c r="G5">
        <f>'winequality-white'!I3</f>
        <v>3.2</v>
      </c>
      <c r="H5">
        <f>'winequality-white'!J3</f>
        <v>0.68</v>
      </c>
      <c r="I5">
        <f>'winequality-white'!K3</f>
        <v>9.8000000000000007</v>
      </c>
      <c r="J5" s="17">
        <v>5</v>
      </c>
      <c r="K5">
        <f>STANDARDIZE(physicochemical[[#This Row],[fixed acidity]],Stats!B$3,Stats!B$7)</f>
        <v>-0.50577090925482393</v>
      </c>
      <c r="L5">
        <f>STANDARDIZE(physicochemical[[#This Row],[volatile acidity]],Stats!C$3,Stats!C$7)</f>
        <v>1.9698138154219211</v>
      </c>
      <c r="M5">
        <f>STANDARDIZE(physicochemical[[#This Row],[residual sugar]],Stats!E$3,Stats!E$7)</f>
        <v>1.6626854936809765E-2</v>
      </c>
      <c r="N5">
        <f>STANDARDIZE(physicochemical[[#This Row],[chlorides]],Stats!F$3,Stats!F$7)</f>
        <v>0.15275494576641946</v>
      </c>
      <c r="O5">
        <f>STANDARDIZE(physicochemical[[#This Row],[free sulfur dioxide]],Stats!G$3,Stats!G$7)</f>
        <v>0.98556602024016038</v>
      </c>
      <c r="P5">
        <f>STANDARDIZE(physicochemical[[#This Row],[density]],Stats!I$3,Stats!I$7)</f>
        <v>-0.30904238143785062</v>
      </c>
      <c r="Q5">
        <f>STANDARDIZE(physicochemical[[#This Row],[pH]],Stats!J$3,Stats!J$7)</f>
        <v>-0.62742210014778854</v>
      </c>
      <c r="R5">
        <f>STANDARDIZE(physicochemical[[#This Row],[sulphates]],Stats!K$3,Stats!K$7)</f>
        <v>6.266045528550003E-2</v>
      </c>
      <c r="S5">
        <f>STANDARDIZE(physicochemical[[#This Row],[alcohol]],Stats!L$3,Stats!L$7)</f>
        <v>-0.42655515339374295</v>
      </c>
      <c r="T5" s="17">
        <f>STANDARDIZE(physicochemical[[#This Row],[quality]],Stats!N$3,Stats!N$7)</f>
        <v>-0.74377842086283041</v>
      </c>
      <c r="U5">
        <f>SQRT(SUMXMY2($K$2:$S$2,physicochemical[[#This Row],[STDFA]:[STDAlc]]))</f>
        <v>4.1866570077900027</v>
      </c>
      <c r="V5" t="str">
        <f>VLOOKUP(physicochemical[[#This Row],[Euclidean Dist]],Quartiles,2)</f>
        <v>Q2</v>
      </c>
      <c r="W5">
        <f>IF(physicochemical[[#This Row],[Euclidean Dist]]&lt;=beta,1-2*(physicochemical[[#This Row],[Euclidean Dist]]/gamma)^2,2*((physicochemical[[#This Row],[Euclidean Dist]]-gamma)/gamma)^2)</f>
        <v>0.84620305452022582</v>
      </c>
      <c r="X5" t="str">
        <f>VLOOKUP(physicochemical[[#This Row],[S- Fn]],FuzzyQ,2)</f>
        <v>Q1</v>
      </c>
      <c r="Y5">
        <f>physicochemical[[#This Row],[Euclidean Dist]]^2</f>
        <v>17.528096900877138</v>
      </c>
      <c r="Z5" t="str">
        <f>VLOOKUP(physicochemical[[#This Row],[Concentration]],FuzzyQ,2)</f>
        <v>Q1</v>
      </c>
      <c r="AA5">
        <f>SQRT(physicochemical[[#This Row],[S- Fn]])</f>
        <v>0.91989295818601946</v>
      </c>
      <c r="AB5" t="str">
        <f>VLOOKUP(physicochemical[[#This Row],[Dialation]],FuzzyQ,2)</f>
        <v>Q1</v>
      </c>
    </row>
    <row r="6" spans="1:28" ht="15" hidden="1" thickTop="1" x14ac:dyDescent="0.35">
      <c r="A6">
        <f>'winequality-white'!A4</f>
        <v>7.8</v>
      </c>
      <c r="B6">
        <f>'winequality-white'!B4</f>
        <v>0.76</v>
      </c>
      <c r="C6">
        <f>'winequality-white'!D4</f>
        <v>2.2999999999999998</v>
      </c>
      <c r="D6">
        <f>'winequality-white'!E4</f>
        <v>9.1999999999999998E-2</v>
      </c>
      <c r="E6">
        <f>'winequality-white'!F4</f>
        <v>15</v>
      </c>
      <c r="F6">
        <f>'winequality-white'!H4</f>
        <v>0.997</v>
      </c>
      <c r="G6">
        <f>'winequality-white'!I4</f>
        <v>3.26</v>
      </c>
      <c r="H6">
        <f>'winequality-white'!J4</f>
        <v>0.65</v>
      </c>
      <c r="I6">
        <f>'winequality-white'!K4</f>
        <v>9.8000000000000007</v>
      </c>
      <c r="J6" s="17">
        <v>5</v>
      </c>
      <c r="K6">
        <f>STANDARDIZE(physicochemical[[#This Row],[fixed acidity]],Stats!B$3,Stats!B$7)</f>
        <v>-0.50577090925482393</v>
      </c>
      <c r="L6">
        <f>STANDARDIZE(physicochemical[[#This Row],[volatile acidity]],Stats!C$3,Stats!C$7)</f>
        <v>1.2977326751340976</v>
      </c>
      <c r="M6">
        <f>STANDARDIZE(physicochemical[[#This Row],[residual sugar]],Stats!E$3,Stats!E$7)</f>
        <v>-0.2255118091914938</v>
      </c>
      <c r="N6">
        <f>STANDARDIZE(physicochemical[[#This Row],[chlorides]],Stats!F$3,Stats!F$7)</f>
        <v>3.2554332704321308E-2</v>
      </c>
      <c r="O6">
        <f>STANDARDIZE(physicochemical[[#This Row],[free sulfur dioxide]],Stats!G$3,Stats!G$7)</f>
        <v>-1.714638207966902E-2</v>
      </c>
      <c r="P6">
        <f>STANDARDIZE(physicochemical[[#This Row],[density]],Stats!I$3,Stats!I$7)</f>
        <v>-0.19655698381179634</v>
      </c>
      <c r="Q6">
        <f>STANDARDIZE(physicochemical[[#This Row],[pH]],Stats!J$3,Stats!J$7)</f>
        <v>-0.24754999107748332</v>
      </c>
      <c r="R6">
        <f>STANDARDIZE(physicochemical[[#This Row],[sulphates]],Stats!K$3,Stats!K$7)</f>
        <v>-0.10108637908429365</v>
      </c>
      <c r="S6">
        <f>STANDARDIZE(physicochemical[[#This Row],[alcohol]],Stats!L$3,Stats!L$7)</f>
        <v>-0.42655515339374295</v>
      </c>
      <c r="T6" s="17">
        <f>STANDARDIZE(physicochemical[[#This Row],[quality]],Stats!N$3,Stats!N$7)</f>
        <v>-0.74377842086283041</v>
      </c>
      <c r="U6">
        <f>SQRT(SUMXMY2($K$2:$S$2,physicochemical[[#This Row],[STDFA]:[STDAlc]]))</f>
        <v>3.9828739621274916</v>
      </c>
      <c r="V6" t="str">
        <f>VLOOKUP(physicochemical[[#This Row],[Euclidean Dist]],Quartiles,2)</f>
        <v>Q2</v>
      </c>
      <c r="W6">
        <f>IF(physicochemical[[#This Row],[Euclidean Dist]]&lt;=beta,1-2*(physicochemical[[#This Row],[Euclidean Dist]]/gamma)^2,2*((physicochemical[[#This Row],[Euclidean Dist]]-gamma)/gamma)^2)</f>
        <v>0.86081062925461449</v>
      </c>
      <c r="X6" t="str">
        <f>VLOOKUP(physicochemical[[#This Row],[S- Fn]],FuzzyQ,2)</f>
        <v>Q1</v>
      </c>
      <c r="Y6">
        <f>physicochemical[[#This Row],[Euclidean Dist]]^2</f>
        <v>15.863284998193143</v>
      </c>
      <c r="Z6" t="str">
        <f>VLOOKUP(physicochemical[[#This Row],[Concentration]],FuzzyQ,2)</f>
        <v>Q1</v>
      </c>
      <c r="AA6">
        <f>SQRT(physicochemical[[#This Row],[S- Fn]])</f>
        <v>0.92779880860810249</v>
      </c>
      <c r="AB6" t="str">
        <f>VLOOKUP(physicochemical[[#This Row],[Dialation]],FuzzyQ,2)</f>
        <v>Q1</v>
      </c>
    </row>
    <row r="7" spans="1:28" ht="15" hidden="1" thickTop="1" x14ac:dyDescent="0.35">
      <c r="A7">
        <f>'winequality-white'!A5</f>
        <v>11.2</v>
      </c>
      <c r="B7">
        <f>'winequality-white'!B5</f>
        <v>0.28000000000000003</v>
      </c>
      <c r="C7">
        <f>'winequality-white'!D5</f>
        <v>1.9</v>
      </c>
      <c r="D7">
        <f>'winequality-white'!E5</f>
        <v>7.4999999999999997E-2</v>
      </c>
      <c r="E7">
        <f>'winequality-white'!F5</f>
        <v>17</v>
      </c>
      <c r="F7">
        <f>'winequality-white'!H5</f>
        <v>0.998</v>
      </c>
      <c r="G7">
        <f>'winequality-white'!I5</f>
        <v>3.16</v>
      </c>
      <c r="H7">
        <f>'winequality-white'!J5</f>
        <v>0.57999999999999996</v>
      </c>
      <c r="I7">
        <f>'winequality-white'!K5</f>
        <v>9.8000000000000007</v>
      </c>
      <c r="J7" s="17">
        <v>6</v>
      </c>
      <c r="K7">
        <f>STANDARDIZE(physicochemical[[#This Row],[fixed acidity]],Stats!B$3,Stats!B$7)</f>
        <v>1.3454736719340901</v>
      </c>
      <c r="L7">
        <f>STANDARDIZE(physicochemical[[#This Row],[volatile acidity]],Stats!C$3,Stats!C$7)</f>
        <v>-1.3905918860171962</v>
      </c>
      <c r="M7">
        <f>STANDARDIZE(physicochemical[[#This Row],[residual sugar]],Stats!E$3,Stats!E$7)</f>
        <v>-0.54836336136256492</v>
      </c>
      <c r="N7">
        <f>STANDARDIZE(physicochemical[[#This Row],[chlorides]],Stats!F$3,Stats!F$7)</f>
        <v>-0.3080140709716232</v>
      </c>
      <c r="O7">
        <f>STANDARDIZE(physicochemical[[#This Row],[free sulfur dioxide]],Stats!G$3,Stats!G$7)</f>
        <v>0.18339609838429685</v>
      </c>
      <c r="P7">
        <f>STANDARDIZE(physicochemical[[#This Row],[density]],Stats!I$3,Stats!I$7)</f>
        <v>0.36587000431853767</v>
      </c>
      <c r="Q7">
        <f>STANDARDIZE(physicochemical[[#This Row],[pH]],Stats!J$3,Stats!J$7)</f>
        <v>-0.88067017286132721</v>
      </c>
      <c r="R7">
        <f>STANDARDIZE(physicochemical[[#This Row],[sulphates]],Stats!K$3,Stats!K$7)</f>
        <v>-0.48316232594714553</v>
      </c>
      <c r="S7">
        <f>STANDARDIZE(physicochemical[[#This Row],[alcohol]],Stats!L$3,Stats!L$7)</f>
        <v>-0.42655515339374295</v>
      </c>
      <c r="T7" s="17">
        <f>STANDARDIZE(physicochemical[[#This Row],[quality]],Stats!N$3,Stats!N$7)</f>
        <v>0.50837380281196765</v>
      </c>
      <c r="U7">
        <f>SQRT(SUMXMY2($K$2:$S$2,physicochemical[[#This Row],[STDFA]:[STDAlc]]))</f>
        <v>6.7448179843902034</v>
      </c>
      <c r="V7" t="str">
        <f>VLOOKUP(physicochemical[[#This Row],[Euclidean Dist]],Quartiles,2)</f>
        <v>Q2</v>
      </c>
      <c r="W7">
        <f>IF(physicochemical[[#This Row],[Euclidean Dist]]&lt;=beta,1-2*(physicochemical[[#This Row],[Euclidean Dist]]/gamma)^2,2*((physicochemical[[#This Row],[Euclidean Dist]]-gamma)/gamma)^2)</f>
        <v>0.6008341183519752</v>
      </c>
      <c r="X7" t="str">
        <f>VLOOKUP(physicochemical[[#This Row],[S- Fn]],FuzzyQ,2)</f>
        <v>Q2</v>
      </c>
      <c r="Y7">
        <f>physicochemical[[#This Row],[Euclidean Dist]]^2</f>
        <v>45.492569642553526</v>
      </c>
      <c r="Z7" t="str">
        <f>VLOOKUP(physicochemical[[#This Row],[Concentration]],FuzzyQ,2)</f>
        <v>Q1</v>
      </c>
      <c r="AA7">
        <f>SQRT(physicochemical[[#This Row],[S- Fn]])</f>
        <v>0.77513490332456014</v>
      </c>
      <c r="AB7" t="str">
        <f>VLOOKUP(physicochemical[[#This Row],[Dialation]],FuzzyQ,2)</f>
        <v>Q1</v>
      </c>
    </row>
    <row r="8" spans="1:28" ht="15" hidden="1" thickTop="1" x14ac:dyDescent="0.35">
      <c r="A8">
        <f>'winequality-white'!A7</f>
        <v>7.4</v>
      </c>
      <c r="B8">
        <f>'winequality-white'!B7</f>
        <v>0.66</v>
      </c>
      <c r="C8">
        <f>'winequality-white'!D7</f>
        <v>1.8</v>
      </c>
      <c r="D8">
        <f>'winequality-white'!E7</f>
        <v>7.4999999999999997E-2</v>
      </c>
      <c r="E8">
        <f>'winequality-white'!F7</f>
        <v>13</v>
      </c>
      <c r="F8">
        <f>'winequality-white'!H7</f>
        <v>0.99780000000000002</v>
      </c>
      <c r="G8">
        <f>'winequality-white'!I7</f>
        <v>3.51</v>
      </c>
      <c r="H8">
        <f>'winequality-white'!J7</f>
        <v>0.56000000000000005</v>
      </c>
      <c r="I8">
        <f>'winequality-white'!K7</f>
        <v>9.4</v>
      </c>
      <c r="J8" s="17">
        <v>5</v>
      </c>
      <c r="K8">
        <f>STANDARDIZE(physicochemical[[#This Row],[fixed acidity]],Stats!B$3,Stats!B$7)</f>
        <v>-0.72356438939469592</v>
      </c>
      <c r="L8">
        <f>STANDARDIZE(physicochemical[[#This Row],[volatile acidity]],Stats!C$3,Stats!C$7)</f>
        <v>0.73766505822757811</v>
      </c>
      <c r="M8">
        <f>STANDARDIZE(physicochemical[[#This Row],[residual sugar]],Stats!E$3,Stats!E$7)</f>
        <v>-0.62907624940533258</v>
      </c>
      <c r="N8">
        <f>STANDARDIZE(physicochemical[[#This Row],[chlorides]],Stats!F$3,Stats!F$7)</f>
        <v>-0.3080140709716232</v>
      </c>
      <c r="O8">
        <f>STANDARDIZE(physicochemical[[#This Row],[free sulfur dioxide]],Stats!G$3,Stats!G$7)</f>
        <v>-0.2176888625436349</v>
      </c>
      <c r="P8">
        <f>STANDARDIZE(physicochemical[[#This Row],[density]],Stats!I$3,Stats!I$7)</f>
        <v>0.25338460669248336</v>
      </c>
      <c r="Q8">
        <f>STANDARDIZE(physicochemical[[#This Row],[pH]],Stats!J$3,Stats!J$7)</f>
        <v>1.3352504633821323</v>
      </c>
      <c r="R8">
        <f>STANDARDIZE(physicochemical[[#This Row],[sulphates]],Stats!K$3,Stats!K$7)</f>
        <v>-0.59232688219367402</v>
      </c>
      <c r="S8">
        <f>STANDARDIZE(physicochemical[[#This Row],[alcohol]],Stats!L$3,Stats!L$7)</f>
        <v>-0.813716626862097</v>
      </c>
      <c r="T8" s="17">
        <f>STANDARDIZE(physicochemical[[#This Row],[quality]],Stats!N$3,Stats!N$7)</f>
        <v>-0.74377842086283041</v>
      </c>
      <c r="U8">
        <f>SQRT(SUMXMY2($K$2:$S$2,physicochemical[[#This Row],[STDFA]:[STDAlc]]))</f>
        <v>4.0027082164646819</v>
      </c>
      <c r="V8" t="str">
        <f>VLOOKUP(physicochemical[[#This Row],[Euclidean Dist]],Quartiles,2)</f>
        <v>Q2</v>
      </c>
      <c r="W8">
        <f>IF(physicochemical[[#This Row],[Euclidean Dist]]&lt;=beta,1-2*(physicochemical[[#This Row],[Euclidean Dist]]/gamma)^2,2*((physicochemical[[#This Row],[Euclidean Dist]]-gamma)/gamma)^2)</f>
        <v>0.85942088334035138</v>
      </c>
      <c r="X8" t="str">
        <f>VLOOKUP(physicochemical[[#This Row],[S- Fn]],FuzzyQ,2)</f>
        <v>Q1</v>
      </c>
      <c r="Y8">
        <f>physicochemical[[#This Row],[Euclidean Dist]]^2</f>
        <v>16.021673066153873</v>
      </c>
      <c r="Z8" t="str">
        <f>VLOOKUP(physicochemical[[#This Row],[Concentration]],FuzzyQ,2)</f>
        <v>Q1</v>
      </c>
      <c r="AA8">
        <f>SQRT(physicochemical[[#This Row],[S- Fn]])</f>
        <v>0.92704955819004164</v>
      </c>
      <c r="AB8" t="str">
        <f>VLOOKUP(physicochemical[[#This Row],[Dialation]],FuzzyQ,2)</f>
        <v>Q1</v>
      </c>
    </row>
    <row r="9" spans="1:28" ht="15" hidden="1" thickTop="1" x14ac:dyDescent="0.35">
      <c r="A9">
        <f>'winequality-white'!A8</f>
        <v>7.9</v>
      </c>
      <c r="B9">
        <f>'winequality-white'!B8</f>
        <v>0.6</v>
      </c>
      <c r="C9">
        <f>'winequality-white'!D8</f>
        <v>1.6</v>
      </c>
      <c r="D9">
        <f>'winequality-white'!E8</f>
        <v>6.9000000000000006E-2</v>
      </c>
      <c r="E9">
        <f>'winequality-white'!F8</f>
        <v>15</v>
      </c>
      <c r="F9">
        <f>'winequality-white'!H8</f>
        <v>0.99639999999999995</v>
      </c>
      <c r="G9">
        <f>'winequality-white'!I8</f>
        <v>3.3</v>
      </c>
      <c r="H9">
        <f>'winequality-white'!J8</f>
        <v>0.46</v>
      </c>
      <c r="I9">
        <f>'winequality-white'!K8</f>
        <v>9.4</v>
      </c>
      <c r="J9" s="17">
        <v>5</v>
      </c>
      <c r="K9">
        <f>STANDARDIZE(physicochemical[[#This Row],[fixed acidity]],Stats!B$3,Stats!B$7)</f>
        <v>-0.4513225392198556</v>
      </c>
      <c r="L9">
        <f>STANDARDIZE(physicochemical[[#This Row],[volatile acidity]],Stats!C$3,Stats!C$7)</f>
        <v>0.40162448808366608</v>
      </c>
      <c r="M9">
        <f>STANDARDIZE(physicochemical[[#This Row],[residual sugar]],Stats!E$3,Stats!E$7)</f>
        <v>-0.79050202549086812</v>
      </c>
      <c r="N9">
        <f>STANDARDIZE(physicochemical[[#This Row],[chlorides]],Stats!F$3,Stats!F$7)</f>
        <v>-0.42821468403372104</v>
      </c>
      <c r="O9">
        <f>STANDARDIZE(physicochemical[[#This Row],[free sulfur dioxide]],Stats!G$3,Stats!G$7)</f>
        <v>-1.714638207966902E-2</v>
      </c>
      <c r="P9">
        <f>STANDARDIZE(physicochemical[[#This Row],[density]],Stats!I$3,Stats!I$7)</f>
        <v>-0.53401317669002168</v>
      </c>
      <c r="Q9">
        <f>STANDARDIZE(physicochemical[[#This Row],[pH]],Stats!J$3,Stats!J$7)</f>
        <v>5.6980816360553939E-3</v>
      </c>
      <c r="R9">
        <f>STANDARDIZE(physicochemical[[#This Row],[sulphates]],Stats!K$3,Stats!K$7)</f>
        <v>-1.1381496634263193</v>
      </c>
      <c r="S9">
        <f>STANDARDIZE(physicochemical[[#This Row],[alcohol]],Stats!L$3,Stats!L$7)</f>
        <v>-0.813716626862097</v>
      </c>
      <c r="T9" s="17">
        <f>STANDARDIZE(physicochemical[[#This Row],[quality]],Stats!N$3,Stats!N$7)</f>
        <v>-0.74377842086283041</v>
      </c>
      <c r="U9">
        <f>SQRT(SUMXMY2($K$2:$S$2,physicochemical[[#This Row],[STDFA]:[STDAlc]]))</f>
        <v>4.7807490151870029</v>
      </c>
      <c r="V9" t="str">
        <f>VLOOKUP(physicochemical[[#This Row],[Euclidean Dist]],Quartiles,2)</f>
        <v>Q2</v>
      </c>
      <c r="W9">
        <f>IF(physicochemical[[#This Row],[Euclidean Dist]]&lt;=beta,1-2*(physicochemical[[#This Row],[Euclidean Dist]]/gamma)^2,2*((physicochemical[[#This Row],[Euclidean Dist]]-gamma)/gamma)^2)</f>
        <v>0.79945823489042711</v>
      </c>
      <c r="X9" t="str">
        <f>VLOOKUP(physicochemical[[#This Row],[S- Fn]],FuzzyQ,2)</f>
        <v>Q1</v>
      </c>
      <c r="Y9">
        <f>physicochemical[[#This Row],[Euclidean Dist]]^2</f>
        <v>22.8555611462115</v>
      </c>
      <c r="Z9" t="str">
        <f>VLOOKUP(physicochemical[[#This Row],[Concentration]],FuzzyQ,2)</f>
        <v>Q1</v>
      </c>
      <c r="AA9">
        <f>SQRT(physicochemical[[#This Row],[S- Fn]])</f>
        <v>0.89412428380534836</v>
      </c>
      <c r="AB9" t="str">
        <f>VLOOKUP(physicochemical[[#This Row],[Dialation]],FuzzyQ,2)</f>
        <v>Q1</v>
      </c>
    </row>
    <row r="10" spans="1:28" ht="15" hidden="1" thickTop="1" x14ac:dyDescent="0.35">
      <c r="A10">
        <f>'winequality-white'!A9</f>
        <v>7.3</v>
      </c>
      <c r="B10">
        <f>'winequality-white'!B9</f>
        <v>0.65</v>
      </c>
      <c r="C10">
        <f>'winequality-white'!D9</f>
        <v>1.2</v>
      </c>
      <c r="D10">
        <f>'winequality-white'!E9</f>
        <v>6.5000000000000002E-2</v>
      </c>
      <c r="E10">
        <f>'winequality-white'!F9</f>
        <v>15</v>
      </c>
      <c r="F10">
        <f>'winequality-white'!H9</f>
        <v>0.99460000000000004</v>
      </c>
      <c r="G10">
        <f>'winequality-white'!I9</f>
        <v>3.39</v>
      </c>
      <c r="H10">
        <f>'winequality-white'!J9</f>
        <v>0.47</v>
      </c>
      <c r="I10">
        <f>'winequality-white'!K9</f>
        <v>10</v>
      </c>
      <c r="J10" s="17">
        <v>7</v>
      </c>
      <c r="K10">
        <f>STANDARDIZE(physicochemical[[#This Row],[fixed acidity]],Stats!B$3,Stats!B$7)</f>
        <v>-0.7780127594296643</v>
      </c>
      <c r="L10">
        <f>STANDARDIZE(physicochemical[[#This Row],[volatile acidity]],Stats!C$3,Stats!C$7)</f>
        <v>0.68165829653692611</v>
      </c>
      <c r="M10">
        <f>STANDARDIZE(physicochemical[[#This Row],[residual sugar]],Stats!E$3,Stats!E$7)</f>
        <v>-1.1133535776619394</v>
      </c>
      <c r="N10">
        <f>STANDARDIZE(physicochemical[[#This Row],[chlorides]],Stats!F$3,Stats!F$7)</f>
        <v>-0.50834842607511987</v>
      </c>
      <c r="O10">
        <f>STANDARDIZE(physicochemical[[#This Row],[free sulfur dioxide]],Stats!G$3,Stats!G$7)</f>
        <v>-1.714638207966902E-2</v>
      </c>
      <c r="P10">
        <f>STANDARDIZE(physicochemical[[#This Row],[density]],Stats!I$3,Stats!I$7)</f>
        <v>-1.5463817553245729</v>
      </c>
      <c r="Q10">
        <f>STANDARDIZE(physicochemical[[#This Row],[pH]],Stats!J$3,Stats!J$7)</f>
        <v>0.57550624524151883</v>
      </c>
      <c r="R10">
        <f>STANDARDIZE(physicochemical[[#This Row],[sulphates]],Stats!K$3,Stats!K$7)</f>
        <v>-1.083567385303055</v>
      </c>
      <c r="S10">
        <f>STANDARDIZE(physicochemical[[#This Row],[alcohol]],Stats!L$3,Stats!L$7)</f>
        <v>-0.23297441665956675</v>
      </c>
      <c r="T10" s="17">
        <f>STANDARDIZE(physicochemical[[#This Row],[quality]],Stats!N$3,Stats!N$7)</f>
        <v>1.7605260264867657</v>
      </c>
      <c r="U10">
        <f>SQRT(SUMXMY2($K$2:$S$2,physicochemical[[#This Row],[STDFA]:[STDAlc]]))</f>
        <v>4.542785952224965</v>
      </c>
      <c r="V10" t="str">
        <f>VLOOKUP(physicochemical[[#This Row],[Euclidean Dist]],Quartiles,2)</f>
        <v>Q2</v>
      </c>
      <c r="W10">
        <f>IF(physicochemical[[#This Row],[Euclidean Dist]]&lt;=beta,1-2*(physicochemical[[#This Row],[Euclidean Dist]]/gamma)^2,2*((physicochemical[[#This Row],[Euclidean Dist]]-gamma)/gamma)^2)</f>
        <v>0.81892541733100943</v>
      </c>
      <c r="X10" t="str">
        <f>VLOOKUP(physicochemical[[#This Row],[S- Fn]],FuzzyQ,2)</f>
        <v>Q1</v>
      </c>
      <c r="Y10">
        <f>physicochemical[[#This Row],[Euclidean Dist]]^2</f>
        <v>20.636904207732481</v>
      </c>
      <c r="Z10" t="str">
        <f>VLOOKUP(physicochemical[[#This Row],[Concentration]],FuzzyQ,2)</f>
        <v>Q1</v>
      </c>
      <c r="AA10">
        <f>SQRT(physicochemical[[#This Row],[S- Fn]])</f>
        <v>0.90494498027836445</v>
      </c>
      <c r="AB10" t="str">
        <f>VLOOKUP(physicochemical[[#This Row],[Dialation]],FuzzyQ,2)</f>
        <v>Q1</v>
      </c>
    </row>
    <row r="11" spans="1:28" ht="15" hidden="1" thickTop="1" x14ac:dyDescent="0.35">
      <c r="A11">
        <f>'winequality-white'!A10</f>
        <v>7.8</v>
      </c>
      <c r="B11">
        <f>'winequality-white'!B10</f>
        <v>0.57999999999999996</v>
      </c>
      <c r="C11">
        <f>'winequality-white'!D10</f>
        <v>2</v>
      </c>
      <c r="D11">
        <f>'winequality-white'!E10</f>
        <v>7.2999999999999995E-2</v>
      </c>
      <c r="E11">
        <f>'winequality-white'!F10</f>
        <v>9</v>
      </c>
      <c r="F11">
        <f>'winequality-white'!H10</f>
        <v>0.99680000000000002</v>
      </c>
      <c r="G11">
        <f>'winequality-white'!I10</f>
        <v>3.36</v>
      </c>
      <c r="H11">
        <f>'winequality-white'!J10</f>
        <v>0.56999999999999995</v>
      </c>
      <c r="I11">
        <f>'winequality-white'!K10</f>
        <v>9.5</v>
      </c>
      <c r="J11" s="17">
        <v>7</v>
      </c>
      <c r="K11">
        <f>STANDARDIZE(physicochemical[[#This Row],[fixed acidity]],Stats!B$3,Stats!B$7)</f>
        <v>-0.50577090925482393</v>
      </c>
      <c r="L11">
        <f>STANDARDIZE(physicochemical[[#This Row],[volatile acidity]],Stats!C$3,Stats!C$7)</f>
        <v>0.28961096470236208</v>
      </c>
      <c r="M11">
        <f>STANDARDIZE(physicochemical[[#This Row],[residual sugar]],Stats!E$3,Stats!E$7)</f>
        <v>-0.46765047331979703</v>
      </c>
      <c r="N11">
        <f>STANDARDIZE(physicochemical[[#This Row],[chlorides]],Stats!F$3,Stats!F$7)</f>
        <v>-0.34808094199232259</v>
      </c>
      <c r="O11">
        <f>STANDARDIZE(physicochemical[[#This Row],[free sulfur dioxide]],Stats!G$3,Stats!G$7)</f>
        <v>-0.61877382347156662</v>
      </c>
      <c r="P11">
        <f>STANDARDIZE(physicochemical[[#This Row],[density]],Stats!I$3,Stats!I$7)</f>
        <v>-0.30904238143785062</v>
      </c>
      <c r="Q11">
        <f>STANDARDIZE(physicochemical[[#This Row],[pH]],Stats!J$3,Stats!J$7)</f>
        <v>0.38557019070636345</v>
      </c>
      <c r="R11">
        <f>STANDARDIZE(physicochemical[[#This Row],[sulphates]],Stats!K$3,Stats!K$7)</f>
        <v>-0.53774460407041014</v>
      </c>
      <c r="S11">
        <f>STANDARDIZE(physicochemical[[#This Row],[alcohol]],Stats!L$3,Stats!L$7)</f>
        <v>-0.71692625849500891</v>
      </c>
      <c r="T11" s="17">
        <f>STANDARDIZE(physicochemical[[#This Row],[quality]],Stats!N$3,Stats!N$7)</f>
        <v>1.7605260264867657</v>
      </c>
      <c r="U11">
        <f>SQRT(SUMXMY2($K$2:$S$2,physicochemical[[#This Row],[STDFA]:[STDAlc]]))</f>
        <v>4.4192121022208237</v>
      </c>
      <c r="V11" t="str">
        <f>VLOOKUP(physicochemical[[#This Row],[Euclidean Dist]],Quartiles,2)</f>
        <v>Q2</v>
      </c>
      <c r="W11">
        <f>IF(physicochemical[[#This Row],[Euclidean Dist]]&lt;=beta,1-2*(physicochemical[[#This Row],[Euclidean Dist]]/gamma)^2,2*((physicochemical[[#This Row],[Euclidean Dist]]-gamma)/gamma)^2)</f>
        <v>0.82864268951224995</v>
      </c>
      <c r="X11" t="str">
        <f>VLOOKUP(physicochemical[[#This Row],[S- Fn]],FuzzyQ,2)</f>
        <v>Q1</v>
      </c>
      <c r="Y11">
        <f>physicochemical[[#This Row],[Euclidean Dist]]^2</f>
        <v>19.529435604414992</v>
      </c>
      <c r="Z11" t="str">
        <f>VLOOKUP(physicochemical[[#This Row],[Concentration]],FuzzyQ,2)</f>
        <v>Q1</v>
      </c>
      <c r="AA11">
        <f>SQRT(physicochemical[[#This Row],[S- Fn]])</f>
        <v>0.91029813221397415</v>
      </c>
      <c r="AB11" t="str">
        <f>VLOOKUP(physicochemical[[#This Row],[Dialation]],FuzzyQ,2)</f>
        <v>Q1</v>
      </c>
    </row>
    <row r="12" spans="1:28" ht="15" hidden="1" thickTop="1" x14ac:dyDescent="0.35">
      <c r="A12">
        <f>'winequality-white'!A11</f>
        <v>7.5</v>
      </c>
      <c r="B12">
        <f>'winequality-white'!B11</f>
        <v>0.5</v>
      </c>
      <c r="C12">
        <f>'winequality-white'!D11</f>
        <v>6.1</v>
      </c>
      <c r="D12">
        <f>'winequality-white'!E11</f>
        <v>7.0999999999999994E-2</v>
      </c>
      <c r="E12">
        <f>'winequality-white'!F11</f>
        <v>17</v>
      </c>
      <c r="F12">
        <f>'winequality-white'!H11</f>
        <v>0.99780000000000002</v>
      </c>
      <c r="G12">
        <f>'winequality-white'!I11</f>
        <v>3.35</v>
      </c>
      <c r="H12">
        <f>'winequality-white'!J11</f>
        <v>0.8</v>
      </c>
      <c r="I12">
        <f>'winequality-white'!K11</f>
        <v>10.5</v>
      </c>
      <c r="J12" s="17">
        <v>5</v>
      </c>
      <c r="K12">
        <f>STANDARDIZE(physicochemical[[#This Row],[fixed acidity]],Stats!B$3,Stats!B$7)</f>
        <v>-0.66911601935972809</v>
      </c>
      <c r="L12">
        <f>STANDARDIZE(physicochemical[[#This Row],[volatile acidity]],Stats!C$3,Stats!C$7)</f>
        <v>-0.15844312882285336</v>
      </c>
      <c r="M12">
        <f>STANDARDIZE(physicochemical[[#This Row],[residual sugar]],Stats!E$3,Stats!E$7)</f>
        <v>2.8415779364336822</v>
      </c>
      <c r="N12">
        <f>STANDARDIZE(physicochemical[[#This Row],[chlorides]],Stats!F$3,Stats!F$7)</f>
        <v>-0.38814781301302193</v>
      </c>
      <c r="O12">
        <f>STANDARDIZE(physicochemical[[#This Row],[free sulfur dioxide]],Stats!G$3,Stats!G$7)</f>
        <v>0.18339609838429685</v>
      </c>
      <c r="P12">
        <f>STANDARDIZE(physicochemical[[#This Row],[density]],Stats!I$3,Stats!I$7)</f>
        <v>0.25338460669248336</v>
      </c>
      <c r="Q12">
        <f>STANDARDIZE(physicochemical[[#This Row],[pH]],Stats!J$3,Stats!J$7)</f>
        <v>0.32225817252798017</v>
      </c>
      <c r="R12">
        <f>STANDARDIZE(physicochemical[[#This Row],[sulphates]],Stats!K$3,Stats!K$7)</f>
        <v>0.71764779276467405</v>
      </c>
      <c r="S12">
        <f>STANDARDIZE(physicochemical[[#This Row],[alcohol]],Stats!L$3,Stats!L$7)</f>
        <v>0.25097742517587546</v>
      </c>
      <c r="T12" s="17">
        <f>STANDARDIZE(physicochemical[[#This Row],[quality]],Stats!N$3,Stats!N$7)</f>
        <v>-0.74377842086283041</v>
      </c>
      <c r="U12">
        <f>SQRT(SUMXMY2($K$2:$S$2,physicochemical[[#This Row],[STDFA]:[STDAlc]]))</f>
        <v>4.9314991930481389</v>
      </c>
      <c r="V12" t="str">
        <f>VLOOKUP(physicochemical[[#This Row],[Euclidean Dist]],Quartiles,2)</f>
        <v>Q2</v>
      </c>
      <c r="W12">
        <f>IF(physicochemical[[#This Row],[Euclidean Dist]]&lt;=beta,1-2*(physicochemical[[#This Row],[Euclidean Dist]]/gamma)^2,2*((physicochemical[[#This Row],[Euclidean Dist]]-gamma)/gamma)^2)</f>
        <v>0.78661156541150956</v>
      </c>
      <c r="X12" t="str">
        <f>VLOOKUP(physicochemical[[#This Row],[S- Fn]],FuzzyQ,2)</f>
        <v>Q1</v>
      </c>
      <c r="Y12">
        <f>physicochemical[[#This Row],[Euclidean Dist]]^2</f>
        <v>24.319684291034445</v>
      </c>
      <c r="Z12" t="str">
        <f>VLOOKUP(physicochemical[[#This Row],[Concentration]],FuzzyQ,2)</f>
        <v>Q1</v>
      </c>
      <c r="AA12">
        <f>SQRT(physicochemical[[#This Row],[S- Fn]])</f>
        <v>0.8869112500197015</v>
      </c>
      <c r="AB12" t="str">
        <f>VLOOKUP(physicochemical[[#This Row],[Dialation]],FuzzyQ,2)</f>
        <v>Q1</v>
      </c>
    </row>
    <row r="13" spans="1:28" ht="15" hidden="1" thickTop="1" x14ac:dyDescent="0.35">
      <c r="A13">
        <f>'winequality-white'!A12</f>
        <v>6.7</v>
      </c>
      <c r="B13">
        <f>'winequality-white'!B12</f>
        <v>0.57999999999999996</v>
      </c>
      <c r="C13">
        <f>'winequality-white'!D12</f>
        <v>1.8</v>
      </c>
      <c r="D13">
        <f>'winequality-white'!E12</f>
        <v>9.7000000000000003E-2</v>
      </c>
      <c r="E13">
        <f>'winequality-white'!F12</f>
        <v>15</v>
      </c>
      <c r="F13">
        <f>'winequality-white'!H12</f>
        <v>0.99590000000000001</v>
      </c>
      <c r="G13">
        <f>'winequality-white'!I12</f>
        <v>3.28</v>
      </c>
      <c r="H13">
        <f>'winequality-white'!J12</f>
        <v>0.54</v>
      </c>
      <c r="I13">
        <f>'winequality-white'!K12</f>
        <v>9.1999999999999993</v>
      </c>
      <c r="J13" s="17">
        <v>5</v>
      </c>
      <c r="K13">
        <f>STANDARDIZE(physicochemical[[#This Row],[fixed acidity]],Stats!B$3,Stats!B$7)</f>
        <v>-1.1047029796394725</v>
      </c>
      <c r="L13">
        <f>STANDARDIZE(physicochemical[[#This Row],[volatile acidity]],Stats!C$3,Stats!C$7)</f>
        <v>0.28961096470236208</v>
      </c>
      <c r="M13">
        <f>STANDARDIZE(physicochemical[[#This Row],[residual sugar]],Stats!E$3,Stats!E$7)</f>
        <v>-0.62907624940533258</v>
      </c>
      <c r="N13">
        <f>STANDARDIZE(physicochemical[[#This Row],[chlorides]],Stats!F$3,Stats!F$7)</f>
        <v>0.13272151025606976</v>
      </c>
      <c r="O13">
        <f>STANDARDIZE(physicochemical[[#This Row],[free sulfur dioxide]],Stats!G$3,Stats!G$7)</f>
        <v>-1.714638207966902E-2</v>
      </c>
      <c r="P13">
        <f>STANDARDIZE(physicochemical[[#This Row],[density]],Stats!I$3,Stats!I$7)</f>
        <v>-0.81522667075515753</v>
      </c>
      <c r="Q13">
        <f>STANDARDIZE(physicochemical[[#This Row],[pH]],Stats!J$3,Stats!J$7)</f>
        <v>-0.12092595472071396</v>
      </c>
      <c r="R13">
        <f>STANDARDIZE(physicochemical[[#This Row],[sulphates]],Stats!K$3,Stats!K$7)</f>
        <v>-0.70149143844020312</v>
      </c>
      <c r="S13">
        <f>STANDARDIZE(physicochemical[[#This Row],[alcohol]],Stats!L$3,Stats!L$7)</f>
        <v>-1.007297363596275</v>
      </c>
      <c r="T13" s="17">
        <f>STANDARDIZE(physicochemical[[#This Row],[quality]],Stats!N$3,Stats!N$7)</f>
        <v>-0.74377842086283041</v>
      </c>
      <c r="U13">
        <f>SQRT(SUMXMY2($K$2:$S$2,physicochemical[[#This Row],[STDFA]:[STDAlc]]))</f>
        <v>4.8698637831397251</v>
      </c>
      <c r="V13" t="str">
        <f>VLOOKUP(physicochemical[[#This Row],[Euclidean Dist]],Quartiles,2)</f>
        <v>Q2</v>
      </c>
      <c r="W13">
        <f>IF(physicochemical[[#This Row],[Euclidean Dist]]&lt;=beta,1-2*(physicochemical[[#This Row],[Euclidean Dist]]/gamma)^2,2*((physicochemical[[#This Row],[Euclidean Dist]]-gamma)/gamma)^2)</f>
        <v>0.79191222245686355</v>
      </c>
      <c r="X13" t="str">
        <f>VLOOKUP(physicochemical[[#This Row],[S- Fn]],FuzzyQ,2)</f>
        <v>Q1</v>
      </c>
      <c r="Y13">
        <f>physicochemical[[#This Row],[Euclidean Dist]]^2</f>
        <v>23.715573266335955</v>
      </c>
      <c r="Z13" t="str">
        <f>VLOOKUP(physicochemical[[#This Row],[Concentration]],FuzzyQ,2)</f>
        <v>Q1</v>
      </c>
      <c r="AA13">
        <f>SQRT(physicochemical[[#This Row],[S- Fn]])</f>
        <v>0.8898945007453769</v>
      </c>
      <c r="AB13" t="str">
        <f>VLOOKUP(physicochemical[[#This Row],[Dialation]],FuzzyQ,2)</f>
        <v>Q1</v>
      </c>
    </row>
    <row r="14" spans="1:28" ht="15" hidden="1" thickTop="1" x14ac:dyDescent="0.35">
      <c r="A14">
        <f>'winequality-white'!A14</f>
        <v>5.6</v>
      </c>
      <c r="B14">
        <f>'winequality-white'!B14</f>
        <v>0.61499999999999999</v>
      </c>
      <c r="C14">
        <f>'winequality-white'!D14</f>
        <v>1.6</v>
      </c>
      <c r="D14">
        <f>'winequality-white'!E14</f>
        <v>8.8999999999999996E-2</v>
      </c>
      <c r="E14">
        <f>'winequality-white'!F14</f>
        <v>16</v>
      </c>
      <c r="F14">
        <f>'winequality-white'!H14</f>
        <v>0.99429999999999996</v>
      </c>
      <c r="G14">
        <f>'winequality-white'!I14</f>
        <v>3.58</v>
      </c>
      <c r="H14">
        <f>'winequality-white'!J14</f>
        <v>0.52</v>
      </c>
      <c r="I14">
        <f>'winequality-white'!K14</f>
        <v>9.9</v>
      </c>
      <c r="J14" s="17">
        <v>5</v>
      </c>
      <c r="K14">
        <f>STANDARDIZE(physicochemical[[#This Row],[fixed acidity]],Stats!B$3,Stats!B$7)</f>
        <v>-1.7036350500241215</v>
      </c>
      <c r="L14">
        <f>STANDARDIZE(physicochemical[[#This Row],[volatile acidity]],Stats!C$3,Stats!C$7)</f>
        <v>0.48563463061964413</v>
      </c>
      <c r="M14">
        <f>STANDARDIZE(physicochemical[[#This Row],[residual sugar]],Stats!E$3,Stats!E$7)</f>
        <v>-0.79050202549086812</v>
      </c>
      <c r="N14">
        <f>STANDARDIZE(physicochemical[[#This Row],[chlorides]],Stats!F$3,Stats!F$7)</f>
        <v>-2.7545973826727767E-2</v>
      </c>
      <c r="O14">
        <f>STANDARDIZE(physicochemical[[#This Row],[free sulfur dioxide]],Stats!G$3,Stats!G$7)</f>
        <v>8.3124858152313921E-2</v>
      </c>
      <c r="P14">
        <f>STANDARDIZE(physicochemical[[#This Row],[density]],Stats!I$3,Stats!I$7)</f>
        <v>-1.7151098517637169</v>
      </c>
      <c r="Q14">
        <f>STANDARDIZE(physicochemical[[#This Row],[pH]],Stats!J$3,Stats!J$7)</f>
        <v>1.7784345906308263</v>
      </c>
      <c r="R14">
        <f>STANDARDIZE(physicochemical[[#This Row],[sulphates]],Stats!K$3,Stats!K$7)</f>
        <v>-0.81065599468673222</v>
      </c>
      <c r="S14">
        <f>STANDARDIZE(physicochemical[[#This Row],[alcohol]],Stats!L$3,Stats!L$7)</f>
        <v>-0.32976478502665485</v>
      </c>
      <c r="T14" s="17">
        <f>STANDARDIZE(physicochemical[[#This Row],[quality]],Stats!N$3,Stats!N$7)</f>
        <v>-0.74377842086283041</v>
      </c>
      <c r="U14">
        <f>SQRT(SUMXMY2($K$2:$S$2,physicochemical[[#This Row],[STDFA]:[STDAlc]]))</f>
        <v>4.3993222791255064</v>
      </c>
      <c r="V14" t="str">
        <f>VLOOKUP(physicochemical[[#This Row],[Euclidean Dist]],Quartiles,2)</f>
        <v>Q2</v>
      </c>
      <c r="W14">
        <f>IF(physicochemical[[#This Row],[Euclidean Dist]]&lt;=beta,1-2*(physicochemical[[#This Row],[Euclidean Dist]]/gamma)^2,2*((physicochemical[[#This Row],[Euclidean Dist]]-gamma)/gamma)^2)</f>
        <v>0.83018169538668618</v>
      </c>
      <c r="X14" t="str">
        <f>VLOOKUP(physicochemical[[#This Row],[S- Fn]],FuzzyQ,2)</f>
        <v>Q1</v>
      </c>
      <c r="Y14">
        <f>physicochemical[[#This Row],[Euclidean Dist]]^2</f>
        <v>19.354036515610041</v>
      </c>
      <c r="Z14" t="str">
        <f>VLOOKUP(physicochemical[[#This Row],[Concentration]],FuzzyQ,2)</f>
        <v>Q1</v>
      </c>
      <c r="AA14">
        <f>SQRT(physicochemical[[#This Row],[S- Fn]])</f>
        <v>0.91114307075600709</v>
      </c>
      <c r="AB14" t="str">
        <f>VLOOKUP(physicochemical[[#This Row],[Dialation]],FuzzyQ,2)</f>
        <v>Q1</v>
      </c>
    </row>
    <row r="15" spans="1:28" ht="15" hidden="1" thickTop="1" x14ac:dyDescent="0.35">
      <c r="A15">
        <f>'winequality-white'!A15</f>
        <v>7.8</v>
      </c>
      <c r="B15">
        <f>'winequality-white'!B15</f>
        <v>0.61</v>
      </c>
      <c r="C15">
        <f>'winequality-white'!D15</f>
        <v>1.6</v>
      </c>
      <c r="D15">
        <f>'winequality-white'!E15</f>
        <v>0.114</v>
      </c>
      <c r="E15">
        <f>'winequality-white'!F15</f>
        <v>9</v>
      </c>
      <c r="F15">
        <f>'winequality-white'!H15</f>
        <v>0.99739999999999995</v>
      </c>
      <c r="G15">
        <f>'winequality-white'!I15</f>
        <v>3.26</v>
      </c>
      <c r="H15">
        <f>'winequality-white'!J15</f>
        <v>1.56</v>
      </c>
      <c r="I15">
        <f>'winequality-white'!K15</f>
        <v>9.1</v>
      </c>
      <c r="J15" s="17">
        <v>5</v>
      </c>
      <c r="K15">
        <f>STANDARDIZE(physicochemical[[#This Row],[fixed acidity]],Stats!B$3,Stats!B$7)</f>
        <v>-0.50577090925482393</v>
      </c>
      <c r="L15">
        <f>STANDARDIZE(physicochemical[[#This Row],[volatile acidity]],Stats!C$3,Stats!C$7)</f>
        <v>0.45763124977431813</v>
      </c>
      <c r="M15">
        <f>STANDARDIZE(physicochemical[[#This Row],[residual sugar]],Stats!E$3,Stats!E$7)</f>
        <v>-0.79050202549086812</v>
      </c>
      <c r="N15">
        <f>STANDARDIZE(physicochemical[[#This Row],[chlorides]],Stats!F$3,Stats!F$7)</f>
        <v>0.47328991393201425</v>
      </c>
      <c r="O15">
        <f>STANDARDIZE(physicochemical[[#This Row],[free sulfur dioxide]],Stats!G$3,Stats!G$7)</f>
        <v>-0.61877382347156662</v>
      </c>
      <c r="P15">
        <f>STANDARDIZE(physicochemical[[#This Row],[density]],Stats!I$3,Stats!I$7)</f>
        <v>2.8413811440312298E-2</v>
      </c>
      <c r="Q15">
        <f>STANDARDIZE(physicochemical[[#This Row],[pH]],Stats!J$3,Stats!J$7)</f>
        <v>-0.24754999107748332</v>
      </c>
      <c r="R15">
        <f>STANDARDIZE(physicochemical[[#This Row],[sulphates]],Stats!K$3,Stats!K$7)</f>
        <v>4.8659009301327769</v>
      </c>
      <c r="S15">
        <f>STANDARDIZE(physicochemical[[#This Row],[alcohol]],Stats!L$3,Stats!L$7)</f>
        <v>-1.1040877319633631</v>
      </c>
      <c r="T15" s="17">
        <f>STANDARDIZE(physicochemical[[#This Row],[quality]],Stats!N$3,Stats!N$7)</f>
        <v>-0.74377842086283041</v>
      </c>
      <c r="U15">
        <f>SQRT(SUMXMY2($K$2:$S$2,physicochemical[[#This Row],[STDFA]:[STDAlc]]))</f>
        <v>7.3725284568746448</v>
      </c>
      <c r="V15" t="str">
        <f>VLOOKUP(physicochemical[[#This Row],[Euclidean Dist]],Quartiles,2)</f>
        <v>Q2</v>
      </c>
      <c r="W15">
        <f>IF(physicochemical[[#This Row],[Euclidean Dist]]&lt;=beta,1-2*(physicochemical[[#This Row],[Euclidean Dist]]/gamma)^2,2*((physicochemical[[#This Row],[Euclidean Dist]]-gamma)/gamma)^2)</f>
        <v>0.52307964368987625</v>
      </c>
      <c r="X15" t="str">
        <f>VLOOKUP(physicochemical[[#This Row],[S- Fn]],FuzzyQ,2)</f>
        <v>Q2</v>
      </c>
      <c r="Y15">
        <f>physicochemical[[#This Row],[Euclidean Dist]]^2</f>
        <v>54.354175847426433</v>
      </c>
      <c r="Z15" t="str">
        <f>VLOOKUP(physicochemical[[#This Row],[Concentration]],FuzzyQ,2)</f>
        <v>Q1</v>
      </c>
      <c r="AA15">
        <f>SQRT(physicochemical[[#This Row],[S- Fn]])</f>
        <v>0.72324245152637179</v>
      </c>
      <c r="AB15" t="str">
        <f>VLOOKUP(physicochemical[[#This Row],[Dialation]],FuzzyQ,2)</f>
        <v>Q2</v>
      </c>
    </row>
    <row r="16" spans="1:28" ht="15" hidden="1" thickTop="1" x14ac:dyDescent="0.35">
      <c r="A16">
        <f>'winequality-white'!A16</f>
        <v>8.9</v>
      </c>
      <c r="B16">
        <f>'winequality-white'!B16</f>
        <v>0.62</v>
      </c>
      <c r="C16">
        <f>'winequality-white'!D16</f>
        <v>3.8</v>
      </c>
      <c r="D16">
        <f>'winequality-white'!E16</f>
        <v>0.17599999999999999</v>
      </c>
      <c r="E16">
        <f>'winequality-white'!F16</f>
        <v>52</v>
      </c>
      <c r="F16">
        <f>'winequality-white'!H16</f>
        <v>0.99860000000000004</v>
      </c>
      <c r="G16">
        <f>'winequality-white'!I16</f>
        <v>3.16</v>
      </c>
      <c r="H16">
        <f>'winequality-white'!J16</f>
        <v>0.88</v>
      </c>
      <c r="I16">
        <f>'winequality-white'!K16</f>
        <v>9.1999999999999993</v>
      </c>
      <c r="J16" s="17">
        <v>5</v>
      </c>
      <c r="K16">
        <f>STANDARDIZE(physicochemical[[#This Row],[fixed acidity]],Stats!B$3,Stats!B$7)</f>
        <v>9.316116112982506E-2</v>
      </c>
      <c r="L16">
        <f>STANDARDIZE(physicochemical[[#This Row],[volatile acidity]],Stats!C$3,Stats!C$7)</f>
        <v>0.51363801146497012</v>
      </c>
      <c r="M16">
        <f>STANDARDIZE(physicochemical[[#This Row],[residual sugar]],Stats!E$3,Stats!E$7)</f>
        <v>0.98518151145002297</v>
      </c>
      <c r="N16">
        <f>STANDARDIZE(physicochemical[[#This Row],[chlorides]],Stats!F$3,Stats!F$7)</f>
        <v>1.7153629155736938</v>
      </c>
      <c r="O16">
        <f>STANDARDIZE(physicochemical[[#This Row],[free sulfur dioxide]],Stats!G$3,Stats!G$7)</f>
        <v>3.6928895065037</v>
      </c>
      <c r="P16">
        <f>STANDARDIZE(physicochemical[[#This Row],[density]],Stats!I$3,Stats!I$7)</f>
        <v>0.70332619719676304</v>
      </c>
      <c r="Q16">
        <f>STANDARDIZE(physicochemical[[#This Row],[pH]],Stats!J$3,Stats!J$7)</f>
        <v>-0.88067017286132721</v>
      </c>
      <c r="R16">
        <f>STANDARDIZE(physicochemical[[#This Row],[sulphates]],Stats!K$3,Stats!K$7)</f>
        <v>1.15430601775079</v>
      </c>
      <c r="S16">
        <f>STANDARDIZE(physicochemical[[#This Row],[alcohol]],Stats!L$3,Stats!L$7)</f>
        <v>-1.007297363596275</v>
      </c>
      <c r="T16" s="17">
        <f>STANDARDIZE(physicochemical[[#This Row],[quality]],Stats!N$3,Stats!N$7)</f>
        <v>-0.74377842086283041</v>
      </c>
      <c r="U16">
        <f>SQRT(SUMXMY2($K$2:$S$2,physicochemical[[#This Row],[STDFA]:[STDAlc]]))</f>
        <v>7.1553316534051765</v>
      </c>
      <c r="V16" t="str">
        <f>VLOOKUP(physicochemical[[#This Row],[Euclidean Dist]],Quartiles,2)</f>
        <v>Q2</v>
      </c>
      <c r="W16">
        <f>IF(physicochemical[[#This Row],[Euclidean Dist]]&lt;=beta,1-2*(physicochemical[[#This Row],[Euclidean Dist]]/gamma)^2,2*((physicochemical[[#This Row],[Euclidean Dist]]-gamma)/gamma)^2)</f>
        <v>0.55076614150140046</v>
      </c>
      <c r="X16" t="str">
        <f>VLOOKUP(physicochemical[[#This Row],[S- Fn]],FuzzyQ,2)</f>
        <v>Q2</v>
      </c>
      <c r="Y16">
        <f>physicochemical[[#This Row],[Euclidean Dist]]^2</f>
        <v>51.198771070222058</v>
      </c>
      <c r="Z16" t="str">
        <f>VLOOKUP(physicochemical[[#This Row],[Concentration]],FuzzyQ,2)</f>
        <v>Q1</v>
      </c>
      <c r="AA16">
        <f>SQRT(physicochemical[[#This Row],[S- Fn]])</f>
        <v>0.74213620144916825</v>
      </c>
      <c r="AB16" t="str">
        <f>VLOOKUP(physicochemical[[#This Row],[Dialation]],FuzzyQ,2)</f>
        <v>Q2</v>
      </c>
    </row>
    <row r="17" spans="1:28" ht="15" hidden="1" thickTop="1" x14ac:dyDescent="0.35">
      <c r="A17">
        <f>'winequality-white'!A17</f>
        <v>8.9</v>
      </c>
      <c r="B17">
        <f>'winequality-white'!B17</f>
        <v>0.62</v>
      </c>
      <c r="C17">
        <f>'winequality-white'!D17</f>
        <v>3.9</v>
      </c>
      <c r="D17">
        <f>'winequality-white'!E17</f>
        <v>0.17</v>
      </c>
      <c r="E17">
        <f>'winequality-white'!F17</f>
        <v>51</v>
      </c>
      <c r="F17">
        <f>'winequality-white'!H17</f>
        <v>0.99860000000000004</v>
      </c>
      <c r="G17">
        <f>'winequality-white'!I17</f>
        <v>3.17</v>
      </c>
      <c r="H17">
        <f>'winequality-white'!J17</f>
        <v>0.93</v>
      </c>
      <c r="I17">
        <f>'winequality-white'!K17</f>
        <v>9.1999999999999993</v>
      </c>
      <c r="J17" s="17">
        <v>5</v>
      </c>
      <c r="K17">
        <f>STANDARDIZE(physicochemical[[#This Row],[fixed acidity]],Stats!B$3,Stats!B$7)</f>
        <v>9.316116112982506E-2</v>
      </c>
      <c r="L17">
        <f>STANDARDIZE(physicochemical[[#This Row],[volatile acidity]],Stats!C$3,Stats!C$7)</f>
        <v>0.51363801146497012</v>
      </c>
      <c r="M17">
        <f>STANDARDIZE(physicochemical[[#This Row],[residual sugar]],Stats!E$3,Stats!E$7)</f>
        <v>1.065894399492791</v>
      </c>
      <c r="N17">
        <f>STANDARDIZE(physicochemical[[#This Row],[chlorides]],Stats!F$3,Stats!F$7)</f>
        <v>1.5951623025115962</v>
      </c>
      <c r="O17">
        <f>STANDARDIZE(physicochemical[[#This Row],[free sulfur dioxide]],Stats!G$3,Stats!G$7)</f>
        <v>3.592618266271717</v>
      </c>
      <c r="P17">
        <f>STANDARDIZE(physicochemical[[#This Row],[density]],Stats!I$3,Stats!I$7)</f>
        <v>0.70332619719676304</v>
      </c>
      <c r="Q17">
        <f>STANDARDIZE(physicochemical[[#This Row],[pH]],Stats!J$3,Stats!J$7)</f>
        <v>-0.81735815468294404</v>
      </c>
      <c r="R17">
        <f>STANDARDIZE(physicochemical[[#This Row],[sulphates]],Stats!K$3,Stats!K$7)</f>
        <v>1.4272174083671127</v>
      </c>
      <c r="S17">
        <f>STANDARDIZE(physicochemical[[#This Row],[alcohol]],Stats!L$3,Stats!L$7)</f>
        <v>-1.007297363596275</v>
      </c>
      <c r="T17" s="17">
        <f>STANDARDIZE(physicochemical[[#This Row],[quality]],Stats!N$3,Stats!N$7)</f>
        <v>-0.74377842086283041</v>
      </c>
      <c r="U17">
        <f>SQRT(SUMXMY2($K$2:$S$2,physicochemical[[#This Row],[STDFA]:[STDAlc]]))</f>
        <v>7.1105707733941275</v>
      </c>
      <c r="V17" t="str">
        <f>VLOOKUP(physicochemical[[#This Row],[Euclidean Dist]],Quartiles,2)</f>
        <v>Q2</v>
      </c>
      <c r="W17">
        <f>IF(physicochemical[[#This Row],[Euclidean Dist]]&lt;=beta,1-2*(physicochemical[[#This Row],[Euclidean Dist]]/gamma)^2,2*((physicochemical[[#This Row],[Euclidean Dist]]-gamma)/gamma)^2)</f>
        <v>0.55636901491157431</v>
      </c>
      <c r="X17" t="str">
        <f>VLOOKUP(physicochemical[[#This Row],[S- Fn]],FuzzyQ,2)</f>
        <v>Q2</v>
      </c>
      <c r="Y17">
        <f>physicochemical[[#This Row],[Euclidean Dist]]^2</f>
        <v>50.560216723446757</v>
      </c>
      <c r="Z17" t="str">
        <f>VLOOKUP(physicochemical[[#This Row],[Concentration]],FuzzyQ,2)</f>
        <v>Q1</v>
      </c>
      <c r="AA17">
        <f>SQRT(physicochemical[[#This Row],[S- Fn]])</f>
        <v>0.74590147801943274</v>
      </c>
      <c r="AB17" t="str">
        <f>VLOOKUP(physicochemical[[#This Row],[Dialation]],FuzzyQ,2)</f>
        <v>Q2</v>
      </c>
    </row>
    <row r="18" spans="1:28" ht="15" hidden="1" thickTop="1" x14ac:dyDescent="0.35">
      <c r="A18">
        <f>'winequality-white'!A18</f>
        <v>8.5</v>
      </c>
      <c r="B18">
        <f>'winequality-white'!B18</f>
        <v>0.28000000000000003</v>
      </c>
      <c r="C18">
        <f>'winequality-white'!D18</f>
        <v>1.8</v>
      </c>
      <c r="D18">
        <f>'winequality-white'!E18</f>
        <v>9.1999999999999998E-2</v>
      </c>
      <c r="E18">
        <f>'winequality-white'!F18</f>
        <v>35</v>
      </c>
      <c r="F18">
        <f>'winequality-white'!H18</f>
        <v>0.99690000000000001</v>
      </c>
      <c r="G18">
        <f>'winequality-white'!I18</f>
        <v>3.3</v>
      </c>
      <c r="H18">
        <f>'winequality-white'!J18</f>
        <v>0.75</v>
      </c>
      <c r="I18">
        <f>'winequality-white'!K18</f>
        <v>10.5</v>
      </c>
      <c r="J18" s="17">
        <v>7</v>
      </c>
      <c r="K18">
        <f>STANDARDIZE(physicochemical[[#This Row],[fixed acidity]],Stats!B$3,Stats!B$7)</f>
        <v>-0.1246323190100474</v>
      </c>
      <c r="L18">
        <f>STANDARDIZE(physicochemical[[#This Row],[volatile acidity]],Stats!C$3,Stats!C$7)</f>
        <v>-1.3905918860171962</v>
      </c>
      <c r="M18">
        <f>STANDARDIZE(physicochemical[[#This Row],[residual sugar]],Stats!E$3,Stats!E$7)</f>
        <v>-0.62907624940533258</v>
      </c>
      <c r="N18">
        <f>STANDARDIZE(physicochemical[[#This Row],[chlorides]],Stats!F$3,Stats!F$7)</f>
        <v>3.2554332704321308E-2</v>
      </c>
      <c r="O18">
        <f>STANDARDIZE(physicochemical[[#This Row],[free sulfur dioxide]],Stats!G$3,Stats!G$7)</f>
        <v>1.9882784225599899</v>
      </c>
      <c r="P18">
        <f>STANDARDIZE(physicochemical[[#This Row],[density]],Stats!I$3,Stats!I$7)</f>
        <v>-0.2527996826248235</v>
      </c>
      <c r="Q18">
        <f>STANDARDIZE(physicochemical[[#This Row],[pH]],Stats!J$3,Stats!J$7)</f>
        <v>5.6980816360553939E-3</v>
      </c>
      <c r="R18">
        <f>STANDARDIZE(physicochemical[[#This Row],[sulphates]],Stats!K$3,Stats!K$7)</f>
        <v>0.44473640214835131</v>
      </c>
      <c r="S18">
        <f>STANDARDIZE(physicochemical[[#This Row],[alcohol]],Stats!L$3,Stats!L$7)</f>
        <v>0.25097742517587546</v>
      </c>
      <c r="T18" s="17">
        <f>STANDARDIZE(physicochemical[[#This Row],[quality]],Stats!N$3,Stats!N$7)</f>
        <v>1.7605260264867657</v>
      </c>
      <c r="U18">
        <f>SQRT(SUMXMY2($K$2:$S$2,physicochemical[[#This Row],[STDFA]:[STDAlc]]))</f>
        <v>6.6905740791785639</v>
      </c>
      <c r="V18" t="str">
        <f>VLOOKUP(physicochemical[[#This Row],[Euclidean Dist]],Quartiles,2)</f>
        <v>Q2</v>
      </c>
      <c r="W18">
        <f>IF(physicochemical[[#This Row],[Euclidean Dist]]&lt;=beta,1-2*(physicochemical[[#This Row],[Euclidean Dist]]/gamma)^2,2*((physicochemical[[#This Row],[Euclidean Dist]]-gamma)/gamma)^2)</f>
        <v>0.6072287309262876</v>
      </c>
      <c r="X18" t="str">
        <f>VLOOKUP(physicochemical[[#This Row],[S- Fn]],FuzzyQ,2)</f>
        <v>Q2</v>
      </c>
      <c r="Y18">
        <f>physicochemical[[#This Row],[Euclidean Dist]]^2</f>
        <v>44.763781508976088</v>
      </c>
      <c r="Z18" t="str">
        <f>VLOOKUP(physicochemical[[#This Row],[Concentration]],FuzzyQ,2)</f>
        <v>Q1</v>
      </c>
      <c r="AA18">
        <f>SQRT(physicochemical[[#This Row],[S- Fn]])</f>
        <v>0.77924882478338564</v>
      </c>
      <c r="AB18" t="str">
        <f>VLOOKUP(physicochemical[[#This Row],[Dialation]],FuzzyQ,2)</f>
        <v>Q1</v>
      </c>
    </row>
    <row r="19" spans="1:28" ht="15" hidden="1" thickTop="1" x14ac:dyDescent="0.35">
      <c r="A19">
        <f>'winequality-white'!A19</f>
        <v>8.1</v>
      </c>
      <c r="B19">
        <f>'winequality-white'!B19</f>
        <v>0.56000000000000005</v>
      </c>
      <c r="C19">
        <f>'winequality-white'!D19</f>
        <v>1.7</v>
      </c>
      <c r="D19">
        <f>'winequality-white'!E19</f>
        <v>0.36799999999999999</v>
      </c>
      <c r="E19">
        <f>'winequality-white'!F19</f>
        <v>16</v>
      </c>
      <c r="F19">
        <f>'winequality-white'!H19</f>
        <v>0.99680000000000002</v>
      </c>
      <c r="G19">
        <f>'winequality-white'!I19</f>
        <v>3.11</v>
      </c>
      <c r="H19">
        <f>'winequality-white'!J19</f>
        <v>1.28</v>
      </c>
      <c r="I19">
        <f>'winequality-white'!K19</f>
        <v>9.3000000000000007</v>
      </c>
      <c r="J19" s="17">
        <v>5</v>
      </c>
      <c r="K19">
        <f>STANDARDIZE(physicochemical[[#This Row],[fixed acidity]],Stats!B$3,Stats!B$7)</f>
        <v>-0.34242579914991988</v>
      </c>
      <c r="L19">
        <f>STANDARDIZE(physicochemical[[#This Row],[volatile acidity]],Stats!C$3,Stats!C$7)</f>
        <v>0.1775974413210587</v>
      </c>
      <c r="M19">
        <f>STANDARDIZE(physicochemical[[#This Row],[residual sugar]],Stats!E$3,Stats!E$7)</f>
        <v>-0.70978913744810046</v>
      </c>
      <c r="N19">
        <f>STANDARDIZE(physicochemical[[#This Row],[chlorides]],Stats!F$3,Stats!F$7)</f>
        <v>5.5617825335608311</v>
      </c>
      <c r="O19">
        <f>STANDARDIZE(physicochemical[[#This Row],[free sulfur dioxide]],Stats!G$3,Stats!G$7)</f>
        <v>8.3124858152313921E-2</v>
      </c>
      <c r="P19">
        <f>STANDARDIZE(physicochemical[[#This Row],[density]],Stats!I$3,Stats!I$7)</f>
        <v>-0.30904238143785062</v>
      </c>
      <c r="Q19">
        <f>STANDARDIZE(physicochemical[[#This Row],[pH]],Stats!J$3,Stats!J$7)</f>
        <v>-1.1972302637532521</v>
      </c>
      <c r="R19">
        <f>STANDARDIZE(physicochemical[[#This Row],[sulphates]],Stats!K$3,Stats!K$7)</f>
        <v>3.3375971426813704</v>
      </c>
      <c r="S19">
        <f>STANDARDIZE(physicochemical[[#This Row],[alcohol]],Stats!L$3,Stats!L$7)</f>
        <v>-0.9105069952291851</v>
      </c>
      <c r="T19" s="17">
        <f>STANDARDIZE(physicochemical[[#This Row],[quality]],Stats!N$3,Stats!N$7)</f>
        <v>-0.74377842086283041</v>
      </c>
      <c r="U19">
        <f>SQRT(SUMXMY2($K$2:$S$2,physicochemical[[#This Row],[STDFA]:[STDAlc]]))</f>
        <v>8.736557507969394</v>
      </c>
      <c r="V19" t="str">
        <f>VLOOKUP(physicochemical[[#This Row],[Euclidean Dist]],Quartiles,2)</f>
        <v>Q3</v>
      </c>
      <c r="W19">
        <f>IF(physicochemical[[#This Row],[Euclidean Dist]]&lt;=beta,1-2*(physicochemical[[#This Row],[Euclidean Dist]]/gamma)^2,2*((physicochemical[[#This Row],[Euclidean Dist]]-gamma)/gamma)^2)</f>
        <v>0.35503603653110116</v>
      </c>
      <c r="X19" t="str">
        <f>VLOOKUP(physicochemical[[#This Row],[S- Fn]],FuzzyQ,2)</f>
        <v>Q3</v>
      </c>
      <c r="Y19">
        <f>physicochemical[[#This Row],[Euclidean Dist]]^2</f>
        <v>76.327437090056392</v>
      </c>
      <c r="Z19" t="str">
        <f>VLOOKUP(physicochemical[[#This Row],[Concentration]],FuzzyQ,2)</f>
        <v>Q1</v>
      </c>
      <c r="AA19">
        <f>SQRT(physicochemical[[#This Row],[S- Fn]])</f>
        <v>0.59584900480835001</v>
      </c>
      <c r="AB19" t="str">
        <f>VLOOKUP(physicochemical[[#This Row],[Dialation]],FuzzyQ,2)</f>
        <v>Q2</v>
      </c>
    </row>
    <row r="20" spans="1:28" ht="15" hidden="1" thickTop="1" x14ac:dyDescent="0.35">
      <c r="A20">
        <f>'winequality-white'!A20</f>
        <v>7.4</v>
      </c>
      <c r="B20">
        <f>'winequality-white'!B20</f>
        <v>0.59</v>
      </c>
      <c r="C20">
        <f>'winequality-white'!D20</f>
        <v>4.4000000000000004</v>
      </c>
      <c r="D20">
        <f>'winequality-white'!E20</f>
        <v>8.5999999999999993E-2</v>
      </c>
      <c r="E20">
        <f>'winequality-white'!F20</f>
        <v>6</v>
      </c>
      <c r="F20">
        <f>'winequality-white'!H20</f>
        <v>0.99739999999999995</v>
      </c>
      <c r="G20">
        <f>'winequality-white'!I20</f>
        <v>3.38</v>
      </c>
      <c r="H20">
        <f>'winequality-white'!J20</f>
        <v>0.5</v>
      </c>
      <c r="I20">
        <f>'winequality-white'!K20</f>
        <v>9</v>
      </c>
      <c r="J20" s="17">
        <v>4</v>
      </c>
      <c r="K20">
        <f>STANDARDIZE(physicochemical[[#This Row],[fixed acidity]],Stats!B$3,Stats!B$7)</f>
        <v>-0.72356438939469592</v>
      </c>
      <c r="L20">
        <f>STANDARDIZE(physicochemical[[#This Row],[volatile acidity]],Stats!C$3,Stats!C$7)</f>
        <v>0.34561772639301408</v>
      </c>
      <c r="M20">
        <f>STANDARDIZE(physicochemical[[#This Row],[residual sugar]],Stats!E$3,Stats!E$7)</f>
        <v>1.4694588397066302</v>
      </c>
      <c r="N20">
        <f>STANDARDIZE(physicochemical[[#This Row],[chlorides]],Stats!F$3,Stats!F$7)</f>
        <v>-8.7646280357776843E-2</v>
      </c>
      <c r="O20">
        <f>STANDARDIZE(physicochemical[[#This Row],[free sulfur dioxide]],Stats!G$3,Stats!G$7)</f>
        <v>-0.91958754416751554</v>
      </c>
      <c r="P20">
        <f>STANDARDIZE(physicochemical[[#This Row],[density]],Stats!I$3,Stats!I$7)</f>
        <v>2.8413811440312298E-2</v>
      </c>
      <c r="Q20">
        <f>STANDARDIZE(physicochemical[[#This Row],[pH]],Stats!J$3,Stats!J$7)</f>
        <v>0.51219422706313278</v>
      </c>
      <c r="R20">
        <f>STANDARDIZE(physicochemical[[#This Row],[sulphates]],Stats!K$3,Stats!K$7)</f>
        <v>-0.91982055093326143</v>
      </c>
      <c r="S20">
        <f>STANDARDIZE(physicochemical[[#This Row],[alcohol]],Stats!L$3,Stats!L$7)</f>
        <v>-1.2008781003304512</v>
      </c>
      <c r="T20" s="17">
        <f>STANDARDIZE(physicochemical[[#This Row],[quality]],Stats!N$3,Stats!N$7)</f>
        <v>-1.9959306445376284</v>
      </c>
      <c r="U20">
        <f>SQRT(SUMXMY2($K$2:$S$2,physicochemical[[#This Row],[STDFA]:[STDAlc]]))</f>
        <v>4.079339664968348</v>
      </c>
      <c r="V20" t="str">
        <f>VLOOKUP(physicochemical[[#This Row],[Euclidean Dist]],Quartiles,2)</f>
        <v>Q2</v>
      </c>
      <c r="W20">
        <f>IF(physicochemical[[#This Row],[Euclidean Dist]]&lt;=beta,1-2*(physicochemical[[#This Row],[Euclidean Dist]]/gamma)^2,2*((physicochemical[[#This Row],[Euclidean Dist]]-gamma)/gamma)^2)</f>
        <v>0.85398661101195805</v>
      </c>
      <c r="X20" t="str">
        <f>VLOOKUP(physicochemical[[#This Row],[S- Fn]],FuzzyQ,2)</f>
        <v>Q1</v>
      </c>
      <c r="Y20">
        <f>physicochemical[[#This Row],[Euclidean Dist]]^2</f>
        <v>16.641012102184074</v>
      </c>
      <c r="Z20" t="str">
        <f>VLOOKUP(physicochemical[[#This Row],[Concentration]],FuzzyQ,2)</f>
        <v>Q1</v>
      </c>
      <c r="AA20">
        <f>SQRT(physicochemical[[#This Row],[S- Fn]])</f>
        <v>0.92411395997028312</v>
      </c>
      <c r="AB20" t="str">
        <f>VLOOKUP(physicochemical[[#This Row],[Dialation]],FuzzyQ,2)</f>
        <v>Q1</v>
      </c>
    </row>
    <row r="21" spans="1:28" ht="15" hidden="1" thickTop="1" x14ac:dyDescent="0.35">
      <c r="A21">
        <f>'winequality-white'!A21</f>
        <v>7.9</v>
      </c>
      <c r="B21">
        <f>'winequality-white'!B21</f>
        <v>0.32</v>
      </c>
      <c r="C21">
        <f>'winequality-white'!D21</f>
        <v>1.8</v>
      </c>
      <c r="D21">
        <f>'winequality-white'!E21</f>
        <v>0.34100000000000003</v>
      </c>
      <c r="E21">
        <f>'winequality-white'!F21</f>
        <v>17</v>
      </c>
      <c r="F21">
        <f>'winequality-white'!H21</f>
        <v>0.99690000000000001</v>
      </c>
      <c r="G21">
        <f>'winequality-white'!I21</f>
        <v>3.04</v>
      </c>
      <c r="H21">
        <f>'winequality-white'!J21</f>
        <v>1.08</v>
      </c>
      <c r="I21">
        <f>'winequality-white'!K21</f>
        <v>9.1999999999999993</v>
      </c>
      <c r="J21" s="17">
        <v>6</v>
      </c>
      <c r="K21">
        <f>STANDARDIZE(physicochemical[[#This Row],[fixed acidity]],Stats!B$3,Stats!B$7)</f>
        <v>-0.4513225392198556</v>
      </c>
      <c r="L21">
        <f>STANDARDIZE(physicochemical[[#This Row],[volatile acidity]],Stats!C$3,Stats!C$7)</f>
        <v>-1.1665648392545886</v>
      </c>
      <c r="M21">
        <f>STANDARDIZE(physicochemical[[#This Row],[residual sugar]],Stats!E$3,Stats!E$7)</f>
        <v>-0.62907624940533258</v>
      </c>
      <c r="N21">
        <f>STANDARDIZE(physicochemical[[#This Row],[chlorides]],Stats!F$3,Stats!F$7)</f>
        <v>5.0208797747813909</v>
      </c>
      <c r="O21">
        <f>STANDARDIZE(physicochemical[[#This Row],[free sulfur dioxide]],Stats!G$3,Stats!G$7)</f>
        <v>0.18339609838429685</v>
      </c>
      <c r="P21">
        <f>STANDARDIZE(physicochemical[[#This Row],[density]],Stats!I$3,Stats!I$7)</f>
        <v>-0.2527996826248235</v>
      </c>
      <c r="Q21">
        <f>STANDARDIZE(physicochemical[[#This Row],[pH]],Stats!J$3,Stats!J$7)</f>
        <v>-1.6404143910019433</v>
      </c>
      <c r="R21">
        <f>STANDARDIZE(physicochemical[[#This Row],[sulphates]],Stats!K$3,Stats!K$7)</f>
        <v>2.2459515802160803</v>
      </c>
      <c r="S21">
        <f>STANDARDIZE(physicochemical[[#This Row],[alcohol]],Stats!L$3,Stats!L$7)</f>
        <v>-1.007297363596275</v>
      </c>
      <c r="T21" s="17">
        <f>STANDARDIZE(physicochemical[[#This Row],[quality]],Stats!N$3,Stats!N$7)</f>
        <v>0.50837380281196765</v>
      </c>
      <c r="U21">
        <f>SQRT(SUMXMY2($K$2:$S$2,physicochemical[[#This Row],[STDFA]:[STDAlc]]))</f>
        <v>8.8075795552506229</v>
      </c>
      <c r="V21" t="str">
        <f>VLOOKUP(physicochemical[[#This Row],[Euclidean Dist]],Quartiles,2)</f>
        <v>Q3</v>
      </c>
      <c r="W21">
        <f>IF(physicochemical[[#This Row],[Euclidean Dist]]&lt;=beta,1-2*(physicochemical[[#This Row],[Euclidean Dist]]/gamma)^2,2*((physicochemical[[#This Row],[Euclidean Dist]]-gamma)/gamma)^2)</f>
        <v>0.34715225455468801</v>
      </c>
      <c r="X21" t="str">
        <f>VLOOKUP(physicochemical[[#This Row],[S- Fn]],FuzzyQ,2)</f>
        <v>Q3</v>
      </c>
      <c r="Y21">
        <f>physicochemical[[#This Row],[Euclidean Dist]]^2</f>
        <v>77.573457622068759</v>
      </c>
      <c r="Z21" t="str">
        <f>VLOOKUP(physicochemical[[#This Row],[Concentration]],FuzzyQ,2)</f>
        <v>Q1</v>
      </c>
      <c r="AA21">
        <f>SQRT(physicochemical[[#This Row],[S- Fn]])</f>
        <v>0.58919627846303302</v>
      </c>
      <c r="AB21" t="str">
        <f>VLOOKUP(physicochemical[[#This Row],[Dialation]],FuzzyQ,2)</f>
        <v>Q2</v>
      </c>
    </row>
    <row r="22" spans="1:28" ht="15" hidden="1" thickTop="1" x14ac:dyDescent="0.35">
      <c r="A22">
        <f>'winequality-white'!A22</f>
        <v>8.9</v>
      </c>
      <c r="B22">
        <f>'winequality-white'!B22</f>
        <v>0.22</v>
      </c>
      <c r="C22">
        <f>'winequality-white'!D22</f>
        <v>1.8</v>
      </c>
      <c r="D22">
        <f>'winequality-white'!E22</f>
        <v>7.6999999999999999E-2</v>
      </c>
      <c r="E22">
        <f>'winequality-white'!F22</f>
        <v>29</v>
      </c>
      <c r="F22">
        <f>'winequality-white'!H22</f>
        <v>0.99680000000000002</v>
      </c>
      <c r="G22">
        <f>'winequality-white'!I22</f>
        <v>3.39</v>
      </c>
      <c r="H22">
        <f>'winequality-white'!J22</f>
        <v>0.53</v>
      </c>
      <c r="I22">
        <f>'winequality-white'!K22</f>
        <v>9.4</v>
      </c>
      <c r="J22" s="17">
        <v>6</v>
      </c>
      <c r="K22">
        <f>STANDARDIZE(physicochemical[[#This Row],[fixed acidity]],Stats!B$3,Stats!B$7)</f>
        <v>9.316116112982506E-2</v>
      </c>
      <c r="L22">
        <f>STANDARDIZE(physicochemical[[#This Row],[volatile acidity]],Stats!C$3,Stats!C$7)</f>
        <v>-1.7266324561611084</v>
      </c>
      <c r="M22">
        <f>STANDARDIZE(physicochemical[[#This Row],[residual sugar]],Stats!E$3,Stats!E$7)</f>
        <v>-0.62907624940533258</v>
      </c>
      <c r="N22">
        <f>STANDARDIZE(physicochemical[[#This Row],[chlorides]],Stats!F$3,Stats!F$7)</f>
        <v>-0.26794719995092381</v>
      </c>
      <c r="O22">
        <f>STANDARDIZE(physicochemical[[#This Row],[free sulfur dioxide]],Stats!G$3,Stats!G$7)</f>
        <v>1.386650981168092</v>
      </c>
      <c r="P22">
        <f>STANDARDIZE(physicochemical[[#This Row],[density]],Stats!I$3,Stats!I$7)</f>
        <v>-0.30904238143785062</v>
      </c>
      <c r="Q22">
        <f>STANDARDIZE(physicochemical[[#This Row],[pH]],Stats!J$3,Stats!J$7)</f>
        <v>0.57550624524151883</v>
      </c>
      <c r="R22">
        <f>STANDARDIZE(physicochemical[[#This Row],[sulphates]],Stats!K$3,Stats!K$7)</f>
        <v>-0.75607371656346767</v>
      </c>
      <c r="S22">
        <f>STANDARDIZE(physicochemical[[#This Row],[alcohol]],Stats!L$3,Stats!L$7)</f>
        <v>-0.813716626862097</v>
      </c>
      <c r="T22" s="17">
        <f>STANDARDIZE(physicochemical[[#This Row],[quality]],Stats!N$3,Stats!N$7)</f>
        <v>0.50837380281196765</v>
      </c>
      <c r="U22">
        <f>SQRT(SUMXMY2($K$2:$S$2,physicochemical[[#This Row],[STDFA]:[STDAlc]]))</f>
        <v>6.6066055984814609</v>
      </c>
      <c r="V22" t="str">
        <f>VLOOKUP(physicochemical[[#This Row],[Euclidean Dist]],Quartiles,2)</f>
        <v>Q2</v>
      </c>
      <c r="W22">
        <f>IF(physicochemical[[#This Row],[Euclidean Dist]]&lt;=beta,1-2*(physicochemical[[#This Row],[Euclidean Dist]]/gamma)^2,2*((physicochemical[[#This Row],[Euclidean Dist]]-gamma)/gamma)^2)</f>
        <v>0.61702563322741644</v>
      </c>
      <c r="X22" t="str">
        <f>VLOOKUP(physicochemical[[#This Row],[S- Fn]],FuzzyQ,2)</f>
        <v>Q2</v>
      </c>
      <c r="Y22">
        <f>physicochemical[[#This Row],[Euclidean Dist]]^2</f>
        <v>43.647237533886582</v>
      </c>
      <c r="Z22" t="str">
        <f>VLOOKUP(physicochemical[[#This Row],[Concentration]],FuzzyQ,2)</f>
        <v>Q1</v>
      </c>
      <c r="AA22">
        <f>SQRT(physicochemical[[#This Row],[S- Fn]])</f>
        <v>0.78550979193604997</v>
      </c>
      <c r="AB22" t="str">
        <f>VLOOKUP(physicochemical[[#This Row],[Dialation]],FuzzyQ,2)</f>
        <v>Q1</v>
      </c>
    </row>
    <row r="23" spans="1:28" ht="15" hidden="1" thickTop="1" x14ac:dyDescent="0.35">
      <c r="A23">
        <f>'winequality-white'!A23</f>
        <v>7.6</v>
      </c>
      <c r="B23">
        <f>'winequality-white'!B23</f>
        <v>0.39</v>
      </c>
      <c r="C23">
        <f>'winequality-white'!D23</f>
        <v>2.2999999999999998</v>
      </c>
      <c r="D23">
        <f>'winequality-white'!E23</f>
        <v>8.2000000000000003E-2</v>
      </c>
      <c r="E23">
        <f>'winequality-white'!F23</f>
        <v>23</v>
      </c>
      <c r="F23">
        <f>'winequality-white'!H23</f>
        <v>0.99819999999999998</v>
      </c>
      <c r="G23">
        <f>'winequality-white'!I23</f>
        <v>3.52</v>
      </c>
      <c r="H23">
        <f>'winequality-white'!J23</f>
        <v>0.65</v>
      </c>
      <c r="I23">
        <f>'winequality-white'!K23</f>
        <v>9.6999999999999993</v>
      </c>
      <c r="J23" s="17">
        <v>5</v>
      </c>
      <c r="K23">
        <f>STANDARDIZE(physicochemical[[#This Row],[fixed acidity]],Stats!B$3,Stats!B$7)</f>
        <v>-0.61466764932476026</v>
      </c>
      <c r="L23">
        <f>STANDARDIZE(physicochemical[[#This Row],[volatile acidity]],Stats!C$3,Stats!C$7)</f>
        <v>-0.77451750742002479</v>
      </c>
      <c r="M23">
        <f>STANDARDIZE(physicochemical[[#This Row],[residual sugar]],Stats!E$3,Stats!E$7)</f>
        <v>-0.2255118091914938</v>
      </c>
      <c r="N23">
        <f>STANDARDIZE(physicochemical[[#This Row],[chlorides]],Stats!F$3,Stats!F$7)</f>
        <v>-0.16778002239917533</v>
      </c>
      <c r="O23">
        <f>STANDARDIZE(physicochemical[[#This Row],[free sulfur dioxide]],Stats!G$3,Stats!G$7)</f>
        <v>0.78502353977619455</v>
      </c>
      <c r="P23">
        <f>STANDARDIZE(physicochemical[[#This Row],[density]],Stats!I$3,Stats!I$7)</f>
        <v>0.47835540194459197</v>
      </c>
      <c r="Q23">
        <f>STANDARDIZE(physicochemical[[#This Row],[pH]],Stats!J$3,Stats!J$7)</f>
        <v>1.3985624815605182</v>
      </c>
      <c r="R23">
        <f>STANDARDIZE(physicochemical[[#This Row],[sulphates]],Stats!K$3,Stats!K$7)</f>
        <v>-0.10108637908429365</v>
      </c>
      <c r="S23">
        <f>STANDARDIZE(physicochemical[[#This Row],[alcohol]],Stats!L$3,Stats!L$7)</f>
        <v>-0.52334552176083271</v>
      </c>
      <c r="T23" s="17">
        <f>STANDARDIZE(physicochemical[[#This Row],[quality]],Stats!N$3,Stats!N$7)</f>
        <v>-0.74377842086283041</v>
      </c>
      <c r="U23">
        <f>SQRT(SUMXMY2($K$2:$S$2,physicochemical[[#This Row],[STDFA]:[STDAlc]]))</f>
        <v>5.3154630304944064</v>
      </c>
      <c r="V23" t="str">
        <f>VLOOKUP(physicochemical[[#This Row],[Euclidean Dist]],Quartiles,2)</f>
        <v>Q2</v>
      </c>
      <c r="W23">
        <f>IF(physicochemical[[#This Row],[Euclidean Dist]]&lt;=beta,1-2*(physicochemical[[#This Row],[Euclidean Dist]]/gamma)^2,2*((physicochemical[[#This Row],[Euclidean Dist]]-gamma)/gamma)^2)</f>
        <v>0.7520893702573157</v>
      </c>
      <c r="X23" t="str">
        <f>VLOOKUP(physicochemical[[#This Row],[S- Fn]],FuzzyQ,2)</f>
        <v>Q1</v>
      </c>
      <c r="Y23">
        <f>physicochemical[[#This Row],[Euclidean Dist]]^2</f>
        <v>28.254147228552778</v>
      </c>
      <c r="Z23" t="str">
        <f>VLOOKUP(physicochemical[[#This Row],[Concentration]],FuzzyQ,2)</f>
        <v>Q1</v>
      </c>
      <c r="AA23">
        <f>SQRT(physicochemical[[#This Row],[S- Fn]])</f>
        <v>0.86723086329841592</v>
      </c>
      <c r="AB23" t="str">
        <f>VLOOKUP(physicochemical[[#This Row],[Dialation]],FuzzyQ,2)</f>
        <v>Q1</v>
      </c>
    </row>
    <row r="24" spans="1:28" ht="15" hidden="1" thickTop="1" x14ac:dyDescent="0.35">
      <c r="A24">
        <f>'winequality-white'!A24</f>
        <v>7.9</v>
      </c>
      <c r="B24">
        <f>'winequality-white'!B24</f>
        <v>0.43</v>
      </c>
      <c r="C24">
        <f>'winequality-white'!D24</f>
        <v>1.6</v>
      </c>
      <c r="D24">
        <f>'winequality-white'!E24</f>
        <v>0.106</v>
      </c>
      <c r="E24">
        <f>'winequality-white'!F24</f>
        <v>10</v>
      </c>
      <c r="F24">
        <f>'winequality-white'!H24</f>
        <v>0.99660000000000004</v>
      </c>
      <c r="G24">
        <f>'winequality-white'!I24</f>
        <v>3.17</v>
      </c>
      <c r="H24">
        <f>'winequality-white'!J24</f>
        <v>0.91</v>
      </c>
      <c r="I24">
        <f>'winequality-white'!K24</f>
        <v>9.5</v>
      </c>
      <c r="J24" s="17">
        <v>5</v>
      </c>
      <c r="K24">
        <f>STANDARDIZE(physicochemical[[#This Row],[fixed acidity]],Stats!B$3,Stats!B$7)</f>
        <v>-0.4513225392198556</v>
      </c>
      <c r="L24">
        <f>STANDARDIZE(physicochemical[[#This Row],[volatile acidity]],Stats!C$3,Stats!C$7)</f>
        <v>-0.55049046065741714</v>
      </c>
      <c r="M24">
        <f>STANDARDIZE(physicochemical[[#This Row],[residual sugar]],Stats!E$3,Stats!E$7)</f>
        <v>-0.79050202549086812</v>
      </c>
      <c r="N24">
        <f>STANDARDIZE(physicochemical[[#This Row],[chlorides]],Stats!F$3,Stats!F$7)</f>
        <v>0.31302242984921674</v>
      </c>
      <c r="O24">
        <f>STANDARDIZE(physicochemical[[#This Row],[free sulfur dioxide]],Stats!G$3,Stats!G$7)</f>
        <v>-0.51850258323958376</v>
      </c>
      <c r="P24">
        <f>STANDARDIZE(physicochemical[[#This Row],[density]],Stats!I$3,Stats!I$7)</f>
        <v>-0.42152777906390498</v>
      </c>
      <c r="Q24">
        <f>STANDARDIZE(physicochemical[[#This Row],[pH]],Stats!J$3,Stats!J$7)</f>
        <v>-0.81735815468294404</v>
      </c>
      <c r="R24">
        <f>STANDARDIZE(physicochemical[[#This Row],[sulphates]],Stats!K$3,Stats!K$7)</f>
        <v>1.3180528521205837</v>
      </c>
      <c r="S24">
        <f>STANDARDIZE(physicochemical[[#This Row],[alcohol]],Stats!L$3,Stats!L$7)</f>
        <v>-0.71692625849500891</v>
      </c>
      <c r="T24" s="17">
        <f>STANDARDIZE(physicochemical[[#This Row],[quality]],Stats!N$3,Stats!N$7)</f>
        <v>-0.74377842086283041</v>
      </c>
      <c r="U24">
        <f>SQRT(SUMXMY2($K$2:$S$2,physicochemical[[#This Row],[STDFA]:[STDAlc]]))</f>
        <v>6.0599129064481669</v>
      </c>
      <c r="V24" t="str">
        <f>VLOOKUP(physicochemical[[#This Row],[Euclidean Dist]],Quartiles,2)</f>
        <v>Q2</v>
      </c>
      <c r="W24">
        <f>IF(physicochemical[[#This Row],[Euclidean Dist]]&lt;=beta,1-2*(physicochemical[[#This Row],[Euclidean Dist]]/gamma)^2,2*((physicochemical[[#This Row],[Euclidean Dist]]-gamma)/gamma)^2)</f>
        <v>0.67778503301910553</v>
      </c>
      <c r="X24" t="str">
        <f>VLOOKUP(physicochemical[[#This Row],[S- Fn]],FuzzyQ,2)</f>
        <v>Q2</v>
      </c>
      <c r="Y24">
        <f>physicochemical[[#This Row],[Euclidean Dist]]^2</f>
        <v>36.72254443373707</v>
      </c>
      <c r="Z24" t="str">
        <f>VLOOKUP(physicochemical[[#This Row],[Concentration]],FuzzyQ,2)</f>
        <v>Q1</v>
      </c>
      <c r="AA24">
        <f>SQRT(physicochemical[[#This Row],[S- Fn]])</f>
        <v>0.8232770086787955</v>
      </c>
      <c r="AB24" t="str">
        <f>VLOOKUP(physicochemical[[#This Row],[Dialation]],FuzzyQ,2)</f>
        <v>Q1</v>
      </c>
    </row>
    <row r="25" spans="1:28" ht="15" hidden="1" thickTop="1" x14ac:dyDescent="0.35">
      <c r="A25">
        <f>'winequality-white'!A25</f>
        <v>8.5</v>
      </c>
      <c r="B25">
        <f>'winequality-white'!B25</f>
        <v>0.49</v>
      </c>
      <c r="C25">
        <f>'winequality-white'!D25</f>
        <v>2.2999999999999998</v>
      </c>
      <c r="D25">
        <f>'winequality-white'!E25</f>
        <v>8.4000000000000005E-2</v>
      </c>
      <c r="E25">
        <f>'winequality-white'!F25</f>
        <v>9</v>
      </c>
      <c r="F25">
        <f>'winequality-white'!H25</f>
        <v>0.99680000000000002</v>
      </c>
      <c r="G25">
        <f>'winequality-white'!I25</f>
        <v>3.17</v>
      </c>
      <c r="H25">
        <f>'winequality-white'!J25</f>
        <v>0.53</v>
      </c>
      <c r="I25">
        <f>'winequality-white'!K25</f>
        <v>9.4</v>
      </c>
      <c r="J25" s="17">
        <v>5</v>
      </c>
      <c r="K25">
        <f>STANDARDIZE(physicochemical[[#This Row],[fixed acidity]],Stats!B$3,Stats!B$7)</f>
        <v>-0.1246323190100474</v>
      </c>
      <c r="L25">
        <f>STANDARDIZE(physicochemical[[#This Row],[volatile acidity]],Stats!C$3,Stats!C$7)</f>
        <v>-0.21444989051350535</v>
      </c>
      <c r="M25">
        <f>STANDARDIZE(physicochemical[[#This Row],[residual sugar]],Stats!E$3,Stats!E$7)</f>
        <v>-0.2255118091914938</v>
      </c>
      <c r="N25">
        <f>STANDARDIZE(physicochemical[[#This Row],[chlorides]],Stats!F$3,Stats!F$7)</f>
        <v>-0.12771315137847594</v>
      </c>
      <c r="O25">
        <f>STANDARDIZE(physicochemical[[#This Row],[free sulfur dioxide]],Stats!G$3,Stats!G$7)</f>
        <v>-0.61877382347156662</v>
      </c>
      <c r="P25">
        <f>STANDARDIZE(physicochemical[[#This Row],[density]],Stats!I$3,Stats!I$7)</f>
        <v>-0.30904238143785062</v>
      </c>
      <c r="Q25">
        <f>STANDARDIZE(physicochemical[[#This Row],[pH]],Stats!J$3,Stats!J$7)</f>
        <v>-0.81735815468294404</v>
      </c>
      <c r="R25">
        <f>STANDARDIZE(physicochemical[[#This Row],[sulphates]],Stats!K$3,Stats!K$7)</f>
        <v>-0.75607371656346767</v>
      </c>
      <c r="S25">
        <f>STANDARDIZE(physicochemical[[#This Row],[alcohol]],Stats!L$3,Stats!L$7)</f>
        <v>-0.813716626862097</v>
      </c>
      <c r="T25" s="17">
        <f>STANDARDIZE(physicochemical[[#This Row],[quality]],Stats!N$3,Stats!N$7)</f>
        <v>-0.74377842086283041</v>
      </c>
      <c r="U25">
        <f>SQRT(SUMXMY2($K$2:$S$2,physicochemical[[#This Row],[STDFA]:[STDAlc]]))</f>
        <v>5.3194538469332588</v>
      </c>
      <c r="V25" t="str">
        <f>VLOOKUP(physicochemical[[#This Row],[Euclidean Dist]],Quartiles,2)</f>
        <v>Q2</v>
      </c>
      <c r="W25">
        <f>IF(physicochemical[[#This Row],[Euclidean Dist]]&lt;=beta,1-2*(physicochemical[[#This Row],[Euclidean Dist]]/gamma)^2,2*((physicochemical[[#This Row],[Euclidean Dist]]-gamma)/gamma)^2)</f>
        <v>0.75171697100791723</v>
      </c>
      <c r="X25" t="str">
        <f>VLOOKUP(physicochemical[[#This Row],[S- Fn]],FuzzyQ,2)</f>
        <v>Q1</v>
      </c>
      <c r="Y25">
        <f>physicochemical[[#This Row],[Euclidean Dist]]^2</f>
        <v>28.296589229653048</v>
      </c>
      <c r="Z25" t="str">
        <f>VLOOKUP(physicochemical[[#This Row],[Concentration]],FuzzyQ,2)</f>
        <v>Q1</v>
      </c>
      <c r="AA25">
        <f>SQRT(physicochemical[[#This Row],[S- Fn]])</f>
        <v>0.86701613076569528</v>
      </c>
      <c r="AB25" t="str">
        <f>VLOOKUP(physicochemical[[#This Row],[Dialation]],FuzzyQ,2)</f>
        <v>Q1</v>
      </c>
    </row>
    <row r="26" spans="1:28" ht="15" hidden="1" thickTop="1" x14ac:dyDescent="0.35">
      <c r="A26">
        <f>'winequality-white'!A26</f>
        <v>6.9</v>
      </c>
      <c r="B26">
        <f>'winequality-white'!B26</f>
        <v>0.4</v>
      </c>
      <c r="C26">
        <f>'winequality-white'!D26</f>
        <v>2.4</v>
      </c>
      <c r="D26">
        <f>'winequality-white'!E26</f>
        <v>8.5000000000000006E-2</v>
      </c>
      <c r="E26">
        <f>'winequality-white'!F26</f>
        <v>21</v>
      </c>
      <c r="F26">
        <f>'winequality-white'!H26</f>
        <v>0.99680000000000002</v>
      </c>
      <c r="G26">
        <f>'winequality-white'!I26</f>
        <v>3.43</v>
      </c>
      <c r="H26">
        <f>'winequality-white'!J26</f>
        <v>0.63</v>
      </c>
      <c r="I26">
        <f>'winequality-white'!K26</f>
        <v>9.6999999999999993</v>
      </c>
      <c r="J26" s="17">
        <v>6</v>
      </c>
      <c r="K26">
        <f>STANDARDIZE(physicochemical[[#This Row],[fixed acidity]],Stats!B$3,Stats!B$7)</f>
        <v>-0.99580623956953629</v>
      </c>
      <c r="L26">
        <f>STANDARDIZE(physicochemical[[#This Row],[volatile acidity]],Stats!C$3,Stats!C$7)</f>
        <v>-0.71851074572937279</v>
      </c>
      <c r="M26">
        <f>STANDARDIZE(physicochemical[[#This Row],[residual sugar]],Stats!E$3,Stats!E$7)</f>
        <v>-0.14479892114872595</v>
      </c>
      <c r="N26">
        <f>STANDARDIZE(physicochemical[[#This Row],[chlorides]],Stats!F$3,Stats!F$7)</f>
        <v>-0.10767971586812626</v>
      </c>
      <c r="O26">
        <f>STANDARDIZE(physicochemical[[#This Row],[free sulfur dioxide]],Stats!G$3,Stats!G$7)</f>
        <v>0.5844810593122286</v>
      </c>
      <c r="P26">
        <f>STANDARDIZE(physicochemical[[#This Row],[density]],Stats!I$3,Stats!I$7)</f>
        <v>-0.30904238143785062</v>
      </c>
      <c r="Q26">
        <f>STANDARDIZE(physicochemical[[#This Row],[pH]],Stats!J$3,Stats!J$7)</f>
        <v>0.82875431795505761</v>
      </c>
      <c r="R26">
        <f>STANDARDIZE(physicochemical[[#This Row],[sulphates]],Stats!K$3,Stats!K$7)</f>
        <v>-0.21025093533082276</v>
      </c>
      <c r="S26">
        <f>STANDARDIZE(physicochemical[[#This Row],[alcohol]],Stats!L$3,Stats!L$7)</f>
        <v>-0.52334552176083271</v>
      </c>
      <c r="T26" s="17">
        <f>STANDARDIZE(physicochemical[[#This Row],[quality]],Stats!N$3,Stats!N$7)</f>
        <v>0.50837380281196765</v>
      </c>
      <c r="U26">
        <f>SQRT(SUMXMY2($K$2:$S$2,physicochemical[[#This Row],[STDFA]:[STDAlc]]))</f>
        <v>5.2018344648376749</v>
      </c>
      <c r="V26" t="str">
        <f>VLOOKUP(physicochemical[[#This Row],[Euclidean Dist]],Quartiles,2)</f>
        <v>Q2</v>
      </c>
      <c r="W26">
        <f>IF(physicochemical[[#This Row],[Euclidean Dist]]&lt;=beta,1-2*(physicochemical[[#This Row],[Euclidean Dist]]/gamma)^2,2*((physicochemical[[#This Row],[Euclidean Dist]]-gamma)/gamma)^2)</f>
        <v>0.76257524408976574</v>
      </c>
      <c r="X26" t="str">
        <f>VLOOKUP(physicochemical[[#This Row],[S- Fn]],FuzzyQ,2)</f>
        <v>Q1</v>
      </c>
      <c r="Y26">
        <f>physicochemical[[#This Row],[Euclidean Dist]]^2</f>
        <v>27.059081799573061</v>
      </c>
      <c r="Z26" t="str">
        <f>VLOOKUP(physicochemical[[#This Row],[Concentration]],FuzzyQ,2)</f>
        <v>Q1</v>
      </c>
      <c r="AA26">
        <f>SQRT(physicochemical[[#This Row],[S- Fn]])</f>
        <v>0.87325554340626188</v>
      </c>
      <c r="AB26" t="str">
        <f>VLOOKUP(physicochemical[[#This Row],[Dialation]],FuzzyQ,2)</f>
        <v>Q1</v>
      </c>
    </row>
    <row r="27" spans="1:28" ht="15" hidden="1" thickTop="1" x14ac:dyDescent="0.35">
      <c r="A27">
        <f>'winequality-white'!A27</f>
        <v>6.3</v>
      </c>
      <c r="B27">
        <f>'winequality-white'!B27</f>
        <v>0.39</v>
      </c>
      <c r="C27">
        <f>'winequality-white'!D27</f>
        <v>1.4</v>
      </c>
      <c r="D27">
        <f>'winequality-white'!E27</f>
        <v>0.08</v>
      </c>
      <c r="E27">
        <f>'winequality-white'!F27</f>
        <v>11</v>
      </c>
      <c r="F27">
        <f>'winequality-white'!H27</f>
        <v>0.99550000000000005</v>
      </c>
      <c r="G27">
        <f>'winequality-white'!I27</f>
        <v>3.34</v>
      </c>
      <c r="H27">
        <f>'winequality-white'!J27</f>
        <v>0.56000000000000005</v>
      </c>
      <c r="I27">
        <f>'winequality-white'!K27</f>
        <v>9.3000000000000007</v>
      </c>
      <c r="J27" s="17">
        <v>5</v>
      </c>
      <c r="K27">
        <f>STANDARDIZE(physicochemical[[#This Row],[fixed acidity]],Stats!B$3,Stats!B$7)</f>
        <v>-1.3224964597793449</v>
      </c>
      <c r="L27">
        <f>STANDARDIZE(physicochemical[[#This Row],[volatile acidity]],Stats!C$3,Stats!C$7)</f>
        <v>-0.77451750742002479</v>
      </c>
      <c r="M27">
        <f>STANDARDIZE(physicochemical[[#This Row],[residual sugar]],Stats!E$3,Stats!E$7)</f>
        <v>-0.95192780157640378</v>
      </c>
      <c r="N27">
        <f>STANDARDIZE(physicochemical[[#This Row],[chlorides]],Stats!F$3,Stats!F$7)</f>
        <v>-0.20784689341987472</v>
      </c>
      <c r="O27">
        <f>STANDARDIZE(physicochemical[[#This Row],[free sulfur dioxide]],Stats!G$3,Stats!G$7)</f>
        <v>-0.41823134300760079</v>
      </c>
      <c r="P27">
        <f>STANDARDIZE(physicochemical[[#This Row],[density]],Stats!I$3,Stats!I$7)</f>
        <v>-1.0401974660072661</v>
      </c>
      <c r="Q27">
        <f>STANDARDIZE(physicochemical[[#This Row],[pH]],Stats!J$3,Stats!J$7)</f>
        <v>0.25894615434959412</v>
      </c>
      <c r="R27">
        <f>STANDARDIZE(physicochemical[[#This Row],[sulphates]],Stats!K$3,Stats!K$7)</f>
        <v>-0.59232688219367402</v>
      </c>
      <c r="S27">
        <f>STANDARDIZE(physicochemical[[#This Row],[alcohol]],Stats!L$3,Stats!L$7)</f>
        <v>-0.9105069952291851</v>
      </c>
      <c r="T27" s="17">
        <f>STANDARDIZE(physicochemical[[#This Row],[quality]],Stats!N$3,Stats!N$7)</f>
        <v>-0.74377842086283041</v>
      </c>
      <c r="U27">
        <f>SQRT(SUMXMY2($K$2:$S$2,physicochemical[[#This Row],[STDFA]:[STDAlc]]))</f>
        <v>5.6173977332354825</v>
      </c>
      <c r="V27" t="str">
        <f>VLOOKUP(physicochemical[[#This Row],[Euclidean Dist]],Quartiles,2)</f>
        <v>Q2</v>
      </c>
      <c r="W27">
        <f>IF(physicochemical[[#This Row],[Euclidean Dist]]&lt;=beta,1-2*(physicochemical[[#This Row],[Euclidean Dist]]/gamma)^2,2*((physicochemical[[#This Row],[Euclidean Dist]]-gamma)/gamma)^2)</f>
        <v>0.72312528660144526</v>
      </c>
      <c r="X27" t="str">
        <f>VLOOKUP(physicochemical[[#This Row],[S- Fn]],FuzzyQ,2)</f>
        <v>Q2</v>
      </c>
      <c r="Y27">
        <f>physicochemical[[#This Row],[Euclidean Dist]]^2</f>
        <v>31.555157293359137</v>
      </c>
      <c r="Z27" t="str">
        <f>VLOOKUP(physicochemical[[#This Row],[Concentration]],FuzzyQ,2)</f>
        <v>Q1</v>
      </c>
      <c r="AA27">
        <f>SQRT(physicochemical[[#This Row],[S- Fn]])</f>
        <v>0.85036773610094429</v>
      </c>
      <c r="AB27" t="str">
        <f>VLOOKUP(physicochemical[[#This Row],[Dialation]],FuzzyQ,2)</f>
        <v>Q1</v>
      </c>
    </row>
    <row r="28" spans="1:28" ht="15" hidden="1" thickTop="1" x14ac:dyDescent="0.35">
      <c r="A28">
        <f>'winequality-white'!A28</f>
        <v>7.6</v>
      </c>
      <c r="B28">
        <f>'winequality-white'!B28</f>
        <v>0.41</v>
      </c>
      <c r="C28">
        <f>'winequality-white'!D28</f>
        <v>1.8</v>
      </c>
      <c r="D28">
        <f>'winequality-white'!E28</f>
        <v>0.08</v>
      </c>
      <c r="E28">
        <f>'winequality-white'!F28</f>
        <v>4</v>
      </c>
      <c r="F28">
        <f>'winequality-white'!H28</f>
        <v>0.99619999999999997</v>
      </c>
      <c r="G28">
        <f>'winequality-white'!I28</f>
        <v>3.28</v>
      </c>
      <c r="H28">
        <f>'winequality-white'!J28</f>
        <v>0.59</v>
      </c>
      <c r="I28">
        <f>'winequality-white'!K28</f>
        <v>9.5</v>
      </c>
      <c r="J28" s="17">
        <v>5</v>
      </c>
      <c r="K28">
        <f>STANDARDIZE(physicochemical[[#This Row],[fixed acidity]],Stats!B$3,Stats!B$7)</f>
        <v>-0.61466764932476026</v>
      </c>
      <c r="L28">
        <f>STANDARDIZE(physicochemical[[#This Row],[volatile acidity]],Stats!C$3,Stats!C$7)</f>
        <v>-0.66250398403872113</v>
      </c>
      <c r="M28">
        <f>STANDARDIZE(physicochemical[[#This Row],[residual sugar]],Stats!E$3,Stats!E$7)</f>
        <v>-0.62907624940533258</v>
      </c>
      <c r="N28">
        <f>STANDARDIZE(physicochemical[[#This Row],[chlorides]],Stats!F$3,Stats!F$7)</f>
        <v>-0.20784689341987472</v>
      </c>
      <c r="O28">
        <f>STANDARDIZE(physicochemical[[#This Row],[free sulfur dioxide]],Stats!G$3,Stats!G$7)</f>
        <v>-1.1201300246314814</v>
      </c>
      <c r="P28">
        <f>STANDARDIZE(physicochemical[[#This Row],[density]],Stats!I$3,Stats!I$7)</f>
        <v>-0.64649857431607605</v>
      </c>
      <c r="Q28">
        <f>STANDARDIZE(physicochemical[[#This Row],[pH]],Stats!J$3,Stats!J$7)</f>
        <v>-0.12092595472071396</v>
      </c>
      <c r="R28">
        <f>STANDARDIZE(physicochemical[[#This Row],[sulphates]],Stats!K$3,Stats!K$7)</f>
        <v>-0.42858004782388098</v>
      </c>
      <c r="S28">
        <f>STANDARDIZE(physicochemical[[#This Row],[alcohol]],Stats!L$3,Stats!L$7)</f>
        <v>-0.71692625849500891</v>
      </c>
      <c r="T28" s="17">
        <f>STANDARDIZE(physicochemical[[#This Row],[quality]],Stats!N$3,Stats!N$7)</f>
        <v>-0.74377842086283041</v>
      </c>
      <c r="U28">
        <f>SQRT(SUMXMY2($K$2:$S$2,physicochemical[[#This Row],[STDFA]:[STDAlc]]))</f>
        <v>5.4104401072576804</v>
      </c>
      <c r="V28" t="str">
        <f>VLOOKUP(physicochemical[[#This Row],[Euclidean Dist]],Quartiles,2)</f>
        <v>Q2</v>
      </c>
      <c r="W28">
        <f>IF(physicochemical[[#This Row],[Euclidean Dist]]&lt;=beta,1-2*(physicochemical[[#This Row],[Euclidean Dist]]/gamma)^2,2*((physicochemical[[#This Row],[Euclidean Dist]]-gamma)/gamma)^2)</f>
        <v>0.74315085030454098</v>
      </c>
      <c r="X28" t="str">
        <f>VLOOKUP(physicochemical[[#This Row],[S- Fn]],FuzzyQ,2)</f>
        <v>Q2</v>
      </c>
      <c r="Y28">
        <f>physicochemical[[#This Row],[Euclidean Dist]]^2</f>
        <v>29.272862154222501</v>
      </c>
      <c r="Z28" t="str">
        <f>VLOOKUP(physicochemical[[#This Row],[Concentration]],FuzzyQ,2)</f>
        <v>Q1</v>
      </c>
      <c r="AA28">
        <f>SQRT(physicochemical[[#This Row],[S- Fn]])</f>
        <v>0.8620619759069188</v>
      </c>
      <c r="AB28" t="str">
        <f>VLOOKUP(physicochemical[[#This Row],[Dialation]],FuzzyQ,2)</f>
        <v>Q1</v>
      </c>
    </row>
    <row r="29" spans="1:28" ht="15" hidden="1" thickTop="1" x14ac:dyDescent="0.35">
      <c r="A29">
        <f>'winequality-white'!A30</f>
        <v>7.1</v>
      </c>
      <c r="B29">
        <f>'winequality-white'!B30</f>
        <v>0.71</v>
      </c>
      <c r="C29">
        <f>'winequality-white'!D30</f>
        <v>1.9</v>
      </c>
      <c r="D29">
        <f>'winequality-white'!E30</f>
        <v>0.08</v>
      </c>
      <c r="E29">
        <f>'winequality-white'!F30</f>
        <v>14</v>
      </c>
      <c r="F29">
        <f>'winequality-white'!H30</f>
        <v>0.99719999999999998</v>
      </c>
      <c r="G29">
        <f>'winequality-white'!I30</f>
        <v>3.47</v>
      </c>
      <c r="H29">
        <f>'winequality-white'!J30</f>
        <v>0.55000000000000004</v>
      </c>
      <c r="I29">
        <f>'winequality-white'!K30</f>
        <v>9.4</v>
      </c>
      <c r="J29" s="17">
        <v>5</v>
      </c>
      <c r="K29">
        <f>STANDARDIZE(physicochemical[[#This Row],[fixed acidity]],Stats!B$3,Stats!B$7)</f>
        <v>-0.88690949949960052</v>
      </c>
      <c r="L29">
        <f>STANDARDIZE(physicochemical[[#This Row],[volatile acidity]],Stats!C$3,Stats!C$7)</f>
        <v>1.0176988666808375</v>
      </c>
      <c r="M29">
        <f>STANDARDIZE(physicochemical[[#This Row],[residual sugar]],Stats!E$3,Stats!E$7)</f>
        <v>-0.54836336136256492</v>
      </c>
      <c r="N29">
        <f>STANDARDIZE(physicochemical[[#This Row],[chlorides]],Stats!F$3,Stats!F$7)</f>
        <v>-0.20784689341987472</v>
      </c>
      <c r="O29">
        <f>STANDARDIZE(physicochemical[[#This Row],[free sulfur dioxide]],Stats!G$3,Stats!G$7)</f>
        <v>-0.11741762231165197</v>
      </c>
      <c r="P29">
        <f>STANDARDIZE(physicochemical[[#This Row],[density]],Stats!I$3,Stats!I$7)</f>
        <v>-8.4071586185742023E-2</v>
      </c>
      <c r="Q29">
        <f>STANDARDIZE(physicochemical[[#This Row],[pH]],Stats!J$3,Stats!J$7)</f>
        <v>1.0820023906685963</v>
      </c>
      <c r="R29">
        <f>STANDARDIZE(physicochemical[[#This Row],[sulphates]],Stats!K$3,Stats!K$7)</f>
        <v>-0.64690916031693857</v>
      </c>
      <c r="S29">
        <f>STANDARDIZE(physicochemical[[#This Row],[alcohol]],Stats!L$3,Stats!L$7)</f>
        <v>-0.813716626862097</v>
      </c>
      <c r="T29" s="17">
        <f>STANDARDIZE(physicochemical[[#This Row],[quality]],Stats!N$3,Stats!N$7)</f>
        <v>-0.74377842086283041</v>
      </c>
      <c r="U29">
        <f>SQRT(SUMXMY2($K$2:$S$2,physicochemical[[#This Row],[STDFA]:[STDAlc]]))</f>
        <v>3.7892365292573014</v>
      </c>
      <c r="V29" t="str">
        <f>VLOOKUP(physicochemical[[#This Row],[Euclidean Dist]],Quartiles,2)</f>
        <v>Q2</v>
      </c>
      <c r="W29">
        <f>IF(physicochemical[[#This Row],[Euclidean Dist]]&lt;=beta,1-2*(physicochemical[[#This Row],[Euclidean Dist]]/gamma)^2,2*((physicochemical[[#This Row],[Euclidean Dist]]-gamma)/gamma)^2)</f>
        <v>0.87401571504702458</v>
      </c>
      <c r="X29" t="str">
        <f>VLOOKUP(physicochemical[[#This Row],[S- Fn]],FuzzyQ,2)</f>
        <v>Q1</v>
      </c>
      <c r="Y29">
        <f>physicochemical[[#This Row],[Euclidean Dist]]^2</f>
        <v>14.358313474657919</v>
      </c>
      <c r="Z29" t="str">
        <f>VLOOKUP(physicochemical[[#This Row],[Concentration]],FuzzyQ,2)</f>
        <v>Q1</v>
      </c>
      <c r="AA29">
        <f>SQRT(physicochemical[[#This Row],[S- Fn]])</f>
        <v>0.9348880762139522</v>
      </c>
      <c r="AB29" t="str">
        <f>VLOOKUP(physicochemical[[#This Row],[Dialation]],FuzzyQ,2)</f>
        <v>Q1</v>
      </c>
    </row>
    <row r="30" spans="1:28" ht="15" hidden="1" thickTop="1" x14ac:dyDescent="0.35">
      <c r="A30">
        <f>'winequality-white'!A31</f>
        <v>7.8</v>
      </c>
      <c r="B30">
        <f>'winequality-white'!B31</f>
        <v>0.64500000000000002</v>
      </c>
      <c r="C30">
        <f>'winequality-white'!D31</f>
        <v>2</v>
      </c>
      <c r="D30">
        <f>'winequality-white'!E31</f>
        <v>8.2000000000000003E-2</v>
      </c>
      <c r="E30">
        <f>'winequality-white'!F31</f>
        <v>8</v>
      </c>
      <c r="F30">
        <f>'winequality-white'!H31</f>
        <v>0.99639999999999995</v>
      </c>
      <c r="G30">
        <f>'winequality-white'!I31</f>
        <v>3.38</v>
      </c>
      <c r="H30">
        <f>'winequality-white'!J31</f>
        <v>0.59</v>
      </c>
      <c r="I30">
        <f>'winequality-white'!K31</f>
        <v>9.8000000000000007</v>
      </c>
      <c r="J30" s="17">
        <v>6</v>
      </c>
      <c r="K30">
        <f>STANDARDIZE(physicochemical[[#This Row],[fixed acidity]],Stats!B$3,Stats!B$7)</f>
        <v>-0.50577090925482393</v>
      </c>
      <c r="L30">
        <f>STANDARDIZE(physicochemical[[#This Row],[volatile acidity]],Stats!C$3,Stats!C$7)</f>
        <v>0.65365491569160017</v>
      </c>
      <c r="M30">
        <f>STANDARDIZE(physicochemical[[#This Row],[residual sugar]],Stats!E$3,Stats!E$7)</f>
        <v>-0.46765047331979703</v>
      </c>
      <c r="N30">
        <f>STANDARDIZE(physicochemical[[#This Row],[chlorides]],Stats!F$3,Stats!F$7)</f>
        <v>-0.16778002239917533</v>
      </c>
      <c r="O30">
        <f>STANDARDIZE(physicochemical[[#This Row],[free sulfur dioxide]],Stats!G$3,Stats!G$7)</f>
        <v>-0.71904506370354959</v>
      </c>
      <c r="P30">
        <f>STANDARDIZE(physicochemical[[#This Row],[density]],Stats!I$3,Stats!I$7)</f>
        <v>-0.53401317669002168</v>
      </c>
      <c r="Q30">
        <f>STANDARDIZE(physicochemical[[#This Row],[pH]],Stats!J$3,Stats!J$7)</f>
        <v>0.51219422706313278</v>
      </c>
      <c r="R30">
        <f>STANDARDIZE(physicochemical[[#This Row],[sulphates]],Stats!K$3,Stats!K$7)</f>
        <v>-0.42858004782388098</v>
      </c>
      <c r="S30">
        <f>STANDARDIZE(physicochemical[[#This Row],[alcohol]],Stats!L$3,Stats!L$7)</f>
        <v>-0.42655515339374295</v>
      </c>
      <c r="T30" s="17">
        <f>STANDARDIZE(physicochemical[[#This Row],[quality]],Stats!N$3,Stats!N$7)</f>
        <v>0.50837380281196765</v>
      </c>
      <c r="U30">
        <f>SQRT(SUMXMY2($K$2:$S$2,physicochemical[[#This Row],[STDFA]:[STDAlc]]))</f>
        <v>4.0030287288590163</v>
      </c>
      <c r="V30" t="str">
        <f>VLOOKUP(physicochemical[[#This Row],[Euclidean Dist]],Quartiles,2)</f>
        <v>Q2</v>
      </c>
      <c r="W30">
        <f>IF(physicochemical[[#This Row],[Euclidean Dist]]&lt;=beta,1-2*(physicochemical[[#This Row],[Euclidean Dist]]/gamma)^2,2*((physicochemical[[#This Row],[Euclidean Dist]]-gamma)/gamma)^2)</f>
        <v>0.85939836900715705</v>
      </c>
      <c r="X30" t="str">
        <f>VLOOKUP(physicochemical[[#This Row],[S- Fn]],FuzzyQ,2)</f>
        <v>Q1</v>
      </c>
      <c r="Y30">
        <f>physicochemical[[#This Row],[Euclidean Dist]]^2</f>
        <v>16.024239004070633</v>
      </c>
      <c r="Z30" t="str">
        <f>VLOOKUP(physicochemical[[#This Row],[Concentration]],FuzzyQ,2)</f>
        <v>Q1</v>
      </c>
      <c r="AA30">
        <f>SQRT(physicochemical[[#This Row],[S- Fn]])</f>
        <v>0.9270374151064007</v>
      </c>
      <c r="AB30" t="str">
        <f>VLOOKUP(physicochemical[[#This Row],[Dialation]],FuzzyQ,2)</f>
        <v>Q1</v>
      </c>
    </row>
    <row r="31" spans="1:28" ht="15" hidden="1" thickTop="1" x14ac:dyDescent="0.35">
      <c r="A31">
        <f>'winequality-white'!A32</f>
        <v>6.7</v>
      </c>
      <c r="B31">
        <f>'winequality-white'!B32</f>
        <v>0.67500000000000004</v>
      </c>
      <c r="C31">
        <f>'winequality-white'!D32</f>
        <v>2.4</v>
      </c>
      <c r="D31">
        <f>'winequality-white'!E32</f>
        <v>8.8999999999999996E-2</v>
      </c>
      <c r="E31">
        <f>'winequality-white'!F32</f>
        <v>17</v>
      </c>
      <c r="F31">
        <f>'winequality-white'!H32</f>
        <v>0.99580000000000002</v>
      </c>
      <c r="G31">
        <f>'winequality-white'!I32</f>
        <v>3.35</v>
      </c>
      <c r="H31">
        <f>'winequality-white'!J32</f>
        <v>0.54</v>
      </c>
      <c r="I31">
        <f>'winequality-white'!K32</f>
        <v>10.1</v>
      </c>
      <c r="J31" s="17">
        <v>5</v>
      </c>
      <c r="K31">
        <f>STANDARDIZE(physicochemical[[#This Row],[fixed acidity]],Stats!B$3,Stats!B$7)</f>
        <v>-1.1047029796394725</v>
      </c>
      <c r="L31">
        <f>STANDARDIZE(physicochemical[[#This Row],[volatile acidity]],Stats!C$3,Stats!C$7)</f>
        <v>0.82167520076355616</v>
      </c>
      <c r="M31">
        <f>STANDARDIZE(physicochemical[[#This Row],[residual sugar]],Stats!E$3,Stats!E$7)</f>
        <v>-0.14479892114872595</v>
      </c>
      <c r="N31">
        <f>STANDARDIZE(physicochemical[[#This Row],[chlorides]],Stats!F$3,Stats!F$7)</f>
        <v>-2.7545973826727767E-2</v>
      </c>
      <c r="O31">
        <f>STANDARDIZE(physicochemical[[#This Row],[free sulfur dioxide]],Stats!G$3,Stats!G$7)</f>
        <v>0.18339609838429685</v>
      </c>
      <c r="P31">
        <f>STANDARDIZE(physicochemical[[#This Row],[density]],Stats!I$3,Stats!I$7)</f>
        <v>-0.87146936956818466</v>
      </c>
      <c r="Q31">
        <f>STANDARDIZE(physicochemical[[#This Row],[pH]],Stats!J$3,Stats!J$7)</f>
        <v>0.32225817252798017</v>
      </c>
      <c r="R31">
        <f>STANDARDIZE(physicochemical[[#This Row],[sulphates]],Stats!K$3,Stats!K$7)</f>
        <v>-0.70149143844020312</v>
      </c>
      <c r="S31">
        <f>STANDARDIZE(physicochemical[[#This Row],[alcohol]],Stats!L$3,Stats!L$7)</f>
        <v>-0.13618404829247865</v>
      </c>
      <c r="T31" s="17">
        <f>STANDARDIZE(physicochemical[[#This Row],[quality]],Stats!N$3,Stats!N$7)</f>
        <v>-0.74377842086283041</v>
      </c>
      <c r="U31">
        <f>SQRT(SUMXMY2($K$2:$S$2,physicochemical[[#This Row],[STDFA]:[STDAlc]]))</f>
        <v>3.960984202025112</v>
      </c>
      <c r="V31" t="str">
        <f>VLOOKUP(physicochemical[[#This Row],[Euclidean Dist]],Quartiles,2)</f>
        <v>Q2</v>
      </c>
      <c r="W31">
        <f>IF(physicochemical[[#This Row],[Euclidean Dist]]&lt;=beta,1-2*(physicochemical[[#This Row],[Euclidean Dist]]/gamma)^2,2*((physicochemical[[#This Row],[Euclidean Dist]]-gamma)/gamma)^2)</f>
        <v>0.86233638645441268</v>
      </c>
      <c r="X31" t="str">
        <f>VLOOKUP(physicochemical[[#This Row],[S- Fn]],FuzzyQ,2)</f>
        <v>Q1</v>
      </c>
      <c r="Y31">
        <f>physicochemical[[#This Row],[Euclidean Dist]]^2</f>
        <v>15.689395848692513</v>
      </c>
      <c r="Z31" t="str">
        <f>VLOOKUP(physicochemical[[#This Row],[Concentration]],FuzzyQ,2)</f>
        <v>Q1</v>
      </c>
      <c r="AA31">
        <f>SQRT(physicochemical[[#This Row],[S- Fn]])</f>
        <v>0.92862069030062688</v>
      </c>
      <c r="AB31" t="str">
        <f>VLOOKUP(physicochemical[[#This Row],[Dialation]],FuzzyQ,2)</f>
        <v>Q1</v>
      </c>
    </row>
    <row r="32" spans="1:28" ht="15" hidden="1" thickTop="1" x14ac:dyDescent="0.35">
      <c r="A32">
        <f>'winequality-white'!A33</f>
        <v>6.9</v>
      </c>
      <c r="B32">
        <f>'winequality-white'!B33</f>
        <v>0.68500000000000005</v>
      </c>
      <c r="C32">
        <f>'winequality-white'!D33</f>
        <v>2.5</v>
      </c>
      <c r="D32">
        <f>'winequality-white'!E33</f>
        <v>0.105</v>
      </c>
      <c r="E32">
        <f>'winequality-white'!F33</f>
        <v>22</v>
      </c>
      <c r="F32">
        <f>'winequality-white'!H33</f>
        <v>0.99660000000000004</v>
      </c>
      <c r="G32">
        <f>'winequality-white'!I33</f>
        <v>3.46</v>
      </c>
      <c r="H32">
        <f>'winequality-white'!J33</f>
        <v>0.56999999999999995</v>
      </c>
      <c r="I32">
        <f>'winequality-white'!K33</f>
        <v>10.6</v>
      </c>
      <c r="J32" s="17">
        <v>6</v>
      </c>
      <c r="K32">
        <f>STANDARDIZE(physicochemical[[#This Row],[fixed acidity]],Stats!B$3,Stats!B$7)</f>
        <v>-0.99580623956953629</v>
      </c>
      <c r="L32">
        <f>STANDARDIZE(physicochemical[[#This Row],[volatile acidity]],Stats!C$3,Stats!C$7)</f>
        <v>0.87768196245420815</v>
      </c>
      <c r="M32">
        <f>STANDARDIZE(physicochemical[[#This Row],[residual sugar]],Stats!E$3,Stats!E$7)</f>
        <v>-6.408603310595809E-2</v>
      </c>
      <c r="N32">
        <f>STANDARDIZE(physicochemical[[#This Row],[chlorides]],Stats!F$3,Stats!F$7)</f>
        <v>0.29298899433886705</v>
      </c>
      <c r="O32">
        <f>STANDARDIZE(physicochemical[[#This Row],[free sulfur dioxide]],Stats!G$3,Stats!G$7)</f>
        <v>0.68475229954421157</v>
      </c>
      <c r="P32">
        <f>STANDARDIZE(physicochemical[[#This Row],[density]],Stats!I$3,Stats!I$7)</f>
        <v>-0.42152777906390498</v>
      </c>
      <c r="Q32">
        <f>STANDARDIZE(physicochemical[[#This Row],[pH]],Stats!J$3,Stats!J$7)</f>
        <v>1.0186903724902101</v>
      </c>
      <c r="R32">
        <f>STANDARDIZE(physicochemical[[#This Row],[sulphates]],Stats!K$3,Stats!K$7)</f>
        <v>-0.53774460407041014</v>
      </c>
      <c r="S32">
        <f>STANDARDIZE(physicochemical[[#This Row],[alcohol]],Stats!L$3,Stats!L$7)</f>
        <v>0.34776779354296355</v>
      </c>
      <c r="T32" s="17">
        <f>STANDARDIZE(physicochemical[[#This Row],[quality]],Stats!N$3,Stats!N$7)</f>
        <v>0.50837380281196765</v>
      </c>
      <c r="U32">
        <f>SQRT(SUMXMY2($K$2:$S$2,physicochemical[[#This Row],[STDFA]:[STDAlc]]))</f>
        <v>3.7466108880770714</v>
      </c>
      <c r="V32" t="str">
        <f>VLOOKUP(physicochemical[[#This Row],[Euclidean Dist]],Quartiles,2)</f>
        <v>Q1</v>
      </c>
      <c r="W32">
        <f>IF(physicochemical[[#This Row],[Euclidean Dist]]&lt;=beta,1-2*(physicochemical[[#This Row],[Euclidean Dist]]/gamma)^2,2*((physicochemical[[#This Row],[Euclidean Dist]]-gamma)/gamma)^2)</f>
        <v>0.87683420159190317</v>
      </c>
      <c r="X32" t="str">
        <f>VLOOKUP(physicochemical[[#This Row],[S- Fn]],FuzzyQ,2)</f>
        <v>Q1</v>
      </c>
      <c r="Y32">
        <f>physicochemical[[#This Row],[Euclidean Dist]]^2</f>
        <v>14.037093146657663</v>
      </c>
      <c r="Z32" t="str">
        <f>VLOOKUP(physicochemical[[#This Row],[Concentration]],FuzzyQ,2)</f>
        <v>Q1</v>
      </c>
      <c r="AA32">
        <f>SQRT(physicochemical[[#This Row],[S- Fn]])</f>
        <v>0.93639425542444632</v>
      </c>
      <c r="AB32" t="str">
        <f>VLOOKUP(physicochemical[[#This Row],[Dialation]],FuzzyQ,2)</f>
        <v>Q1</v>
      </c>
    </row>
    <row r="33" spans="1:28" ht="15" hidden="1" thickTop="1" x14ac:dyDescent="0.35">
      <c r="A33">
        <f>'winequality-white'!A34</f>
        <v>8.3000000000000007</v>
      </c>
      <c r="B33">
        <f>'winequality-white'!B34</f>
        <v>0.65500000000000003</v>
      </c>
      <c r="C33">
        <f>'winequality-white'!D34</f>
        <v>2.2999999999999998</v>
      </c>
      <c r="D33">
        <f>'winequality-white'!E34</f>
        <v>8.3000000000000004E-2</v>
      </c>
      <c r="E33">
        <f>'winequality-white'!F34</f>
        <v>15</v>
      </c>
      <c r="F33">
        <f>'winequality-white'!H34</f>
        <v>0.99660000000000004</v>
      </c>
      <c r="G33">
        <f>'winequality-white'!I34</f>
        <v>3.17</v>
      </c>
      <c r="H33">
        <f>'winequality-white'!J34</f>
        <v>0.66</v>
      </c>
      <c r="I33">
        <f>'winequality-white'!K34</f>
        <v>9.8000000000000007</v>
      </c>
      <c r="J33" s="17">
        <v>5</v>
      </c>
      <c r="K33">
        <f>STANDARDIZE(physicochemical[[#This Row],[fixed acidity]],Stats!B$3,Stats!B$7)</f>
        <v>-0.23352905907998314</v>
      </c>
      <c r="L33">
        <f>STANDARDIZE(physicochemical[[#This Row],[volatile acidity]],Stats!C$3,Stats!C$7)</f>
        <v>0.70966167738225217</v>
      </c>
      <c r="M33">
        <f>STANDARDIZE(physicochemical[[#This Row],[residual sugar]],Stats!E$3,Stats!E$7)</f>
        <v>-0.2255118091914938</v>
      </c>
      <c r="N33">
        <f>STANDARDIZE(physicochemical[[#This Row],[chlorides]],Stats!F$3,Stats!F$7)</f>
        <v>-0.14774658688882564</v>
      </c>
      <c r="O33">
        <f>STANDARDIZE(physicochemical[[#This Row],[free sulfur dioxide]],Stats!G$3,Stats!G$7)</f>
        <v>-1.714638207966902E-2</v>
      </c>
      <c r="P33">
        <f>STANDARDIZE(physicochemical[[#This Row],[density]],Stats!I$3,Stats!I$7)</f>
        <v>-0.42152777906390498</v>
      </c>
      <c r="Q33">
        <f>STANDARDIZE(physicochemical[[#This Row],[pH]],Stats!J$3,Stats!J$7)</f>
        <v>-0.81735815468294404</v>
      </c>
      <c r="R33">
        <f>STANDARDIZE(physicochemical[[#This Row],[sulphates]],Stats!K$3,Stats!K$7)</f>
        <v>-4.6504100961029089E-2</v>
      </c>
      <c r="S33">
        <f>STANDARDIZE(physicochemical[[#This Row],[alcohol]],Stats!L$3,Stats!L$7)</f>
        <v>-0.42655515339374295</v>
      </c>
      <c r="T33" s="17">
        <f>STANDARDIZE(physicochemical[[#This Row],[quality]],Stats!N$3,Stats!N$7)</f>
        <v>-0.74377842086283041</v>
      </c>
      <c r="U33">
        <f>SQRT(SUMXMY2($K$2:$S$2,physicochemical[[#This Row],[STDFA]:[STDAlc]]))</f>
        <v>4.7204016533219733</v>
      </c>
      <c r="V33" t="str">
        <f>VLOOKUP(physicochemical[[#This Row],[Euclidean Dist]],Quartiles,2)</f>
        <v>Q2</v>
      </c>
      <c r="W33">
        <f>IF(physicochemical[[#This Row],[Euclidean Dist]]&lt;=beta,1-2*(physicochemical[[#This Row],[Euclidean Dist]]/gamma)^2,2*((physicochemical[[#This Row],[Euclidean Dist]]-gamma)/gamma)^2)</f>
        <v>0.8044891552118929</v>
      </c>
      <c r="X33" t="str">
        <f>VLOOKUP(physicochemical[[#This Row],[S- Fn]],FuzzyQ,2)</f>
        <v>Q1</v>
      </c>
      <c r="Y33">
        <f>physicochemical[[#This Row],[Euclidean Dist]]^2</f>
        <v>22.282191768684818</v>
      </c>
      <c r="Z33" t="str">
        <f>VLOOKUP(physicochemical[[#This Row],[Concentration]],FuzzyQ,2)</f>
        <v>Q1</v>
      </c>
      <c r="AA33">
        <f>SQRT(physicochemical[[#This Row],[S- Fn]])</f>
        <v>0.89693319439738262</v>
      </c>
      <c r="AB33" t="str">
        <f>VLOOKUP(physicochemical[[#This Row],[Dialation]],FuzzyQ,2)</f>
        <v>Q1</v>
      </c>
    </row>
    <row r="34" spans="1:28" ht="15" hidden="1" thickTop="1" x14ac:dyDescent="0.35">
      <c r="A34">
        <f>'winequality-white'!A35</f>
        <v>6.9</v>
      </c>
      <c r="B34">
        <f>'winequality-white'!B35</f>
        <v>0.60499999999999998</v>
      </c>
      <c r="C34">
        <f>'winequality-white'!D35</f>
        <v>10.7</v>
      </c>
      <c r="D34">
        <f>'winequality-white'!E35</f>
        <v>7.2999999999999995E-2</v>
      </c>
      <c r="E34">
        <f>'winequality-white'!F35</f>
        <v>40</v>
      </c>
      <c r="F34">
        <f>'winequality-white'!H35</f>
        <v>0.99929999999999997</v>
      </c>
      <c r="G34">
        <f>'winequality-white'!I35</f>
        <v>3.45</v>
      </c>
      <c r="H34">
        <f>'winequality-white'!J35</f>
        <v>0.52</v>
      </c>
      <c r="I34">
        <f>'winequality-white'!K35</f>
        <v>9.4</v>
      </c>
      <c r="J34" s="17">
        <v>6</v>
      </c>
      <c r="K34">
        <f>STANDARDIZE(physicochemical[[#This Row],[fixed acidity]],Stats!B$3,Stats!B$7)</f>
        <v>-0.99580623956953629</v>
      </c>
      <c r="L34">
        <f>STANDARDIZE(physicochemical[[#This Row],[volatile acidity]],Stats!C$3,Stats!C$7)</f>
        <v>0.42962786892899213</v>
      </c>
      <c r="M34">
        <f>STANDARDIZE(physicochemical[[#This Row],[residual sugar]],Stats!E$3,Stats!E$7)</f>
        <v>6.5543707864010008</v>
      </c>
      <c r="N34">
        <f>STANDARDIZE(physicochemical[[#This Row],[chlorides]],Stats!F$3,Stats!F$7)</f>
        <v>-0.34808094199232259</v>
      </c>
      <c r="O34">
        <f>STANDARDIZE(physicochemical[[#This Row],[free sulfur dioxide]],Stats!G$3,Stats!G$7)</f>
        <v>2.4896346237199043</v>
      </c>
      <c r="P34">
        <f>STANDARDIZE(physicochemical[[#This Row],[density]],Stats!I$3,Stats!I$7)</f>
        <v>1.0970250888879531</v>
      </c>
      <c r="Q34">
        <f>STANDARDIZE(physicochemical[[#This Row],[pH]],Stats!J$3,Stats!J$7)</f>
        <v>0.95537835431182694</v>
      </c>
      <c r="R34">
        <f>STANDARDIZE(physicochemical[[#This Row],[sulphates]],Stats!K$3,Stats!K$7)</f>
        <v>-0.81065599468673222</v>
      </c>
      <c r="S34">
        <f>STANDARDIZE(physicochemical[[#This Row],[alcohol]],Stats!L$3,Stats!L$7)</f>
        <v>-0.813716626862097</v>
      </c>
      <c r="T34" s="17">
        <f>STANDARDIZE(physicochemical[[#This Row],[quality]],Stats!N$3,Stats!N$7)</f>
        <v>0.50837380281196765</v>
      </c>
      <c r="U34">
        <f>SQRT(SUMXMY2($K$2:$S$2,physicochemical[[#This Row],[STDFA]:[STDAlc]]))</f>
        <v>7.4482228720930648</v>
      </c>
      <c r="V34" t="str">
        <f>VLOOKUP(physicochemical[[#This Row],[Euclidean Dist]],Quartiles,2)</f>
        <v>Q2</v>
      </c>
      <c r="W34">
        <f>IF(physicochemical[[#This Row],[Euclidean Dist]]&lt;=beta,1-2*(physicochemical[[#This Row],[Euclidean Dist]]/gamma)^2,2*((physicochemical[[#This Row],[Euclidean Dist]]-gamma)/gamma)^2)</f>
        <v>0.5132362013122842</v>
      </c>
      <c r="X34" t="str">
        <f>VLOOKUP(physicochemical[[#This Row],[S- Fn]],FuzzyQ,2)</f>
        <v>Q2</v>
      </c>
      <c r="Y34">
        <f>physicochemical[[#This Row],[Euclidean Dist]]^2</f>
        <v>55.476023952370262</v>
      </c>
      <c r="Z34" t="str">
        <f>VLOOKUP(physicochemical[[#This Row],[Concentration]],FuzzyQ,2)</f>
        <v>Q1</v>
      </c>
      <c r="AA34">
        <f>SQRT(physicochemical[[#This Row],[S- Fn]])</f>
        <v>0.7164050539410538</v>
      </c>
      <c r="AB34" t="str">
        <f>VLOOKUP(physicochemical[[#This Row],[Dialation]],FuzzyQ,2)</f>
        <v>Q2</v>
      </c>
    </row>
    <row r="35" spans="1:28" ht="15" hidden="1" thickTop="1" x14ac:dyDescent="0.35">
      <c r="A35">
        <f>'winequality-white'!A36</f>
        <v>5.2</v>
      </c>
      <c r="B35">
        <f>'winequality-white'!B36</f>
        <v>0.32</v>
      </c>
      <c r="C35">
        <f>'winequality-white'!D36</f>
        <v>1.8</v>
      </c>
      <c r="D35">
        <f>'winequality-white'!E36</f>
        <v>0.10299999999999999</v>
      </c>
      <c r="E35">
        <f>'winequality-white'!F36</f>
        <v>13</v>
      </c>
      <c r="F35">
        <f>'winequality-white'!H36</f>
        <v>0.99570000000000003</v>
      </c>
      <c r="G35">
        <f>'winequality-white'!I36</f>
        <v>3.38</v>
      </c>
      <c r="H35">
        <f>'winequality-white'!J36</f>
        <v>0.55000000000000004</v>
      </c>
      <c r="I35">
        <f>'winequality-white'!K36</f>
        <v>9.1999999999999993</v>
      </c>
      <c r="J35" s="17">
        <v>5</v>
      </c>
      <c r="K35">
        <f>STANDARDIZE(physicochemical[[#This Row],[fixed acidity]],Stats!B$3,Stats!B$7)</f>
        <v>-1.9214285301639935</v>
      </c>
      <c r="L35">
        <f>STANDARDIZE(physicochemical[[#This Row],[volatile acidity]],Stats!C$3,Stats!C$7)</f>
        <v>-1.1665648392545886</v>
      </c>
      <c r="M35">
        <f>STANDARDIZE(physicochemical[[#This Row],[residual sugar]],Stats!E$3,Stats!E$7)</f>
        <v>-0.62907624940533258</v>
      </c>
      <c r="N35">
        <f>STANDARDIZE(physicochemical[[#This Row],[chlorides]],Stats!F$3,Stats!F$7)</f>
        <v>0.25292212331816766</v>
      </c>
      <c r="O35">
        <f>STANDARDIZE(physicochemical[[#This Row],[free sulfur dioxide]],Stats!G$3,Stats!G$7)</f>
        <v>-0.2176888625436349</v>
      </c>
      <c r="P35">
        <f>STANDARDIZE(physicochemical[[#This Row],[density]],Stats!I$3,Stats!I$7)</f>
        <v>-0.92771206838121179</v>
      </c>
      <c r="Q35">
        <f>STANDARDIZE(physicochemical[[#This Row],[pH]],Stats!J$3,Stats!J$7)</f>
        <v>0.51219422706313278</v>
      </c>
      <c r="R35">
        <f>STANDARDIZE(physicochemical[[#This Row],[sulphates]],Stats!K$3,Stats!K$7)</f>
        <v>-0.64690916031693857</v>
      </c>
      <c r="S35">
        <f>STANDARDIZE(physicochemical[[#This Row],[alcohol]],Stats!L$3,Stats!L$7)</f>
        <v>-1.007297363596275</v>
      </c>
      <c r="T35" s="17">
        <f>STANDARDIZE(physicochemical[[#This Row],[quality]],Stats!N$3,Stats!N$7)</f>
        <v>-0.74377842086283041</v>
      </c>
      <c r="U35">
        <f>SQRT(SUMXMY2($K$2:$S$2,physicochemical[[#This Row],[STDFA]:[STDAlc]]))</f>
        <v>5.8605051246769282</v>
      </c>
      <c r="V35" t="str">
        <f>VLOOKUP(physicochemical[[#This Row],[Euclidean Dist]],Quartiles,2)</f>
        <v>Q2</v>
      </c>
      <c r="W35">
        <f>IF(physicochemical[[#This Row],[Euclidean Dist]]&lt;=beta,1-2*(physicochemical[[#This Row],[Euclidean Dist]]/gamma)^2,2*((physicochemical[[#This Row],[Euclidean Dist]]-gamma)/gamma)^2)</f>
        <v>0.69864177808681216</v>
      </c>
      <c r="X35" t="str">
        <f>VLOOKUP(physicochemical[[#This Row],[S- Fn]],FuzzyQ,2)</f>
        <v>Q2</v>
      </c>
      <c r="Y35">
        <f>physicochemical[[#This Row],[Euclidean Dist]]^2</f>
        <v>34.345520316364535</v>
      </c>
      <c r="Z35" t="str">
        <f>VLOOKUP(physicochemical[[#This Row],[Concentration]],FuzzyQ,2)</f>
        <v>Q1</v>
      </c>
      <c r="AA35">
        <f>SQRT(physicochemical[[#This Row],[S- Fn]])</f>
        <v>0.83584793957203252</v>
      </c>
      <c r="AB35" t="str">
        <f>VLOOKUP(physicochemical[[#This Row],[Dialation]],FuzzyQ,2)</f>
        <v>Q1</v>
      </c>
    </row>
    <row r="36" spans="1:28" ht="15" hidden="1" thickTop="1" x14ac:dyDescent="0.35">
      <c r="A36">
        <f>'winequality-white'!A37</f>
        <v>7.8</v>
      </c>
      <c r="B36">
        <f>'winequality-white'!B37</f>
        <v>0.64500000000000002</v>
      </c>
      <c r="C36">
        <f>'winequality-white'!D37</f>
        <v>5.5</v>
      </c>
      <c r="D36">
        <f>'winequality-white'!E37</f>
        <v>8.5999999999999993E-2</v>
      </c>
      <c r="E36">
        <f>'winequality-white'!F37</f>
        <v>5</v>
      </c>
      <c r="F36">
        <f>'winequality-white'!H37</f>
        <v>0.99860000000000004</v>
      </c>
      <c r="G36">
        <f>'winequality-white'!I37</f>
        <v>3.4</v>
      </c>
      <c r="H36">
        <f>'winequality-white'!J37</f>
        <v>0.55000000000000004</v>
      </c>
      <c r="I36">
        <f>'winequality-white'!K37</f>
        <v>9.6</v>
      </c>
      <c r="J36" s="17">
        <v>6</v>
      </c>
      <c r="K36">
        <f>STANDARDIZE(physicochemical[[#This Row],[fixed acidity]],Stats!B$3,Stats!B$7)</f>
        <v>-0.50577090925482393</v>
      </c>
      <c r="L36">
        <f>STANDARDIZE(physicochemical[[#This Row],[volatile acidity]],Stats!C$3,Stats!C$7)</f>
        <v>0.65365491569160017</v>
      </c>
      <c r="M36">
        <f>STANDARDIZE(physicochemical[[#This Row],[residual sugar]],Stats!E$3,Stats!E$7)</f>
        <v>2.3573006081770753</v>
      </c>
      <c r="N36">
        <f>STANDARDIZE(physicochemical[[#This Row],[chlorides]],Stats!F$3,Stats!F$7)</f>
        <v>-8.7646280357776843E-2</v>
      </c>
      <c r="O36">
        <f>STANDARDIZE(physicochemical[[#This Row],[free sulfur dioxide]],Stats!G$3,Stats!G$7)</f>
        <v>-1.0198587843994984</v>
      </c>
      <c r="P36">
        <f>STANDARDIZE(physicochemical[[#This Row],[density]],Stats!I$3,Stats!I$7)</f>
        <v>0.70332619719676304</v>
      </c>
      <c r="Q36">
        <f>STANDARDIZE(physicochemical[[#This Row],[pH]],Stats!J$3,Stats!J$7)</f>
        <v>0.63881826341990211</v>
      </c>
      <c r="R36">
        <f>STANDARDIZE(physicochemical[[#This Row],[sulphates]],Stats!K$3,Stats!K$7)</f>
        <v>-0.64690916031693857</v>
      </c>
      <c r="S36">
        <f>STANDARDIZE(physicochemical[[#This Row],[alcohol]],Stats!L$3,Stats!L$7)</f>
        <v>-0.62013589012792081</v>
      </c>
      <c r="T36" s="17">
        <f>STANDARDIZE(physicochemical[[#This Row],[quality]],Stats!N$3,Stats!N$7)</f>
        <v>0.50837380281196765</v>
      </c>
      <c r="U36">
        <f>SQRT(SUMXMY2($K$2:$S$2,physicochemical[[#This Row],[STDFA]:[STDAlc]]))</f>
        <v>3.8448642235306694</v>
      </c>
      <c r="V36" t="str">
        <f>VLOOKUP(physicochemical[[#This Row],[Euclidean Dist]],Quartiles,2)</f>
        <v>Q2</v>
      </c>
      <c r="W36">
        <f>IF(physicochemical[[#This Row],[Euclidean Dist]]&lt;=beta,1-2*(physicochemical[[#This Row],[Euclidean Dist]]/gamma)^2,2*((physicochemical[[#This Row],[Euclidean Dist]]-gamma)/gamma)^2)</f>
        <v>0.87028955168601008</v>
      </c>
      <c r="X36" t="str">
        <f>VLOOKUP(physicochemical[[#This Row],[S- Fn]],FuzzyQ,2)</f>
        <v>Q1</v>
      </c>
      <c r="Y36">
        <f>physicochemical[[#This Row],[Euclidean Dist]]^2</f>
        <v>14.782980897386096</v>
      </c>
      <c r="Z36" t="str">
        <f>VLOOKUP(physicochemical[[#This Row],[Concentration]],FuzzyQ,2)</f>
        <v>Q1</v>
      </c>
      <c r="AA36">
        <f>SQRT(physicochemical[[#This Row],[S- Fn]])</f>
        <v>0.93289310839238704</v>
      </c>
      <c r="AB36" t="str">
        <f>VLOOKUP(physicochemical[[#This Row],[Dialation]],FuzzyQ,2)</f>
        <v>Q1</v>
      </c>
    </row>
    <row r="37" spans="1:28" ht="15" hidden="1" thickTop="1" x14ac:dyDescent="0.35">
      <c r="A37">
        <f>'winequality-white'!A38</f>
        <v>7.8</v>
      </c>
      <c r="B37">
        <f>'winequality-white'!B38</f>
        <v>0.6</v>
      </c>
      <c r="C37">
        <f>'winequality-white'!D38</f>
        <v>2.4</v>
      </c>
      <c r="D37">
        <f>'winequality-white'!E38</f>
        <v>8.5999999999999993E-2</v>
      </c>
      <c r="E37">
        <f>'winequality-white'!F38</f>
        <v>3</v>
      </c>
      <c r="F37">
        <f>'winequality-white'!H38</f>
        <v>0.99750000000000005</v>
      </c>
      <c r="G37">
        <f>'winequality-white'!I38</f>
        <v>3.42</v>
      </c>
      <c r="H37">
        <f>'winequality-white'!J38</f>
        <v>0.6</v>
      </c>
      <c r="I37">
        <f>'winequality-white'!K38</f>
        <v>10.8</v>
      </c>
      <c r="J37" s="17">
        <v>6</v>
      </c>
      <c r="K37">
        <f>STANDARDIZE(physicochemical[[#This Row],[fixed acidity]],Stats!B$3,Stats!B$7)</f>
        <v>-0.50577090925482393</v>
      </c>
      <c r="L37">
        <f>STANDARDIZE(physicochemical[[#This Row],[volatile acidity]],Stats!C$3,Stats!C$7)</f>
        <v>0.40162448808366608</v>
      </c>
      <c r="M37">
        <f>STANDARDIZE(physicochemical[[#This Row],[residual sugar]],Stats!E$3,Stats!E$7)</f>
        <v>-0.14479892114872595</v>
      </c>
      <c r="N37">
        <f>STANDARDIZE(physicochemical[[#This Row],[chlorides]],Stats!F$3,Stats!F$7)</f>
        <v>-8.7646280357776843E-2</v>
      </c>
      <c r="O37">
        <f>STANDARDIZE(physicochemical[[#This Row],[free sulfur dioxide]],Stats!G$3,Stats!G$7)</f>
        <v>-1.2204012648634643</v>
      </c>
      <c r="P37">
        <f>STANDARDIZE(physicochemical[[#This Row],[density]],Stats!I$3,Stats!I$7)</f>
        <v>8.4656510253401901E-2</v>
      </c>
      <c r="Q37">
        <f>STANDARDIZE(physicochemical[[#This Row],[pH]],Stats!J$3,Stats!J$7)</f>
        <v>0.76544229977667155</v>
      </c>
      <c r="R37">
        <f>STANDARDIZE(physicochemical[[#This Row],[sulphates]],Stats!K$3,Stats!K$7)</f>
        <v>-0.37399776970061643</v>
      </c>
      <c r="S37">
        <f>STANDARDIZE(physicochemical[[#This Row],[alcohol]],Stats!L$3,Stats!L$7)</f>
        <v>0.54134853027714147</v>
      </c>
      <c r="T37" s="17">
        <f>STANDARDIZE(physicochemical[[#This Row],[quality]],Stats!N$3,Stats!N$7)</f>
        <v>0.50837380281196765</v>
      </c>
      <c r="U37">
        <f>SQRT(SUMXMY2($K$2:$S$2,physicochemical[[#This Row],[STDFA]:[STDAlc]]))</f>
        <v>3.9039909504134038</v>
      </c>
      <c r="V37" t="str">
        <f>VLOOKUP(physicochemical[[#This Row],[Euclidean Dist]],Quartiles,2)</f>
        <v>Q2</v>
      </c>
      <c r="W37">
        <f>IF(physicochemical[[#This Row],[Euclidean Dist]]&lt;=beta,1-2*(physicochemical[[#This Row],[Euclidean Dist]]/gamma)^2,2*((physicochemical[[#This Row],[Euclidean Dist]]-gamma)/gamma)^2)</f>
        <v>0.86626947510040808</v>
      </c>
      <c r="X37" t="str">
        <f>VLOOKUP(physicochemical[[#This Row],[S- Fn]],FuzzyQ,2)</f>
        <v>Q1</v>
      </c>
      <c r="Y37">
        <f>physicochemical[[#This Row],[Euclidean Dist]]^2</f>
        <v>15.241145340909751</v>
      </c>
      <c r="Z37" t="str">
        <f>VLOOKUP(physicochemical[[#This Row],[Concentration]],FuzzyQ,2)</f>
        <v>Q1</v>
      </c>
      <c r="AA37">
        <f>SQRT(physicochemical[[#This Row],[S- Fn]])</f>
        <v>0.93073598571260152</v>
      </c>
      <c r="AB37" t="str">
        <f>VLOOKUP(physicochemical[[#This Row],[Dialation]],FuzzyQ,2)</f>
        <v>Q1</v>
      </c>
    </row>
    <row r="38" spans="1:28" ht="15" hidden="1" thickTop="1" x14ac:dyDescent="0.35">
      <c r="A38">
        <f>'winequality-white'!A39</f>
        <v>8.1</v>
      </c>
      <c r="B38">
        <f>'winequality-white'!B39</f>
        <v>0.38</v>
      </c>
      <c r="C38">
        <f>'winequality-white'!D39</f>
        <v>2.1</v>
      </c>
      <c r="D38">
        <f>'winequality-white'!E39</f>
        <v>6.6000000000000003E-2</v>
      </c>
      <c r="E38">
        <f>'winequality-white'!F39</f>
        <v>13</v>
      </c>
      <c r="F38">
        <f>'winequality-white'!H39</f>
        <v>0.99680000000000002</v>
      </c>
      <c r="G38">
        <f>'winequality-white'!I39</f>
        <v>3.23</v>
      </c>
      <c r="H38">
        <f>'winequality-white'!J39</f>
        <v>0.73</v>
      </c>
      <c r="I38">
        <f>'winequality-white'!K39</f>
        <v>9.6999999999999993</v>
      </c>
      <c r="J38" s="17">
        <v>7</v>
      </c>
      <c r="K38">
        <f>STANDARDIZE(physicochemical[[#This Row],[fixed acidity]],Stats!B$3,Stats!B$7)</f>
        <v>-0.34242579914991988</v>
      </c>
      <c r="L38">
        <f>STANDARDIZE(physicochemical[[#This Row],[volatile acidity]],Stats!C$3,Stats!C$7)</f>
        <v>-0.83052426911067678</v>
      </c>
      <c r="M38">
        <f>STANDARDIZE(physicochemical[[#This Row],[residual sugar]],Stats!E$3,Stats!E$7)</f>
        <v>-0.38693758527702915</v>
      </c>
      <c r="N38">
        <f>STANDARDIZE(physicochemical[[#This Row],[chlorides]],Stats!F$3,Stats!F$7)</f>
        <v>-0.48831499056477012</v>
      </c>
      <c r="O38">
        <f>STANDARDIZE(physicochemical[[#This Row],[free sulfur dioxide]],Stats!G$3,Stats!G$7)</f>
        <v>-0.2176888625436349</v>
      </c>
      <c r="P38">
        <f>STANDARDIZE(physicochemical[[#This Row],[density]],Stats!I$3,Stats!I$7)</f>
        <v>-0.30904238143785062</v>
      </c>
      <c r="Q38">
        <f>STANDARDIZE(physicochemical[[#This Row],[pH]],Stats!J$3,Stats!J$7)</f>
        <v>-0.43748604561263593</v>
      </c>
      <c r="R38">
        <f>STANDARDIZE(physicochemical[[#This Row],[sulphates]],Stats!K$3,Stats!K$7)</f>
        <v>0.33557184590182221</v>
      </c>
      <c r="S38">
        <f>STANDARDIZE(physicochemical[[#This Row],[alcohol]],Stats!L$3,Stats!L$7)</f>
        <v>-0.52334552176083271</v>
      </c>
      <c r="T38" s="17">
        <f>STANDARDIZE(physicochemical[[#This Row],[quality]],Stats!N$3,Stats!N$7)</f>
        <v>1.7605260264867657</v>
      </c>
      <c r="U38">
        <f>SQRT(SUMXMY2($K$2:$S$2,physicochemical[[#This Row],[STDFA]:[STDAlc]]))</f>
        <v>5.7403145304135021</v>
      </c>
      <c r="V38" t="str">
        <f>VLOOKUP(physicochemical[[#This Row],[Euclidean Dist]],Quartiles,2)</f>
        <v>Q2</v>
      </c>
      <c r="W38">
        <f>IF(physicochemical[[#This Row],[Euclidean Dist]]&lt;=beta,1-2*(physicochemical[[#This Row],[Euclidean Dist]]/gamma)^2,2*((physicochemical[[#This Row],[Euclidean Dist]]-gamma)/gamma)^2)</f>
        <v>0.71087588024069159</v>
      </c>
      <c r="X38" t="str">
        <f>VLOOKUP(physicochemical[[#This Row],[S- Fn]],FuzzyQ,2)</f>
        <v>Q2</v>
      </c>
      <c r="Y38">
        <f>physicochemical[[#This Row],[Euclidean Dist]]^2</f>
        <v>32.951210908076384</v>
      </c>
      <c r="Z38" t="str">
        <f>VLOOKUP(physicochemical[[#This Row],[Concentration]],FuzzyQ,2)</f>
        <v>Q1</v>
      </c>
      <c r="AA38">
        <f>SQRT(physicochemical[[#This Row],[S- Fn]])</f>
        <v>0.84313455642660717</v>
      </c>
      <c r="AB38" t="str">
        <f>VLOOKUP(physicochemical[[#This Row],[Dialation]],FuzzyQ,2)</f>
        <v>Q1</v>
      </c>
    </row>
    <row r="39" spans="1:28" ht="15" hidden="1" thickTop="1" x14ac:dyDescent="0.35">
      <c r="A39">
        <f>'winequality-white'!A40</f>
        <v>5.7</v>
      </c>
      <c r="B39">
        <f>'winequality-white'!B40</f>
        <v>1.1299999999999999</v>
      </c>
      <c r="C39">
        <f>'winequality-white'!D40</f>
        <v>1.5</v>
      </c>
      <c r="D39">
        <f>'winequality-white'!E40</f>
        <v>0.17199999999999999</v>
      </c>
      <c r="E39">
        <f>'winequality-white'!F40</f>
        <v>7</v>
      </c>
      <c r="F39">
        <f>'winequality-white'!H40</f>
        <v>0.99399999999999999</v>
      </c>
      <c r="G39">
        <f>'winequality-white'!I40</f>
        <v>3.5</v>
      </c>
      <c r="H39">
        <f>'winequality-white'!J40</f>
        <v>0.48</v>
      </c>
      <c r="I39">
        <f>'winequality-white'!K40</f>
        <v>9.8000000000000007</v>
      </c>
      <c r="J39" s="17">
        <v>4</v>
      </c>
      <c r="K39">
        <f>STANDARDIZE(physicochemical[[#This Row],[fixed acidity]],Stats!B$3,Stats!B$7)</f>
        <v>-1.6491866799891532</v>
      </c>
      <c r="L39">
        <f>STANDARDIZE(physicochemical[[#This Row],[volatile acidity]],Stats!C$3,Stats!C$7)</f>
        <v>3.3699828576882194</v>
      </c>
      <c r="M39">
        <f>STANDARDIZE(physicochemical[[#This Row],[residual sugar]],Stats!E$3,Stats!E$7)</f>
        <v>-0.871214913533636</v>
      </c>
      <c r="N39">
        <f>STANDARDIZE(physicochemical[[#This Row],[chlorides]],Stats!F$3,Stats!F$7)</f>
        <v>1.635229173532295</v>
      </c>
      <c r="O39">
        <f>STANDARDIZE(physicochemical[[#This Row],[free sulfur dioxide]],Stats!G$3,Stats!G$7)</f>
        <v>-0.81931630393553256</v>
      </c>
      <c r="P39">
        <f>STANDARDIZE(physicochemical[[#This Row],[density]],Stats!I$3,Stats!I$7)</f>
        <v>-1.8838379482027983</v>
      </c>
      <c r="Q39">
        <f>STANDARDIZE(physicochemical[[#This Row],[pH]],Stats!J$3,Stats!J$7)</f>
        <v>1.271938445203749</v>
      </c>
      <c r="R39">
        <f>STANDARDIZE(physicochemical[[#This Row],[sulphates]],Stats!K$3,Stats!K$7)</f>
        <v>-1.0289851071797904</v>
      </c>
      <c r="S39">
        <f>STANDARDIZE(physicochemical[[#This Row],[alcohol]],Stats!L$3,Stats!L$7)</f>
        <v>-0.42655515339374295</v>
      </c>
      <c r="T39" s="17">
        <f>STANDARDIZE(physicochemical[[#This Row],[quality]],Stats!N$3,Stats!N$7)</f>
        <v>-1.9959306445376284</v>
      </c>
      <c r="U39">
        <f>SQRT(SUMXMY2($K$2:$S$2,physicochemical[[#This Row],[STDFA]:[STDAlc]]))</f>
        <v>3.4435326332256495</v>
      </c>
      <c r="V39" t="str">
        <f>VLOOKUP(physicochemical[[#This Row],[Euclidean Dist]],Quartiles,2)</f>
        <v>Q1</v>
      </c>
      <c r="W39">
        <f>IF(physicochemical[[#This Row],[Euclidean Dist]]&lt;=beta,1-2*(physicochemical[[#This Row],[Euclidean Dist]]/gamma)^2,2*((physicochemical[[#This Row],[Euclidean Dist]]-gamma)/gamma)^2)</f>
        <v>0.8959549673838193</v>
      </c>
      <c r="X39" t="str">
        <f>VLOOKUP(physicochemical[[#This Row],[S- Fn]],FuzzyQ,2)</f>
        <v>Q1</v>
      </c>
      <c r="Y39">
        <f>physicochemical[[#This Row],[Euclidean Dist]]^2</f>
        <v>11.857916996089976</v>
      </c>
      <c r="Z39" t="str">
        <f>VLOOKUP(physicochemical[[#This Row],[Concentration]],FuzzyQ,2)</f>
        <v>Q1</v>
      </c>
      <c r="AA39">
        <f>SQRT(physicochemical[[#This Row],[S- Fn]])</f>
        <v>0.94654897780506808</v>
      </c>
      <c r="AB39" t="str">
        <f>VLOOKUP(physicochemical[[#This Row],[Dialation]],FuzzyQ,2)</f>
        <v>Q1</v>
      </c>
    </row>
    <row r="40" spans="1:28" ht="15" hidden="1" thickTop="1" x14ac:dyDescent="0.35">
      <c r="A40">
        <f>'winequality-white'!A41</f>
        <v>7.3</v>
      </c>
      <c r="B40">
        <f>'winequality-white'!B41</f>
        <v>0.45</v>
      </c>
      <c r="C40">
        <f>'winequality-white'!D41</f>
        <v>5.9</v>
      </c>
      <c r="D40">
        <f>'winequality-white'!E41</f>
        <v>7.3999999999999996E-2</v>
      </c>
      <c r="E40">
        <f>'winequality-white'!F41</f>
        <v>12</v>
      </c>
      <c r="F40">
        <f>'winequality-white'!H41</f>
        <v>0.99780000000000002</v>
      </c>
      <c r="G40">
        <f>'winequality-white'!I41</f>
        <v>3.33</v>
      </c>
      <c r="H40">
        <f>'winequality-white'!J41</f>
        <v>0.83</v>
      </c>
      <c r="I40">
        <f>'winequality-white'!K41</f>
        <v>10.5</v>
      </c>
      <c r="J40" s="17">
        <v>5</v>
      </c>
      <c r="K40">
        <f>STANDARDIZE(physicochemical[[#This Row],[fixed acidity]],Stats!B$3,Stats!B$7)</f>
        <v>-0.7780127594296643</v>
      </c>
      <c r="L40">
        <f>STANDARDIZE(physicochemical[[#This Row],[volatile acidity]],Stats!C$3,Stats!C$7)</f>
        <v>-0.43847693727611309</v>
      </c>
      <c r="M40">
        <f>STANDARDIZE(physicochemical[[#This Row],[residual sugar]],Stats!E$3,Stats!E$7)</f>
        <v>2.6801521603481469</v>
      </c>
      <c r="N40">
        <f>STANDARDIZE(physicochemical[[#This Row],[chlorides]],Stats!F$3,Stats!F$7)</f>
        <v>-0.32804750648197289</v>
      </c>
      <c r="O40">
        <f>STANDARDIZE(physicochemical[[#This Row],[free sulfur dioxide]],Stats!G$3,Stats!G$7)</f>
        <v>-0.31796010277561787</v>
      </c>
      <c r="P40">
        <f>STANDARDIZE(physicochemical[[#This Row],[density]],Stats!I$3,Stats!I$7)</f>
        <v>0.25338460669248336</v>
      </c>
      <c r="Q40">
        <f>STANDARDIZE(physicochemical[[#This Row],[pH]],Stats!J$3,Stats!J$7)</f>
        <v>0.19563413617121084</v>
      </c>
      <c r="R40">
        <f>STANDARDIZE(physicochemical[[#This Row],[sulphates]],Stats!K$3,Stats!K$7)</f>
        <v>0.88139462713446715</v>
      </c>
      <c r="S40">
        <f>STANDARDIZE(physicochemical[[#This Row],[alcohol]],Stats!L$3,Stats!L$7)</f>
        <v>0.25097742517587546</v>
      </c>
      <c r="T40" s="17">
        <f>STANDARDIZE(physicochemical[[#This Row],[quality]],Stats!N$3,Stats!N$7)</f>
        <v>-0.74377842086283041</v>
      </c>
      <c r="U40">
        <f>SQRT(SUMXMY2($K$2:$S$2,physicochemical[[#This Row],[STDFA]:[STDAlc]]))</f>
        <v>5.1022693640720664</v>
      </c>
      <c r="V40" t="str">
        <f>VLOOKUP(physicochemical[[#This Row],[Euclidean Dist]],Quartiles,2)</f>
        <v>Q2</v>
      </c>
      <c r="W40">
        <f>IF(physicochemical[[#This Row],[Euclidean Dist]]&lt;=beta,1-2*(physicochemical[[#This Row],[Euclidean Dist]]/gamma)^2,2*((physicochemical[[#This Row],[Euclidean Dist]]-gamma)/gamma)^2)</f>
        <v>0.77157706375630386</v>
      </c>
      <c r="X40" t="str">
        <f>VLOOKUP(physicochemical[[#This Row],[S- Fn]],FuzzyQ,2)</f>
        <v>Q1</v>
      </c>
      <c r="Y40">
        <f>physicochemical[[#This Row],[Euclidean Dist]]^2</f>
        <v>26.033152663548368</v>
      </c>
      <c r="Z40" t="str">
        <f>VLOOKUP(physicochemical[[#This Row],[Concentration]],FuzzyQ,2)</f>
        <v>Q1</v>
      </c>
      <c r="AA40">
        <f>SQRT(physicochemical[[#This Row],[S- Fn]])</f>
        <v>0.87839459456232072</v>
      </c>
      <c r="AB40" t="str">
        <f>VLOOKUP(physicochemical[[#This Row],[Dialation]],FuzzyQ,2)</f>
        <v>Q1</v>
      </c>
    </row>
    <row r="41" spans="1:28" ht="15" hidden="1" thickTop="1" x14ac:dyDescent="0.35">
      <c r="A41">
        <f>'winequality-white'!A43</f>
        <v>8.8000000000000007</v>
      </c>
      <c r="B41">
        <f>'winequality-white'!B43</f>
        <v>0.61</v>
      </c>
      <c r="C41">
        <f>'winequality-white'!D43</f>
        <v>2.8</v>
      </c>
      <c r="D41">
        <f>'winequality-white'!E43</f>
        <v>8.7999999999999995E-2</v>
      </c>
      <c r="E41">
        <f>'winequality-white'!F43</f>
        <v>17</v>
      </c>
      <c r="F41">
        <f>'winequality-white'!H43</f>
        <v>0.99760000000000004</v>
      </c>
      <c r="G41">
        <f>'winequality-white'!I43</f>
        <v>3.26</v>
      </c>
      <c r="H41">
        <f>'winequality-white'!J43</f>
        <v>0.51</v>
      </c>
      <c r="I41">
        <f>'winequality-white'!K43</f>
        <v>9.3000000000000007</v>
      </c>
      <c r="J41" s="17">
        <v>4</v>
      </c>
      <c r="K41">
        <f>STANDARDIZE(physicochemical[[#This Row],[fixed acidity]],Stats!B$3,Stats!B$7)</f>
        <v>3.8712791094857188E-2</v>
      </c>
      <c r="L41">
        <f>STANDARDIZE(physicochemical[[#This Row],[volatile acidity]],Stats!C$3,Stats!C$7)</f>
        <v>0.45763124977431813</v>
      </c>
      <c r="M41">
        <f>STANDARDIZE(physicochemical[[#This Row],[residual sugar]],Stats!E$3,Stats!E$7)</f>
        <v>0.17805263102234511</v>
      </c>
      <c r="N41">
        <f>STANDARDIZE(physicochemical[[#This Row],[chlorides]],Stats!F$3,Stats!F$7)</f>
        <v>-4.7579409337077459E-2</v>
      </c>
      <c r="O41">
        <f>STANDARDIZE(physicochemical[[#This Row],[free sulfur dioxide]],Stats!G$3,Stats!G$7)</f>
        <v>0.18339609838429685</v>
      </c>
      <c r="P41">
        <f>STANDARDIZE(physicochemical[[#This Row],[density]],Stats!I$3,Stats!I$7)</f>
        <v>0.14089920906642905</v>
      </c>
      <c r="Q41">
        <f>STANDARDIZE(physicochemical[[#This Row],[pH]],Stats!J$3,Stats!J$7)</f>
        <v>-0.24754999107748332</v>
      </c>
      <c r="R41">
        <f>STANDARDIZE(physicochemical[[#This Row],[sulphates]],Stats!K$3,Stats!K$7)</f>
        <v>-0.86523827280999688</v>
      </c>
      <c r="S41">
        <f>STANDARDIZE(physicochemical[[#This Row],[alcohol]],Stats!L$3,Stats!L$7)</f>
        <v>-0.9105069952291851</v>
      </c>
      <c r="T41" s="17">
        <f>STANDARDIZE(physicochemical[[#This Row],[quality]],Stats!N$3,Stats!N$7)</f>
        <v>-1.9959306445376284</v>
      </c>
      <c r="U41">
        <f>SQRT(SUMXMY2($K$2:$S$2,physicochemical[[#This Row],[STDFA]:[STDAlc]]))</f>
        <v>4.6334483821876056</v>
      </c>
      <c r="V41" t="str">
        <f>VLOOKUP(physicochemical[[#This Row],[Euclidean Dist]],Quartiles,2)</f>
        <v>Q2</v>
      </c>
      <c r="W41">
        <f>IF(physicochemical[[#This Row],[Euclidean Dist]]&lt;=beta,1-2*(physicochemical[[#This Row],[Euclidean Dist]]/gamma)^2,2*((physicochemical[[#This Row],[Euclidean Dist]]-gamma)/gamma)^2)</f>
        <v>0.81162572097397123</v>
      </c>
      <c r="X41" t="str">
        <f>VLOOKUP(physicochemical[[#This Row],[S- Fn]],FuzzyQ,2)</f>
        <v>Q1</v>
      </c>
      <c r="Y41">
        <f>physicochemical[[#This Row],[Euclidean Dist]]^2</f>
        <v>21.468843910396938</v>
      </c>
      <c r="Z41" t="str">
        <f>VLOOKUP(physicochemical[[#This Row],[Concentration]],FuzzyQ,2)</f>
        <v>Q1</v>
      </c>
      <c r="AA41">
        <f>SQRT(physicochemical[[#This Row],[S- Fn]])</f>
        <v>0.90090272558915663</v>
      </c>
      <c r="AB41" t="str">
        <f>VLOOKUP(physicochemical[[#This Row],[Dialation]],FuzzyQ,2)</f>
        <v>Q1</v>
      </c>
    </row>
    <row r="42" spans="1:28" ht="15" hidden="1" thickTop="1" x14ac:dyDescent="0.35">
      <c r="A42">
        <f>'winequality-white'!A44</f>
        <v>7.5</v>
      </c>
      <c r="B42">
        <f>'winequality-white'!B44</f>
        <v>0.49</v>
      </c>
      <c r="C42">
        <f>'winequality-white'!D44</f>
        <v>2.6</v>
      </c>
      <c r="D42">
        <f>'winequality-white'!E44</f>
        <v>0.33200000000000002</v>
      </c>
      <c r="E42">
        <f>'winequality-white'!F44</f>
        <v>8</v>
      </c>
      <c r="F42">
        <f>'winequality-white'!H44</f>
        <v>0.99680000000000002</v>
      </c>
      <c r="G42">
        <f>'winequality-white'!I44</f>
        <v>3.21</v>
      </c>
      <c r="H42">
        <f>'winequality-white'!J44</f>
        <v>0.9</v>
      </c>
      <c r="I42">
        <f>'winequality-white'!K44</f>
        <v>10.5</v>
      </c>
      <c r="J42" s="17">
        <v>6</v>
      </c>
      <c r="K42">
        <f>STANDARDIZE(physicochemical[[#This Row],[fixed acidity]],Stats!B$3,Stats!B$7)</f>
        <v>-0.66911601935972809</v>
      </c>
      <c r="L42">
        <f>STANDARDIZE(physicochemical[[#This Row],[volatile acidity]],Stats!C$3,Stats!C$7)</f>
        <v>-0.21444989051350535</v>
      </c>
      <c r="M42">
        <f>STANDARDIZE(physicochemical[[#This Row],[residual sugar]],Stats!E$3,Stats!E$7)</f>
        <v>1.6626854936809765E-2</v>
      </c>
      <c r="N42">
        <f>STANDARDIZE(physicochemical[[#This Row],[chlorides]],Stats!F$3,Stats!F$7)</f>
        <v>4.8405788551882436</v>
      </c>
      <c r="O42">
        <f>STANDARDIZE(physicochemical[[#This Row],[free sulfur dioxide]],Stats!G$3,Stats!G$7)</f>
        <v>-0.71904506370354959</v>
      </c>
      <c r="P42">
        <f>STANDARDIZE(physicochemical[[#This Row],[density]],Stats!I$3,Stats!I$7)</f>
        <v>-0.30904238143785062</v>
      </c>
      <c r="Q42">
        <f>STANDARDIZE(physicochemical[[#This Row],[pH]],Stats!J$3,Stats!J$7)</f>
        <v>-0.56411008196940526</v>
      </c>
      <c r="R42">
        <f>STANDARDIZE(physicochemical[[#This Row],[sulphates]],Stats!K$3,Stats!K$7)</f>
        <v>1.2634705739973191</v>
      </c>
      <c r="S42">
        <f>STANDARDIZE(physicochemical[[#This Row],[alcohol]],Stats!L$3,Stats!L$7)</f>
        <v>0.25097742517587546</v>
      </c>
      <c r="T42" s="17">
        <f>STANDARDIZE(physicochemical[[#This Row],[quality]],Stats!N$3,Stats!N$7)</f>
        <v>0.50837380281196765</v>
      </c>
      <c r="U42">
        <f>SQRT(SUMXMY2($K$2:$S$2,physicochemical[[#This Row],[STDFA]:[STDAlc]]))</f>
        <v>7.0826780667441289</v>
      </c>
      <c r="V42" t="str">
        <f>VLOOKUP(physicochemical[[#This Row],[Euclidean Dist]],Quartiles,2)</f>
        <v>Q2</v>
      </c>
      <c r="W42">
        <f>IF(physicochemical[[#This Row],[Euclidean Dist]]&lt;=beta,1-2*(physicochemical[[#This Row],[Euclidean Dist]]/gamma)^2,2*((physicochemical[[#This Row],[Euclidean Dist]]-gamma)/gamma)^2)</f>
        <v>0.55984265982135883</v>
      </c>
      <c r="X42" t="str">
        <f>VLOOKUP(physicochemical[[#This Row],[S- Fn]],FuzzyQ,2)</f>
        <v>Q2</v>
      </c>
      <c r="Y42">
        <f>physicochemical[[#This Row],[Euclidean Dist]]^2</f>
        <v>50.164328597138351</v>
      </c>
      <c r="Z42" t="str">
        <f>VLOOKUP(physicochemical[[#This Row],[Concentration]],FuzzyQ,2)</f>
        <v>Q1</v>
      </c>
      <c r="AA42">
        <f>SQRT(physicochemical[[#This Row],[S- Fn]])</f>
        <v>0.74822634264062027</v>
      </c>
      <c r="AB42" t="str">
        <f>VLOOKUP(physicochemical[[#This Row],[Dialation]],FuzzyQ,2)</f>
        <v>Q2</v>
      </c>
    </row>
    <row r="43" spans="1:28" ht="15" hidden="1" thickTop="1" x14ac:dyDescent="0.35">
      <c r="A43">
        <f>'winequality-white'!A45</f>
        <v>8.1</v>
      </c>
      <c r="B43">
        <f>'winequality-white'!B45</f>
        <v>0.66</v>
      </c>
      <c r="C43">
        <f>'winequality-white'!D45</f>
        <v>2.2000000000000002</v>
      </c>
      <c r="D43">
        <f>'winequality-white'!E45</f>
        <v>6.9000000000000006E-2</v>
      </c>
      <c r="E43">
        <f>'winequality-white'!F45</f>
        <v>9</v>
      </c>
      <c r="F43">
        <f>'winequality-white'!H45</f>
        <v>0.99680000000000002</v>
      </c>
      <c r="G43">
        <f>'winequality-white'!I45</f>
        <v>3.3</v>
      </c>
      <c r="H43">
        <f>'winequality-white'!J45</f>
        <v>1.2</v>
      </c>
      <c r="I43">
        <f>'winequality-white'!K45</f>
        <v>10.3</v>
      </c>
      <c r="J43" s="17">
        <v>5</v>
      </c>
      <c r="K43">
        <f>STANDARDIZE(physicochemical[[#This Row],[fixed acidity]],Stats!B$3,Stats!B$7)</f>
        <v>-0.34242579914991988</v>
      </c>
      <c r="L43">
        <f>STANDARDIZE(physicochemical[[#This Row],[volatile acidity]],Stats!C$3,Stats!C$7)</f>
        <v>0.73766505822757811</v>
      </c>
      <c r="M43">
        <f>STANDARDIZE(physicochemical[[#This Row],[residual sugar]],Stats!E$3,Stats!E$7)</f>
        <v>-0.30622469723426132</v>
      </c>
      <c r="N43">
        <f>STANDARDIZE(physicochemical[[#This Row],[chlorides]],Stats!F$3,Stats!F$7)</f>
        <v>-0.42821468403372104</v>
      </c>
      <c r="O43">
        <f>STANDARDIZE(physicochemical[[#This Row],[free sulfur dioxide]],Stats!G$3,Stats!G$7)</f>
        <v>-0.61877382347156662</v>
      </c>
      <c r="P43">
        <f>STANDARDIZE(physicochemical[[#This Row],[density]],Stats!I$3,Stats!I$7)</f>
        <v>-0.30904238143785062</v>
      </c>
      <c r="Q43">
        <f>STANDARDIZE(physicochemical[[#This Row],[pH]],Stats!J$3,Stats!J$7)</f>
        <v>5.6980816360553939E-3</v>
      </c>
      <c r="R43">
        <f>STANDARDIZE(physicochemical[[#This Row],[sulphates]],Stats!K$3,Stats!K$7)</f>
        <v>2.900938917695254</v>
      </c>
      <c r="S43">
        <f>STANDARDIZE(physicochemical[[#This Row],[alcohol]],Stats!L$3,Stats!L$7)</f>
        <v>5.7396688441699255E-2</v>
      </c>
      <c r="T43" s="17">
        <f>STANDARDIZE(physicochemical[[#This Row],[quality]],Stats!N$3,Stats!N$7)</f>
        <v>-0.74377842086283041</v>
      </c>
      <c r="U43">
        <f>SQRT(SUMXMY2($K$2:$S$2,physicochemical[[#This Row],[STDFA]:[STDAlc]]))</f>
        <v>5.4322585115349051</v>
      </c>
      <c r="V43" t="str">
        <f>VLOOKUP(physicochemical[[#This Row],[Euclidean Dist]],Quartiles,2)</f>
        <v>Q2</v>
      </c>
      <c r="W43">
        <f>IF(physicochemical[[#This Row],[Euclidean Dist]]&lt;=beta,1-2*(physicochemical[[#This Row],[Euclidean Dist]]/gamma)^2,2*((physicochemical[[#This Row],[Euclidean Dist]]-gamma)/gamma)^2)</f>
        <v>0.74107510857763392</v>
      </c>
      <c r="X43" t="str">
        <f>VLOOKUP(physicochemical[[#This Row],[S- Fn]],FuzzyQ,2)</f>
        <v>Q2</v>
      </c>
      <c r="Y43">
        <f>physicochemical[[#This Row],[Euclidean Dist]]^2</f>
        <v>29.509432536143422</v>
      </c>
      <c r="Z43" t="str">
        <f>VLOOKUP(physicochemical[[#This Row],[Concentration]],FuzzyQ,2)</f>
        <v>Q1</v>
      </c>
      <c r="AA43">
        <f>SQRT(physicochemical[[#This Row],[S- Fn]])</f>
        <v>0.86085719406742134</v>
      </c>
      <c r="AB43" t="str">
        <f>VLOOKUP(physicochemical[[#This Row],[Dialation]],FuzzyQ,2)</f>
        <v>Q1</v>
      </c>
    </row>
    <row r="44" spans="1:28" ht="15" hidden="1" thickTop="1" x14ac:dyDescent="0.35">
      <c r="A44">
        <f>'winequality-white'!A46</f>
        <v>6.8</v>
      </c>
      <c r="B44">
        <f>'winequality-white'!B46</f>
        <v>0.67</v>
      </c>
      <c r="C44">
        <f>'winequality-white'!D46</f>
        <v>1.8</v>
      </c>
      <c r="D44">
        <f>'winequality-white'!E46</f>
        <v>0.05</v>
      </c>
      <c r="E44">
        <f>'winequality-white'!F46</f>
        <v>5</v>
      </c>
      <c r="F44">
        <f>'winequality-white'!H46</f>
        <v>0.99619999999999997</v>
      </c>
      <c r="G44">
        <f>'winequality-white'!I46</f>
        <v>3.48</v>
      </c>
      <c r="H44">
        <f>'winequality-white'!J46</f>
        <v>0.52</v>
      </c>
      <c r="I44">
        <f>'winequality-white'!K46</f>
        <v>9.5</v>
      </c>
      <c r="J44" s="17">
        <v>5</v>
      </c>
      <c r="K44">
        <f>STANDARDIZE(physicochemical[[#This Row],[fixed acidity]],Stats!B$3,Stats!B$7)</f>
        <v>-1.0502546096045047</v>
      </c>
      <c r="L44">
        <f>STANDARDIZE(physicochemical[[#This Row],[volatile acidity]],Stats!C$3,Stats!C$7)</f>
        <v>0.7936718199182301</v>
      </c>
      <c r="M44">
        <f>STANDARDIZE(physicochemical[[#This Row],[residual sugar]],Stats!E$3,Stats!E$7)</f>
        <v>-0.62907624940533258</v>
      </c>
      <c r="N44">
        <f>STANDARDIZE(physicochemical[[#This Row],[chlorides]],Stats!F$3,Stats!F$7)</f>
        <v>-0.80884995873036492</v>
      </c>
      <c r="O44">
        <f>STANDARDIZE(physicochemical[[#This Row],[free sulfur dioxide]],Stats!G$3,Stats!G$7)</f>
        <v>-1.0198587843994984</v>
      </c>
      <c r="P44">
        <f>STANDARDIZE(physicochemical[[#This Row],[density]],Stats!I$3,Stats!I$7)</f>
        <v>-0.64649857431607605</v>
      </c>
      <c r="Q44">
        <f>STANDARDIZE(physicochemical[[#This Row],[pH]],Stats!J$3,Stats!J$7)</f>
        <v>1.1453144088469795</v>
      </c>
      <c r="R44">
        <f>STANDARDIZE(physicochemical[[#This Row],[sulphates]],Stats!K$3,Stats!K$7)</f>
        <v>-0.81065599468673222</v>
      </c>
      <c r="S44">
        <f>STANDARDIZE(physicochemical[[#This Row],[alcohol]],Stats!L$3,Stats!L$7)</f>
        <v>-0.71692625849500891</v>
      </c>
      <c r="T44" s="17">
        <f>STANDARDIZE(physicochemical[[#This Row],[quality]],Stats!N$3,Stats!N$7)</f>
        <v>-0.74377842086283041</v>
      </c>
      <c r="U44">
        <f>SQRT(SUMXMY2($K$2:$S$2,physicochemical[[#This Row],[STDFA]:[STDAlc]]))</f>
        <v>3.9416476611552196</v>
      </c>
      <c r="V44" t="str">
        <f>VLOOKUP(physicochemical[[#This Row],[Euclidean Dist]],Quartiles,2)</f>
        <v>Q2</v>
      </c>
      <c r="W44">
        <f>IF(physicochemical[[#This Row],[Euclidean Dist]]&lt;=beta,1-2*(physicochemical[[#This Row],[Euclidean Dist]]/gamma)^2,2*((physicochemical[[#This Row],[Euclidean Dist]]-gamma)/gamma)^2)</f>
        <v>0.86367718484892886</v>
      </c>
      <c r="X44" t="str">
        <f>VLOOKUP(physicochemical[[#This Row],[S- Fn]],FuzzyQ,2)</f>
        <v>Q1</v>
      </c>
      <c r="Y44">
        <f>physicochemical[[#This Row],[Euclidean Dist]]^2</f>
        <v>15.536586284690413</v>
      </c>
      <c r="Z44" t="str">
        <f>VLOOKUP(physicochemical[[#This Row],[Concentration]],FuzzyQ,2)</f>
        <v>Q1</v>
      </c>
      <c r="AA44">
        <f>SQRT(physicochemical[[#This Row],[S- Fn]])</f>
        <v>0.9293423399635512</v>
      </c>
      <c r="AB44" t="str">
        <f>VLOOKUP(physicochemical[[#This Row],[Dialation]],FuzzyQ,2)</f>
        <v>Q1</v>
      </c>
    </row>
    <row r="45" spans="1:28" ht="15" hidden="1" thickTop="1" x14ac:dyDescent="0.35">
      <c r="A45">
        <f>'winequality-white'!A47</f>
        <v>4.5999999999999996</v>
      </c>
      <c r="B45">
        <f>'winequality-white'!B47</f>
        <v>0.52</v>
      </c>
      <c r="C45">
        <f>'winequality-white'!D47</f>
        <v>2.1</v>
      </c>
      <c r="D45">
        <f>'winequality-white'!E47</f>
        <v>5.3999999999999999E-2</v>
      </c>
      <c r="E45">
        <f>'winequality-white'!F47</f>
        <v>8</v>
      </c>
      <c r="F45">
        <f>'winequality-white'!H47</f>
        <v>0.99339999999999995</v>
      </c>
      <c r="G45">
        <f>'winequality-white'!I47</f>
        <v>3.9</v>
      </c>
      <c r="H45">
        <f>'winequality-white'!J47</f>
        <v>0.56000000000000005</v>
      </c>
      <c r="I45">
        <f>'winequality-white'!K47</f>
        <v>13.1</v>
      </c>
      <c r="J45" s="17">
        <v>4</v>
      </c>
      <c r="K45">
        <f>STANDARDIZE(physicochemical[[#This Row],[fixed acidity]],Stats!B$3,Stats!B$7)</f>
        <v>-2.248118750373802</v>
      </c>
      <c r="L45">
        <f>STANDARDIZE(physicochemical[[#This Row],[volatile acidity]],Stats!C$3,Stats!C$7)</f>
        <v>-4.6429605441549338E-2</v>
      </c>
      <c r="M45">
        <f>STANDARDIZE(physicochemical[[#This Row],[residual sugar]],Stats!E$3,Stats!E$7)</f>
        <v>-0.38693758527702915</v>
      </c>
      <c r="N45">
        <f>STANDARDIZE(physicochemical[[#This Row],[chlorides]],Stats!F$3,Stats!F$7)</f>
        <v>-0.72871621668896625</v>
      </c>
      <c r="O45">
        <f>STANDARDIZE(physicochemical[[#This Row],[free sulfur dioxide]],Stats!G$3,Stats!G$7)</f>
        <v>-0.71904506370354959</v>
      </c>
      <c r="P45">
        <f>STANDARDIZE(physicochemical[[#This Row],[density]],Stats!I$3,Stats!I$7)</f>
        <v>-2.2212941410810236</v>
      </c>
      <c r="Q45">
        <f>STANDARDIZE(physicochemical[[#This Row],[pH]],Stats!J$3,Stats!J$7)</f>
        <v>3.804419172339133</v>
      </c>
      <c r="R45">
        <f>STANDARDIZE(physicochemical[[#This Row],[sulphates]],Stats!K$3,Stats!K$7)</f>
        <v>-0.59232688219367402</v>
      </c>
      <c r="S45">
        <f>STANDARDIZE(physicochemical[[#This Row],[alcohol]],Stats!L$3,Stats!L$7)</f>
        <v>2.7675270027201746</v>
      </c>
      <c r="T45" s="17">
        <f>STANDARDIZE(physicochemical[[#This Row],[quality]],Stats!N$3,Stats!N$7)</f>
        <v>-1.9959306445376284</v>
      </c>
      <c r="U45">
        <f>SQRT(SUMXMY2($K$2:$S$2,physicochemical[[#This Row],[STDFA]:[STDAlc]]))</f>
        <v>5.6221977346767309</v>
      </c>
      <c r="V45" t="str">
        <f>VLOOKUP(physicochemical[[#This Row],[Euclidean Dist]],Quartiles,2)</f>
        <v>Q2</v>
      </c>
      <c r="W45">
        <f>IF(physicochemical[[#This Row],[Euclidean Dist]]&lt;=beta,1-2*(physicochemical[[#This Row],[Euclidean Dist]]/gamma)^2,2*((physicochemical[[#This Row],[Euclidean Dist]]-gamma)/gamma)^2)</f>
        <v>0.72265191195587053</v>
      </c>
      <c r="X45" t="str">
        <f>VLOOKUP(physicochemical[[#This Row],[S- Fn]],FuzzyQ,2)</f>
        <v>Q2</v>
      </c>
      <c r="Y45">
        <f>physicochemical[[#This Row],[Euclidean Dist]]^2</f>
        <v>31.609107367804164</v>
      </c>
      <c r="Z45" t="str">
        <f>VLOOKUP(physicochemical[[#This Row],[Concentration]],FuzzyQ,2)</f>
        <v>Q1</v>
      </c>
      <c r="AA45">
        <f>SQRT(physicochemical[[#This Row],[S- Fn]])</f>
        <v>0.85008935527735585</v>
      </c>
      <c r="AB45" t="str">
        <f>VLOOKUP(physicochemical[[#This Row],[Dialation]],FuzzyQ,2)</f>
        <v>Q1</v>
      </c>
    </row>
    <row r="46" spans="1:28" ht="15" hidden="1" thickTop="1" x14ac:dyDescent="0.35">
      <c r="A46">
        <f>'winequality-white'!A48</f>
        <v>7.7</v>
      </c>
      <c r="B46">
        <f>'winequality-white'!B48</f>
        <v>0.93500000000000005</v>
      </c>
      <c r="C46">
        <f>'winequality-white'!D48</f>
        <v>2.2000000000000002</v>
      </c>
      <c r="D46">
        <f>'winequality-white'!E48</f>
        <v>0.114</v>
      </c>
      <c r="E46">
        <f>'winequality-white'!F48</f>
        <v>22</v>
      </c>
      <c r="F46">
        <f>'winequality-white'!H48</f>
        <v>0.997</v>
      </c>
      <c r="G46">
        <f>'winequality-white'!I48</f>
        <v>3.25</v>
      </c>
      <c r="H46">
        <f>'winequality-white'!J48</f>
        <v>0.73</v>
      </c>
      <c r="I46">
        <f>'winequality-white'!K48</f>
        <v>9.1999999999999993</v>
      </c>
      <c r="J46" s="17">
        <v>5</v>
      </c>
      <c r="K46">
        <f>STANDARDIZE(physicochemical[[#This Row],[fixed acidity]],Stats!B$3,Stats!B$7)</f>
        <v>-0.56021927928979187</v>
      </c>
      <c r="L46">
        <f>STANDARDIZE(physicochemical[[#This Row],[volatile acidity]],Stats!C$3,Stats!C$7)</f>
        <v>2.2778510047205072</v>
      </c>
      <c r="M46">
        <f>STANDARDIZE(physicochemical[[#This Row],[residual sugar]],Stats!E$3,Stats!E$7)</f>
        <v>-0.30622469723426132</v>
      </c>
      <c r="N46">
        <f>STANDARDIZE(physicochemical[[#This Row],[chlorides]],Stats!F$3,Stats!F$7)</f>
        <v>0.47328991393201425</v>
      </c>
      <c r="O46">
        <f>STANDARDIZE(physicochemical[[#This Row],[free sulfur dioxide]],Stats!G$3,Stats!G$7)</f>
        <v>0.68475229954421157</v>
      </c>
      <c r="P46">
        <f>STANDARDIZE(physicochemical[[#This Row],[density]],Stats!I$3,Stats!I$7)</f>
        <v>-0.19655698381179634</v>
      </c>
      <c r="Q46">
        <f>STANDARDIZE(physicochemical[[#This Row],[pH]],Stats!J$3,Stats!J$7)</f>
        <v>-0.3108620092558666</v>
      </c>
      <c r="R46">
        <f>STANDARDIZE(physicochemical[[#This Row],[sulphates]],Stats!K$3,Stats!K$7)</f>
        <v>0.33557184590182221</v>
      </c>
      <c r="S46">
        <f>STANDARDIZE(physicochemical[[#This Row],[alcohol]],Stats!L$3,Stats!L$7)</f>
        <v>-1.007297363596275</v>
      </c>
      <c r="T46" s="17">
        <f>STANDARDIZE(physicochemical[[#This Row],[quality]],Stats!N$3,Stats!N$7)</f>
        <v>-0.74377842086283041</v>
      </c>
      <c r="U46">
        <f>SQRT(SUMXMY2($K$2:$S$2,physicochemical[[#This Row],[STDFA]:[STDAlc]]))</f>
        <v>4.0949642149762724</v>
      </c>
      <c r="V46" t="str">
        <f>VLOOKUP(physicochemical[[#This Row],[Euclidean Dist]],Quartiles,2)</f>
        <v>Q2</v>
      </c>
      <c r="W46">
        <f>IF(physicochemical[[#This Row],[Euclidean Dist]]&lt;=beta,1-2*(physicochemical[[#This Row],[Euclidean Dist]]/gamma)^2,2*((physicochemical[[#This Row],[Euclidean Dist]]-gamma)/gamma)^2)</f>
        <v>0.85286595779636987</v>
      </c>
      <c r="X46" t="str">
        <f>VLOOKUP(physicochemical[[#This Row],[S- Fn]],FuzzyQ,2)</f>
        <v>Q1</v>
      </c>
      <c r="Y46">
        <f>physicochemical[[#This Row],[Euclidean Dist]]^2</f>
        <v>16.76873192193624</v>
      </c>
      <c r="Z46" t="str">
        <f>VLOOKUP(physicochemical[[#This Row],[Concentration]],FuzzyQ,2)</f>
        <v>Q1</v>
      </c>
      <c r="AA46">
        <f>SQRT(physicochemical[[#This Row],[S- Fn]])</f>
        <v>0.92350742162495358</v>
      </c>
      <c r="AB46" t="str">
        <f>VLOOKUP(physicochemical[[#This Row],[Dialation]],FuzzyQ,2)</f>
        <v>Q1</v>
      </c>
    </row>
    <row r="47" spans="1:28" ht="15" hidden="1" thickTop="1" x14ac:dyDescent="0.35">
      <c r="A47">
        <f>'winequality-white'!A49</f>
        <v>8.6999999999999993</v>
      </c>
      <c r="B47">
        <f>'winequality-white'!B49</f>
        <v>0.28999999999999998</v>
      </c>
      <c r="C47">
        <f>'winequality-white'!D49</f>
        <v>1.6</v>
      </c>
      <c r="D47">
        <f>'winequality-white'!E49</f>
        <v>0.113</v>
      </c>
      <c r="E47">
        <f>'winequality-white'!F49</f>
        <v>12</v>
      </c>
      <c r="F47">
        <f>'winequality-white'!H49</f>
        <v>0.99690000000000001</v>
      </c>
      <c r="G47">
        <f>'winequality-white'!I49</f>
        <v>3.25</v>
      </c>
      <c r="H47">
        <f>'winequality-white'!J49</f>
        <v>0.57999999999999996</v>
      </c>
      <c r="I47">
        <f>'winequality-white'!K49</f>
        <v>9.5</v>
      </c>
      <c r="J47" s="17">
        <v>5</v>
      </c>
      <c r="K47">
        <f>STANDARDIZE(physicochemical[[#This Row],[fixed acidity]],Stats!B$3,Stats!B$7)</f>
        <v>-1.5735578940111655E-2</v>
      </c>
      <c r="L47">
        <f>STANDARDIZE(physicochemical[[#This Row],[volatile acidity]],Stats!C$3,Stats!C$7)</f>
        <v>-1.3345851243265445</v>
      </c>
      <c r="M47">
        <f>STANDARDIZE(physicochemical[[#This Row],[residual sugar]],Stats!E$3,Stats!E$7)</f>
        <v>-0.79050202549086812</v>
      </c>
      <c r="N47">
        <f>STANDARDIZE(physicochemical[[#This Row],[chlorides]],Stats!F$3,Stats!F$7)</f>
        <v>0.45325647842166455</v>
      </c>
      <c r="O47">
        <f>STANDARDIZE(physicochemical[[#This Row],[free sulfur dioxide]],Stats!G$3,Stats!G$7)</f>
        <v>-0.31796010277561787</v>
      </c>
      <c r="P47">
        <f>STANDARDIZE(physicochemical[[#This Row],[density]],Stats!I$3,Stats!I$7)</f>
        <v>-0.2527996826248235</v>
      </c>
      <c r="Q47">
        <f>STANDARDIZE(physicochemical[[#This Row],[pH]],Stats!J$3,Stats!J$7)</f>
        <v>-0.3108620092558666</v>
      </c>
      <c r="R47">
        <f>STANDARDIZE(physicochemical[[#This Row],[sulphates]],Stats!K$3,Stats!K$7)</f>
        <v>-0.48316232594714553</v>
      </c>
      <c r="S47">
        <f>STANDARDIZE(physicochemical[[#This Row],[alcohol]],Stats!L$3,Stats!L$7)</f>
        <v>-0.71692625849500891</v>
      </c>
      <c r="T47" s="17">
        <f>STANDARDIZE(physicochemical[[#This Row],[quality]],Stats!N$3,Stats!N$7)</f>
        <v>-0.74377842086283041</v>
      </c>
      <c r="U47">
        <f>SQRT(SUMXMY2($K$2:$S$2,physicochemical[[#This Row],[STDFA]:[STDAlc]]))</f>
        <v>6.1652917928737594</v>
      </c>
      <c r="V47" t="str">
        <f>VLOOKUP(physicochemical[[#This Row],[Euclidean Dist]],Quartiles,2)</f>
        <v>Q2</v>
      </c>
      <c r="W47">
        <f>IF(physicochemical[[#This Row],[Euclidean Dist]]&lt;=beta,1-2*(physicochemical[[#This Row],[Euclidean Dist]]/gamma)^2,2*((physicochemical[[#This Row],[Euclidean Dist]]-gamma)/gamma)^2)</f>
        <v>0.66648127923354494</v>
      </c>
      <c r="X47" t="str">
        <f>VLOOKUP(physicochemical[[#This Row],[S- Fn]],FuzzyQ,2)</f>
        <v>Q2</v>
      </c>
      <c r="Y47">
        <f>physicochemical[[#This Row],[Euclidean Dist]]^2</f>
        <v>38.010822891276533</v>
      </c>
      <c r="Z47" t="str">
        <f>VLOOKUP(physicochemical[[#This Row],[Concentration]],FuzzyQ,2)</f>
        <v>Q1</v>
      </c>
      <c r="AA47">
        <f>SQRT(physicochemical[[#This Row],[S- Fn]])</f>
        <v>0.81638304688028951</v>
      </c>
      <c r="AB47" t="str">
        <f>VLOOKUP(physicochemical[[#This Row],[Dialation]],FuzzyQ,2)</f>
        <v>Q1</v>
      </c>
    </row>
    <row r="48" spans="1:28" ht="15" hidden="1" thickTop="1" x14ac:dyDescent="0.35">
      <c r="A48">
        <f>'winequality-white'!A50</f>
        <v>6.4</v>
      </c>
      <c r="B48">
        <f>'winequality-white'!B50</f>
        <v>0.4</v>
      </c>
      <c r="C48">
        <f>'winequality-white'!D50</f>
        <v>1.6</v>
      </c>
      <c r="D48">
        <f>'winequality-white'!E50</f>
        <v>6.6000000000000003E-2</v>
      </c>
      <c r="E48">
        <f>'winequality-white'!F50</f>
        <v>5</v>
      </c>
      <c r="F48">
        <f>'winequality-white'!H50</f>
        <v>0.99580000000000002</v>
      </c>
      <c r="G48">
        <f>'winequality-white'!I50</f>
        <v>3.34</v>
      </c>
      <c r="H48">
        <f>'winequality-white'!J50</f>
        <v>0.56000000000000005</v>
      </c>
      <c r="I48">
        <f>'winequality-white'!K50</f>
        <v>9.1999999999999993</v>
      </c>
      <c r="J48" s="17">
        <v>5</v>
      </c>
      <c r="K48">
        <f>STANDARDIZE(physicochemical[[#This Row],[fixed acidity]],Stats!B$3,Stats!B$7)</f>
        <v>-1.2680480897443767</v>
      </c>
      <c r="L48">
        <f>STANDARDIZE(physicochemical[[#This Row],[volatile acidity]],Stats!C$3,Stats!C$7)</f>
        <v>-0.71851074572937279</v>
      </c>
      <c r="M48">
        <f>STANDARDIZE(physicochemical[[#This Row],[residual sugar]],Stats!E$3,Stats!E$7)</f>
        <v>-0.79050202549086812</v>
      </c>
      <c r="N48">
        <f>STANDARDIZE(physicochemical[[#This Row],[chlorides]],Stats!F$3,Stats!F$7)</f>
        <v>-0.48831499056477012</v>
      </c>
      <c r="O48">
        <f>STANDARDIZE(physicochemical[[#This Row],[free sulfur dioxide]],Stats!G$3,Stats!G$7)</f>
        <v>-1.0198587843994984</v>
      </c>
      <c r="P48">
        <f>STANDARDIZE(physicochemical[[#This Row],[density]],Stats!I$3,Stats!I$7)</f>
        <v>-0.87146936956818466</v>
      </c>
      <c r="Q48">
        <f>STANDARDIZE(physicochemical[[#This Row],[pH]],Stats!J$3,Stats!J$7)</f>
        <v>0.25894615434959412</v>
      </c>
      <c r="R48">
        <f>STANDARDIZE(physicochemical[[#This Row],[sulphates]],Stats!K$3,Stats!K$7)</f>
        <v>-0.59232688219367402</v>
      </c>
      <c r="S48">
        <f>STANDARDIZE(physicochemical[[#This Row],[alcohol]],Stats!L$3,Stats!L$7)</f>
        <v>-1.007297363596275</v>
      </c>
      <c r="T48" s="17">
        <f>STANDARDIZE(physicochemical[[#This Row],[quality]],Stats!N$3,Stats!N$7)</f>
        <v>-0.74377842086283041</v>
      </c>
      <c r="U48">
        <f>SQRT(SUMXMY2($K$2:$S$2,physicochemical[[#This Row],[STDFA]:[STDAlc]]))</f>
        <v>5.5027094992733652</v>
      </c>
      <c r="V48" t="str">
        <f>VLOOKUP(physicochemical[[#This Row],[Euclidean Dist]],Quartiles,2)</f>
        <v>Q2</v>
      </c>
      <c r="W48">
        <f>IF(physicochemical[[#This Row],[Euclidean Dist]]&lt;=beta,1-2*(physicochemical[[#This Row],[Euclidean Dist]]/gamma)^2,2*((physicochemical[[#This Row],[Euclidean Dist]]-gamma)/gamma)^2)</f>
        <v>0.73431556226476746</v>
      </c>
      <c r="X48" t="str">
        <f>VLOOKUP(physicochemical[[#This Row],[S- Fn]],FuzzyQ,2)</f>
        <v>Q2</v>
      </c>
      <c r="Y48">
        <f>physicochemical[[#This Row],[Euclidean Dist]]^2</f>
        <v>30.279811833393328</v>
      </c>
      <c r="Z48" t="str">
        <f>VLOOKUP(physicochemical[[#This Row],[Concentration]],FuzzyQ,2)</f>
        <v>Q1</v>
      </c>
      <c r="AA48">
        <f>SQRT(physicochemical[[#This Row],[S- Fn]])</f>
        <v>0.85692214480941464</v>
      </c>
      <c r="AB48" t="str">
        <f>VLOOKUP(physicochemical[[#This Row],[Dialation]],FuzzyQ,2)</f>
        <v>Q1</v>
      </c>
    </row>
    <row r="49" spans="1:28" ht="15" hidden="1" thickTop="1" x14ac:dyDescent="0.35">
      <c r="A49">
        <f>'winequality-white'!A51</f>
        <v>5.6</v>
      </c>
      <c r="B49">
        <f>'winequality-white'!B51</f>
        <v>0.31</v>
      </c>
      <c r="C49">
        <f>'winequality-white'!D51</f>
        <v>1.4</v>
      </c>
      <c r="D49">
        <f>'winequality-white'!E51</f>
        <v>7.3999999999999996E-2</v>
      </c>
      <c r="E49">
        <f>'winequality-white'!F51</f>
        <v>12</v>
      </c>
      <c r="F49">
        <f>'winequality-white'!H51</f>
        <v>0.99539999999999995</v>
      </c>
      <c r="G49">
        <f>'winequality-white'!I51</f>
        <v>3.32</v>
      </c>
      <c r="H49">
        <f>'winequality-white'!J51</f>
        <v>0.57999999999999996</v>
      </c>
      <c r="I49">
        <f>'winequality-white'!K51</f>
        <v>9.1999999999999993</v>
      </c>
      <c r="J49" s="17">
        <v>5</v>
      </c>
      <c r="K49">
        <f>STANDARDIZE(physicochemical[[#This Row],[fixed acidity]],Stats!B$3,Stats!B$7)</f>
        <v>-1.7036350500241215</v>
      </c>
      <c r="L49">
        <f>STANDARDIZE(physicochemical[[#This Row],[volatile acidity]],Stats!C$3,Stats!C$7)</f>
        <v>-1.2225716009452405</v>
      </c>
      <c r="M49">
        <f>STANDARDIZE(physicochemical[[#This Row],[residual sugar]],Stats!E$3,Stats!E$7)</f>
        <v>-0.95192780157640378</v>
      </c>
      <c r="N49">
        <f>STANDARDIZE(physicochemical[[#This Row],[chlorides]],Stats!F$3,Stats!F$7)</f>
        <v>-0.32804750648197289</v>
      </c>
      <c r="O49">
        <f>STANDARDIZE(physicochemical[[#This Row],[free sulfur dioxide]],Stats!G$3,Stats!G$7)</f>
        <v>-0.31796010277561787</v>
      </c>
      <c r="P49">
        <f>STANDARDIZE(physicochemical[[#This Row],[density]],Stats!I$3,Stats!I$7)</f>
        <v>-1.0964401648203557</v>
      </c>
      <c r="Q49">
        <f>STANDARDIZE(physicochemical[[#This Row],[pH]],Stats!J$3,Stats!J$7)</f>
        <v>0.13232211799282476</v>
      </c>
      <c r="R49">
        <f>STANDARDIZE(physicochemical[[#This Row],[sulphates]],Stats!K$3,Stats!K$7)</f>
        <v>-0.48316232594714553</v>
      </c>
      <c r="S49">
        <f>STANDARDIZE(physicochemical[[#This Row],[alcohol]],Stats!L$3,Stats!L$7)</f>
        <v>-1.007297363596275</v>
      </c>
      <c r="T49" s="17">
        <f>STANDARDIZE(physicochemical[[#This Row],[quality]],Stats!N$3,Stats!N$7)</f>
        <v>-0.74377842086283041</v>
      </c>
      <c r="U49">
        <f>SQRT(SUMXMY2($K$2:$S$2,physicochemical[[#This Row],[STDFA]:[STDAlc]]))</f>
        <v>6.1184891073807481</v>
      </c>
      <c r="V49" t="str">
        <f>VLOOKUP(physicochemical[[#This Row],[Euclidean Dist]],Quartiles,2)</f>
        <v>Q2</v>
      </c>
      <c r="W49">
        <f>IF(physicochemical[[#This Row],[Euclidean Dist]]&lt;=beta,1-2*(physicochemical[[#This Row],[Euclidean Dist]]/gamma)^2,2*((physicochemical[[#This Row],[Euclidean Dist]]-gamma)/gamma)^2)</f>
        <v>0.67152575197262565</v>
      </c>
      <c r="X49" t="str">
        <f>VLOOKUP(physicochemical[[#This Row],[S- Fn]],FuzzyQ,2)</f>
        <v>Q2</v>
      </c>
      <c r="Y49">
        <f>physicochemical[[#This Row],[Euclidean Dist]]^2</f>
        <v>37.435908957136867</v>
      </c>
      <c r="Z49" t="str">
        <f>VLOOKUP(physicochemical[[#This Row],[Concentration]],FuzzyQ,2)</f>
        <v>Q1</v>
      </c>
      <c r="AA49">
        <f>SQRT(physicochemical[[#This Row],[S- Fn]])</f>
        <v>0.81946674854604418</v>
      </c>
      <c r="AB49" t="str">
        <f>VLOOKUP(physicochemical[[#This Row],[Dialation]],FuzzyQ,2)</f>
        <v>Q1</v>
      </c>
    </row>
    <row r="50" spans="1:28" ht="15" hidden="1" thickTop="1" x14ac:dyDescent="0.35">
      <c r="A50">
        <f>'winequality-white'!A52</f>
        <v>8.8000000000000007</v>
      </c>
      <c r="B50">
        <f>'winequality-white'!B52</f>
        <v>0.66</v>
      </c>
      <c r="C50">
        <f>'winequality-white'!D52</f>
        <v>1.7</v>
      </c>
      <c r="D50">
        <f>'winequality-white'!E52</f>
        <v>7.3999999999999996E-2</v>
      </c>
      <c r="E50">
        <f>'winequality-white'!F52</f>
        <v>4</v>
      </c>
      <c r="F50">
        <f>'winequality-white'!H52</f>
        <v>0.99709999999999999</v>
      </c>
      <c r="G50">
        <f>'winequality-white'!I52</f>
        <v>3.15</v>
      </c>
      <c r="H50">
        <f>'winequality-white'!J52</f>
        <v>0.74</v>
      </c>
      <c r="I50">
        <f>'winequality-white'!K52</f>
        <v>9.1999999999999993</v>
      </c>
      <c r="J50" s="17">
        <v>5</v>
      </c>
      <c r="K50">
        <f>STANDARDIZE(physicochemical[[#This Row],[fixed acidity]],Stats!B$3,Stats!B$7)</f>
        <v>3.8712791094857188E-2</v>
      </c>
      <c r="L50">
        <f>STANDARDIZE(physicochemical[[#This Row],[volatile acidity]],Stats!C$3,Stats!C$7)</f>
        <v>0.73766505822757811</v>
      </c>
      <c r="M50">
        <f>STANDARDIZE(physicochemical[[#This Row],[residual sugar]],Stats!E$3,Stats!E$7)</f>
        <v>-0.70978913744810046</v>
      </c>
      <c r="N50">
        <f>STANDARDIZE(physicochemical[[#This Row],[chlorides]],Stats!F$3,Stats!F$7)</f>
        <v>-0.32804750648197289</v>
      </c>
      <c r="O50">
        <f>STANDARDIZE(physicochemical[[#This Row],[free sulfur dioxide]],Stats!G$3,Stats!G$7)</f>
        <v>-1.1201300246314814</v>
      </c>
      <c r="P50">
        <f>STANDARDIZE(physicochemical[[#This Row],[density]],Stats!I$3,Stats!I$7)</f>
        <v>-0.14031428499876916</v>
      </c>
      <c r="Q50">
        <f>STANDARDIZE(physicochemical[[#This Row],[pH]],Stats!J$3,Stats!J$7)</f>
        <v>-0.94398219103971337</v>
      </c>
      <c r="R50">
        <f>STANDARDIZE(physicochemical[[#This Row],[sulphates]],Stats!K$3,Stats!K$7)</f>
        <v>0.39015412402508676</v>
      </c>
      <c r="S50">
        <f>STANDARDIZE(physicochemical[[#This Row],[alcohol]],Stats!L$3,Stats!L$7)</f>
        <v>-1.007297363596275</v>
      </c>
      <c r="T50" s="17">
        <f>STANDARDIZE(physicochemical[[#This Row],[quality]],Stats!N$3,Stats!N$7)</f>
        <v>-0.74377842086283041</v>
      </c>
      <c r="U50">
        <f>SQRT(SUMXMY2($K$2:$S$2,physicochemical[[#This Row],[STDFA]:[STDAlc]]))</f>
        <v>5.1282796009513687</v>
      </c>
      <c r="V50" t="str">
        <f>VLOOKUP(physicochemical[[#This Row],[Euclidean Dist]],Quartiles,2)</f>
        <v>Q2</v>
      </c>
      <c r="W50">
        <f>IF(physicochemical[[#This Row],[Euclidean Dist]]&lt;=beta,1-2*(physicochemical[[#This Row],[Euclidean Dist]]/gamma)^2,2*((physicochemical[[#This Row],[Euclidean Dist]]-gamma)/gamma)^2)</f>
        <v>0.76924222878066273</v>
      </c>
      <c r="X50" t="str">
        <f>VLOOKUP(physicochemical[[#This Row],[S- Fn]],FuzzyQ,2)</f>
        <v>Q1</v>
      </c>
      <c r="Y50">
        <f>physicochemical[[#This Row],[Euclidean Dist]]^2</f>
        <v>26.29925166553393</v>
      </c>
      <c r="Z50" t="str">
        <f>VLOOKUP(physicochemical[[#This Row],[Concentration]],FuzzyQ,2)</f>
        <v>Q1</v>
      </c>
      <c r="AA50">
        <f>SQRT(physicochemical[[#This Row],[S- Fn]])</f>
        <v>0.87706455223128399</v>
      </c>
      <c r="AB50" t="str">
        <f>VLOOKUP(physicochemical[[#This Row],[Dialation]],FuzzyQ,2)</f>
        <v>Q1</v>
      </c>
    </row>
    <row r="51" spans="1:28" ht="15" hidden="1" thickTop="1" x14ac:dyDescent="0.35">
      <c r="A51">
        <f>'winequality-white'!A53</f>
        <v>6.6</v>
      </c>
      <c r="B51">
        <f>'winequality-white'!B53</f>
        <v>0.52</v>
      </c>
      <c r="C51">
        <f>'winequality-white'!D53</f>
        <v>2.2000000000000002</v>
      </c>
      <c r="D51">
        <f>'winequality-white'!E53</f>
        <v>6.9000000000000006E-2</v>
      </c>
      <c r="E51">
        <f>'winequality-white'!F53</f>
        <v>8</v>
      </c>
      <c r="F51">
        <f>'winequality-white'!H53</f>
        <v>0.99560000000000004</v>
      </c>
      <c r="G51">
        <f>'winequality-white'!I53</f>
        <v>3.4</v>
      </c>
      <c r="H51">
        <f>'winequality-white'!J53</f>
        <v>0.63</v>
      </c>
      <c r="I51">
        <f>'winequality-white'!K53</f>
        <v>9.4</v>
      </c>
      <c r="J51" s="17">
        <v>6</v>
      </c>
      <c r="K51">
        <f>STANDARDIZE(physicochemical[[#This Row],[fixed acidity]],Stats!B$3,Stats!B$7)</f>
        <v>-1.1591513496744408</v>
      </c>
      <c r="L51">
        <f>STANDARDIZE(physicochemical[[#This Row],[volatile acidity]],Stats!C$3,Stats!C$7)</f>
        <v>-4.6429605441549338E-2</v>
      </c>
      <c r="M51">
        <f>STANDARDIZE(physicochemical[[#This Row],[residual sugar]],Stats!E$3,Stats!E$7)</f>
        <v>-0.30622469723426132</v>
      </c>
      <c r="N51">
        <f>STANDARDIZE(physicochemical[[#This Row],[chlorides]],Stats!F$3,Stats!F$7)</f>
        <v>-0.42821468403372104</v>
      </c>
      <c r="O51">
        <f>STANDARDIZE(physicochemical[[#This Row],[free sulfur dioxide]],Stats!G$3,Stats!G$7)</f>
        <v>-0.71904506370354959</v>
      </c>
      <c r="P51">
        <f>STANDARDIZE(physicochemical[[#This Row],[density]],Stats!I$3,Stats!I$7)</f>
        <v>-0.98395476719423902</v>
      </c>
      <c r="Q51">
        <f>STANDARDIZE(physicochemical[[#This Row],[pH]],Stats!J$3,Stats!J$7)</f>
        <v>0.63881826341990211</v>
      </c>
      <c r="R51">
        <f>STANDARDIZE(physicochemical[[#This Row],[sulphates]],Stats!K$3,Stats!K$7)</f>
        <v>-0.21025093533082276</v>
      </c>
      <c r="S51">
        <f>STANDARDIZE(physicochemical[[#This Row],[alcohol]],Stats!L$3,Stats!L$7)</f>
        <v>-0.813716626862097</v>
      </c>
      <c r="T51" s="17">
        <f>STANDARDIZE(physicochemical[[#This Row],[quality]],Stats!N$3,Stats!N$7)</f>
        <v>0.50837380281196765</v>
      </c>
      <c r="U51">
        <f>SQRT(SUMXMY2($K$2:$S$2,physicochemical[[#This Row],[STDFA]:[STDAlc]]))</f>
        <v>4.6330869021219021</v>
      </c>
      <c r="V51" t="str">
        <f>VLOOKUP(physicochemical[[#This Row],[Euclidean Dist]],Quartiles,2)</f>
        <v>Q2</v>
      </c>
      <c r="W51">
        <f>IF(physicochemical[[#This Row],[Euclidean Dist]]&lt;=beta,1-2*(physicochemical[[#This Row],[Euclidean Dist]]/gamma)^2,2*((physicochemical[[#This Row],[Euclidean Dist]]-gamma)/gamma)^2)</f>
        <v>0.81165511199550511</v>
      </c>
      <c r="X51" t="str">
        <f>VLOOKUP(physicochemical[[#This Row],[S- Fn]],FuzzyQ,2)</f>
        <v>Q1</v>
      </c>
      <c r="Y51">
        <f>physicochemical[[#This Row],[Euclidean Dist]]^2</f>
        <v>21.465494242613524</v>
      </c>
      <c r="Z51" t="str">
        <f>VLOOKUP(physicochemical[[#This Row],[Concentration]],FuzzyQ,2)</f>
        <v>Q1</v>
      </c>
      <c r="AA51">
        <f>SQRT(physicochemical[[#This Row],[S- Fn]])</f>
        <v>0.9009190374253977</v>
      </c>
      <c r="AB51" t="str">
        <f>VLOOKUP(physicochemical[[#This Row],[Dialation]],FuzzyQ,2)</f>
        <v>Q1</v>
      </c>
    </row>
    <row r="52" spans="1:28" ht="15" hidden="1" thickTop="1" x14ac:dyDescent="0.35">
      <c r="A52">
        <f>'winequality-white'!A54</f>
        <v>6.6</v>
      </c>
      <c r="B52">
        <f>'winequality-white'!B54</f>
        <v>0.5</v>
      </c>
      <c r="C52">
        <f>'winequality-white'!D54</f>
        <v>2.1</v>
      </c>
      <c r="D52">
        <f>'winequality-white'!E54</f>
        <v>6.8000000000000005E-2</v>
      </c>
      <c r="E52">
        <f>'winequality-white'!F54</f>
        <v>6</v>
      </c>
      <c r="F52">
        <f>'winequality-white'!H54</f>
        <v>0.99550000000000005</v>
      </c>
      <c r="G52">
        <f>'winequality-white'!I54</f>
        <v>3.39</v>
      </c>
      <c r="H52">
        <f>'winequality-white'!J54</f>
        <v>0.64</v>
      </c>
      <c r="I52">
        <f>'winequality-white'!K54</f>
        <v>9.4</v>
      </c>
      <c r="J52" s="17">
        <v>6</v>
      </c>
      <c r="K52">
        <f>STANDARDIZE(physicochemical[[#This Row],[fixed acidity]],Stats!B$3,Stats!B$7)</f>
        <v>-1.1591513496744408</v>
      </c>
      <c r="L52">
        <f>STANDARDIZE(physicochemical[[#This Row],[volatile acidity]],Stats!C$3,Stats!C$7)</f>
        <v>-0.15844312882285336</v>
      </c>
      <c r="M52">
        <f>STANDARDIZE(physicochemical[[#This Row],[residual sugar]],Stats!E$3,Stats!E$7)</f>
        <v>-0.38693758527702915</v>
      </c>
      <c r="N52">
        <f>STANDARDIZE(physicochemical[[#This Row],[chlorides]],Stats!F$3,Stats!F$7)</f>
        <v>-0.44824811954407073</v>
      </c>
      <c r="O52">
        <f>STANDARDIZE(physicochemical[[#This Row],[free sulfur dioxide]],Stats!G$3,Stats!G$7)</f>
        <v>-0.91958754416751554</v>
      </c>
      <c r="P52">
        <f>STANDARDIZE(physicochemical[[#This Row],[density]],Stats!I$3,Stats!I$7)</f>
        <v>-1.0401974660072661</v>
      </c>
      <c r="Q52">
        <f>STANDARDIZE(physicochemical[[#This Row],[pH]],Stats!J$3,Stats!J$7)</f>
        <v>0.57550624524151883</v>
      </c>
      <c r="R52">
        <f>STANDARDIZE(physicochemical[[#This Row],[sulphates]],Stats!K$3,Stats!K$7)</f>
        <v>-0.15566865720755821</v>
      </c>
      <c r="S52">
        <f>STANDARDIZE(physicochemical[[#This Row],[alcohol]],Stats!L$3,Stats!L$7)</f>
        <v>-0.813716626862097</v>
      </c>
      <c r="T52" s="17">
        <f>STANDARDIZE(physicochemical[[#This Row],[quality]],Stats!N$3,Stats!N$7)</f>
        <v>0.50837380281196765</v>
      </c>
      <c r="U52">
        <f>SQRT(SUMXMY2($K$2:$S$2,physicochemical[[#This Row],[STDFA]:[STDAlc]]))</f>
        <v>4.7791109103267972</v>
      </c>
      <c r="V52" t="str">
        <f>VLOOKUP(physicochemical[[#This Row],[Euclidean Dist]],Quartiles,2)</f>
        <v>Q2</v>
      </c>
      <c r="W52">
        <f>IF(physicochemical[[#This Row],[Euclidean Dist]]&lt;=beta,1-2*(physicochemical[[#This Row],[Euclidean Dist]]/gamma)^2,2*((physicochemical[[#This Row],[Euclidean Dist]]-gamma)/gamma)^2)</f>
        <v>0.79959564104079983</v>
      </c>
      <c r="X52" t="str">
        <f>VLOOKUP(physicochemical[[#This Row],[S- Fn]],FuzzyQ,2)</f>
        <v>Q1</v>
      </c>
      <c r="Y52">
        <f>physicochemical[[#This Row],[Euclidean Dist]]^2</f>
        <v>22.839901093204627</v>
      </c>
      <c r="Z52" t="str">
        <f>VLOOKUP(physicochemical[[#This Row],[Concentration]],FuzzyQ,2)</f>
        <v>Q1</v>
      </c>
      <c r="AA52">
        <f>SQRT(physicochemical[[#This Row],[S- Fn]])</f>
        <v>0.89420111889932219</v>
      </c>
      <c r="AB52" t="str">
        <f>VLOOKUP(physicochemical[[#This Row],[Dialation]],FuzzyQ,2)</f>
        <v>Q1</v>
      </c>
    </row>
    <row r="53" spans="1:28" ht="15" hidden="1" thickTop="1" x14ac:dyDescent="0.35">
      <c r="A53">
        <f>'winequality-white'!A55</f>
        <v>8.6</v>
      </c>
      <c r="B53">
        <f>'winequality-white'!B55</f>
        <v>0.38</v>
      </c>
      <c r="C53">
        <f>'winequality-white'!D55</f>
        <v>3</v>
      </c>
      <c r="D53">
        <f>'winequality-white'!E55</f>
        <v>8.1000000000000003E-2</v>
      </c>
      <c r="E53">
        <f>'winequality-white'!F55</f>
        <v>30</v>
      </c>
      <c r="F53">
        <f>'winequality-white'!H55</f>
        <v>0.997</v>
      </c>
      <c r="G53">
        <f>'winequality-white'!I55</f>
        <v>3.2</v>
      </c>
      <c r="H53">
        <f>'winequality-white'!J55</f>
        <v>0.56000000000000005</v>
      </c>
      <c r="I53">
        <f>'winequality-white'!K55</f>
        <v>9.4</v>
      </c>
      <c r="J53" s="17">
        <v>5</v>
      </c>
      <c r="K53">
        <f>STANDARDIZE(physicochemical[[#This Row],[fixed acidity]],Stats!B$3,Stats!B$7)</f>
        <v>-7.0183948975079527E-2</v>
      </c>
      <c r="L53">
        <f>STANDARDIZE(physicochemical[[#This Row],[volatile acidity]],Stats!C$3,Stats!C$7)</f>
        <v>-0.83052426911067678</v>
      </c>
      <c r="M53">
        <f>STANDARDIZE(physicochemical[[#This Row],[residual sugar]],Stats!E$3,Stats!E$7)</f>
        <v>0.33947840710788085</v>
      </c>
      <c r="N53">
        <f>STANDARDIZE(physicochemical[[#This Row],[chlorides]],Stats!F$3,Stats!F$7)</f>
        <v>-0.18781345790952503</v>
      </c>
      <c r="O53">
        <f>STANDARDIZE(physicochemical[[#This Row],[free sulfur dioxide]],Stats!G$3,Stats!G$7)</f>
        <v>1.486922221400075</v>
      </c>
      <c r="P53">
        <f>STANDARDIZE(physicochemical[[#This Row],[density]],Stats!I$3,Stats!I$7)</f>
        <v>-0.19655698381179634</v>
      </c>
      <c r="Q53">
        <f>STANDARDIZE(physicochemical[[#This Row],[pH]],Stats!J$3,Stats!J$7)</f>
        <v>-0.62742210014778854</v>
      </c>
      <c r="R53">
        <f>STANDARDIZE(physicochemical[[#This Row],[sulphates]],Stats!K$3,Stats!K$7)</f>
        <v>-0.59232688219367402</v>
      </c>
      <c r="S53">
        <f>STANDARDIZE(physicochemical[[#This Row],[alcohol]],Stats!L$3,Stats!L$7)</f>
        <v>-0.813716626862097</v>
      </c>
      <c r="T53" s="17">
        <f>STANDARDIZE(physicochemical[[#This Row],[quality]],Stats!N$3,Stats!N$7)</f>
        <v>-0.74377842086283041</v>
      </c>
      <c r="U53">
        <f>SQRT(SUMXMY2($K$2:$S$2,physicochemical[[#This Row],[STDFA]:[STDAlc]]))</f>
        <v>6.1004762496064231</v>
      </c>
      <c r="V53" t="str">
        <f>VLOOKUP(physicochemical[[#This Row],[Euclidean Dist]],Quartiles,2)</f>
        <v>Q2</v>
      </c>
      <c r="W53">
        <f>IF(physicochemical[[#This Row],[Euclidean Dist]]&lt;=beta,1-2*(physicochemical[[#This Row],[Euclidean Dist]]/gamma)^2,2*((physicochemical[[#This Row],[Euclidean Dist]]-gamma)/gamma)^2)</f>
        <v>0.67345696418056522</v>
      </c>
      <c r="X53" t="str">
        <f>VLOOKUP(physicochemical[[#This Row],[S- Fn]],FuzzyQ,2)</f>
        <v>Q2</v>
      </c>
      <c r="Y53">
        <f>physicochemical[[#This Row],[Euclidean Dist]]^2</f>
        <v>37.215810472012052</v>
      </c>
      <c r="Z53" t="str">
        <f>VLOOKUP(physicochemical[[#This Row],[Concentration]],FuzzyQ,2)</f>
        <v>Q1</v>
      </c>
      <c r="AA53">
        <f>SQRT(physicochemical[[#This Row],[S- Fn]])</f>
        <v>0.82064423727981251</v>
      </c>
      <c r="AB53" t="str">
        <f>VLOOKUP(physicochemical[[#This Row],[Dialation]],FuzzyQ,2)</f>
        <v>Q1</v>
      </c>
    </row>
    <row r="54" spans="1:28" ht="15" hidden="1" thickTop="1" x14ac:dyDescent="0.35">
      <c r="A54">
        <f>'winequality-white'!A56</f>
        <v>7.6</v>
      </c>
      <c r="B54">
        <f>'winequality-white'!B56</f>
        <v>0.51</v>
      </c>
      <c r="C54">
        <f>'winequality-white'!D56</f>
        <v>2.8</v>
      </c>
      <c r="D54">
        <f>'winequality-white'!E56</f>
        <v>0.11</v>
      </c>
      <c r="E54">
        <f>'winequality-white'!F56</f>
        <v>33</v>
      </c>
      <c r="F54">
        <f>'winequality-white'!H56</f>
        <v>0.99550000000000005</v>
      </c>
      <c r="G54">
        <f>'winequality-white'!I56</f>
        <v>3.17</v>
      </c>
      <c r="H54">
        <f>'winequality-white'!J56</f>
        <v>0.63</v>
      </c>
      <c r="I54">
        <f>'winequality-white'!K56</f>
        <v>10.199999999999999</v>
      </c>
      <c r="J54" s="17">
        <v>6</v>
      </c>
      <c r="K54">
        <f>STANDARDIZE(physicochemical[[#This Row],[fixed acidity]],Stats!B$3,Stats!B$7)</f>
        <v>-0.61466764932476026</v>
      </c>
      <c r="L54">
        <f>STANDARDIZE(physicochemical[[#This Row],[volatile acidity]],Stats!C$3,Stats!C$7)</f>
        <v>-0.10243636713220135</v>
      </c>
      <c r="M54">
        <f>STANDARDIZE(physicochemical[[#This Row],[residual sugar]],Stats!E$3,Stats!E$7)</f>
        <v>0.17805263102234511</v>
      </c>
      <c r="N54">
        <f>STANDARDIZE(physicochemical[[#This Row],[chlorides]],Stats!F$3,Stats!F$7)</f>
        <v>0.39315617189061547</v>
      </c>
      <c r="O54">
        <f>STANDARDIZE(physicochemical[[#This Row],[free sulfur dioxide]],Stats!G$3,Stats!G$7)</f>
        <v>1.7877359420960239</v>
      </c>
      <c r="P54">
        <f>STANDARDIZE(physicochemical[[#This Row],[density]],Stats!I$3,Stats!I$7)</f>
        <v>-1.0401974660072661</v>
      </c>
      <c r="Q54">
        <f>STANDARDIZE(physicochemical[[#This Row],[pH]],Stats!J$3,Stats!J$7)</f>
        <v>-0.81735815468294404</v>
      </c>
      <c r="R54">
        <f>STANDARDIZE(physicochemical[[#This Row],[sulphates]],Stats!K$3,Stats!K$7)</f>
        <v>-0.21025093533082276</v>
      </c>
      <c r="S54">
        <f>STANDARDIZE(physicochemical[[#This Row],[alcohol]],Stats!L$3,Stats!L$7)</f>
        <v>-3.9393679925390557E-2</v>
      </c>
      <c r="T54" s="17">
        <f>STANDARDIZE(physicochemical[[#This Row],[quality]],Stats!N$3,Stats!N$7)</f>
        <v>0.50837380281196765</v>
      </c>
      <c r="U54">
        <f>SQRT(SUMXMY2($K$2:$S$2,physicochemical[[#This Row],[STDFA]:[STDAlc]]))</f>
        <v>5.7414187973238429</v>
      </c>
      <c r="V54" t="str">
        <f>VLOOKUP(physicochemical[[#This Row],[Euclidean Dist]],Quartiles,2)</f>
        <v>Q2</v>
      </c>
      <c r="W54">
        <f>IF(physicochemical[[#This Row],[Euclidean Dist]]&lt;=beta,1-2*(physicochemical[[#This Row],[Euclidean Dist]]/gamma)^2,2*((physicochemical[[#This Row],[Euclidean Dist]]-gamma)/gamma)^2)</f>
        <v>0.71076463166508963</v>
      </c>
      <c r="X54" t="str">
        <f>VLOOKUP(physicochemical[[#This Row],[S- Fn]],FuzzyQ,2)</f>
        <v>Q2</v>
      </c>
      <c r="Y54">
        <f>physicochemical[[#This Row],[Euclidean Dist]]^2</f>
        <v>32.963889806263559</v>
      </c>
      <c r="Z54" t="str">
        <f>VLOOKUP(physicochemical[[#This Row],[Concentration]],FuzzyQ,2)</f>
        <v>Q1</v>
      </c>
      <c r="AA54">
        <f>SQRT(physicochemical[[#This Row],[S- Fn]])</f>
        <v>0.84306858064162826</v>
      </c>
      <c r="AB54" t="str">
        <f>VLOOKUP(physicochemical[[#This Row],[Dialation]],FuzzyQ,2)</f>
        <v>Q1</v>
      </c>
    </row>
    <row r="55" spans="1:28" ht="15" hidden="1" thickTop="1" x14ac:dyDescent="0.35">
      <c r="A55">
        <f>'winequality-white'!A57</f>
        <v>7.7</v>
      </c>
      <c r="B55">
        <f>'winequality-white'!B57</f>
        <v>0.62</v>
      </c>
      <c r="C55">
        <f>'winequality-white'!D57</f>
        <v>3.8</v>
      </c>
      <c r="D55">
        <f>'winequality-white'!E57</f>
        <v>8.4000000000000005E-2</v>
      </c>
      <c r="E55">
        <f>'winequality-white'!F57</f>
        <v>25</v>
      </c>
      <c r="F55">
        <f>'winequality-white'!H57</f>
        <v>0.99780000000000002</v>
      </c>
      <c r="G55">
        <f>'winequality-white'!I57</f>
        <v>3.34</v>
      </c>
      <c r="H55">
        <f>'winequality-white'!J57</f>
        <v>0.53</v>
      </c>
      <c r="I55">
        <f>'winequality-white'!K57</f>
        <v>9.5</v>
      </c>
      <c r="J55" s="17">
        <v>5</v>
      </c>
      <c r="K55">
        <f>STANDARDIZE(physicochemical[[#This Row],[fixed acidity]],Stats!B$3,Stats!B$7)</f>
        <v>-0.56021927928979187</v>
      </c>
      <c r="L55">
        <f>STANDARDIZE(physicochemical[[#This Row],[volatile acidity]],Stats!C$3,Stats!C$7)</f>
        <v>0.51363801146497012</v>
      </c>
      <c r="M55">
        <f>STANDARDIZE(physicochemical[[#This Row],[residual sugar]],Stats!E$3,Stats!E$7)</f>
        <v>0.98518151145002297</v>
      </c>
      <c r="N55">
        <f>STANDARDIZE(physicochemical[[#This Row],[chlorides]],Stats!F$3,Stats!F$7)</f>
        <v>-0.12771315137847594</v>
      </c>
      <c r="O55">
        <f>STANDARDIZE(physicochemical[[#This Row],[free sulfur dioxide]],Stats!G$3,Stats!G$7)</f>
        <v>0.98556602024016038</v>
      </c>
      <c r="P55">
        <f>STANDARDIZE(physicochemical[[#This Row],[density]],Stats!I$3,Stats!I$7)</f>
        <v>0.25338460669248336</v>
      </c>
      <c r="Q55">
        <f>STANDARDIZE(physicochemical[[#This Row],[pH]],Stats!J$3,Stats!J$7)</f>
        <v>0.25894615434959412</v>
      </c>
      <c r="R55">
        <f>STANDARDIZE(physicochemical[[#This Row],[sulphates]],Stats!K$3,Stats!K$7)</f>
        <v>-0.75607371656346767</v>
      </c>
      <c r="S55">
        <f>STANDARDIZE(physicochemical[[#This Row],[alcohol]],Stats!L$3,Stats!L$7)</f>
        <v>-0.71692625849500891</v>
      </c>
      <c r="T55" s="17">
        <f>STANDARDIZE(physicochemical[[#This Row],[quality]],Stats!N$3,Stats!N$7)</f>
        <v>-0.74377842086283041</v>
      </c>
      <c r="U55">
        <f>SQRT(SUMXMY2($K$2:$S$2,physicochemical[[#This Row],[STDFA]:[STDAlc]]))</f>
        <v>4.4090902017062703</v>
      </c>
      <c r="V55" t="str">
        <f>VLOOKUP(physicochemical[[#This Row],[Euclidean Dist]],Quartiles,2)</f>
        <v>Q2</v>
      </c>
      <c r="W55">
        <f>IF(physicochemical[[#This Row],[Euclidean Dist]]&lt;=beta,1-2*(physicochemical[[#This Row],[Euclidean Dist]]/gamma)^2,2*((physicochemical[[#This Row],[Euclidean Dist]]-gamma)/gamma)^2)</f>
        <v>0.82942675476041461</v>
      </c>
      <c r="X55" t="str">
        <f>VLOOKUP(physicochemical[[#This Row],[S- Fn]],FuzzyQ,2)</f>
        <v>Q1</v>
      </c>
      <c r="Y55">
        <f>physicochemical[[#This Row],[Euclidean Dist]]^2</f>
        <v>19.440076406782239</v>
      </c>
      <c r="Z55" t="str">
        <f>VLOOKUP(physicochemical[[#This Row],[Concentration]],FuzzyQ,2)</f>
        <v>Q1</v>
      </c>
      <c r="AA55">
        <f>SQRT(physicochemical[[#This Row],[S- Fn]])</f>
        <v>0.91072869437632997</v>
      </c>
      <c r="AB55" t="str">
        <f>VLOOKUP(physicochemical[[#This Row],[Dialation]],FuzzyQ,2)</f>
        <v>Q1</v>
      </c>
    </row>
    <row r="56" spans="1:28" ht="15" hidden="1" thickTop="1" x14ac:dyDescent="0.35">
      <c r="A56">
        <f>'winequality-white'!A58</f>
        <v>10.199999999999999</v>
      </c>
      <c r="B56">
        <f>'winequality-white'!B58</f>
        <v>0.42</v>
      </c>
      <c r="C56">
        <f>'winequality-white'!D58</f>
        <v>3.4</v>
      </c>
      <c r="D56">
        <f>'winequality-white'!E58</f>
        <v>7.0000000000000007E-2</v>
      </c>
      <c r="E56">
        <f>'winequality-white'!F58</f>
        <v>4</v>
      </c>
      <c r="F56">
        <f>'winequality-white'!H58</f>
        <v>0.99709999999999999</v>
      </c>
      <c r="G56">
        <f>'winequality-white'!I58</f>
        <v>3.04</v>
      </c>
      <c r="H56">
        <f>'winequality-white'!J58</f>
        <v>0.63</v>
      </c>
      <c r="I56">
        <f>'winequality-white'!K58</f>
        <v>9.6</v>
      </c>
      <c r="J56" s="17">
        <v>5</v>
      </c>
      <c r="K56">
        <f>STANDARDIZE(physicochemical[[#This Row],[fixed acidity]],Stats!B$3,Stats!B$7)</f>
        <v>0.80098997158440932</v>
      </c>
      <c r="L56">
        <f>STANDARDIZE(physicochemical[[#This Row],[volatile acidity]],Stats!C$3,Stats!C$7)</f>
        <v>-0.60649722234806913</v>
      </c>
      <c r="M56">
        <f>STANDARDIZE(physicochemical[[#This Row],[residual sugar]],Stats!E$3,Stats!E$7)</f>
        <v>0.66232995927895189</v>
      </c>
      <c r="N56">
        <f>STANDARDIZE(physicochemical[[#This Row],[chlorides]],Stats!F$3,Stats!F$7)</f>
        <v>-0.40818124852337134</v>
      </c>
      <c r="O56">
        <f>STANDARDIZE(physicochemical[[#This Row],[free sulfur dioxide]],Stats!G$3,Stats!G$7)</f>
        <v>-1.1201300246314814</v>
      </c>
      <c r="P56">
        <f>STANDARDIZE(physicochemical[[#This Row],[density]],Stats!I$3,Stats!I$7)</f>
        <v>-0.14031428499876916</v>
      </c>
      <c r="Q56">
        <f>STANDARDIZE(physicochemical[[#This Row],[pH]],Stats!J$3,Stats!J$7)</f>
        <v>-1.6404143910019433</v>
      </c>
      <c r="R56">
        <f>STANDARDIZE(physicochemical[[#This Row],[sulphates]],Stats!K$3,Stats!K$7)</f>
        <v>-0.21025093533082276</v>
      </c>
      <c r="S56">
        <f>STANDARDIZE(physicochemical[[#This Row],[alcohol]],Stats!L$3,Stats!L$7)</f>
        <v>-0.62013589012792081</v>
      </c>
      <c r="T56" s="17">
        <f>STANDARDIZE(physicochemical[[#This Row],[quality]],Stats!N$3,Stats!N$7)</f>
        <v>-0.74377842086283041</v>
      </c>
      <c r="U56">
        <f>SQRT(SUMXMY2($K$2:$S$2,physicochemical[[#This Row],[STDFA]:[STDAlc]]))</f>
        <v>6.0714013765742028</v>
      </c>
      <c r="V56" t="str">
        <f>VLOOKUP(physicochemical[[#This Row],[Euclidean Dist]],Quartiles,2)</f>
        <v>Q2</v>
      </c>
      <c r="W56">
        <f>IF(physicochemical[[#This Row],[Euclidean Dist]]&lt;=beta,1-2*(physicochemical[[#This Row],[Euclidean Dist]]/gamma)^2,2*((physicochemical[[#This Row],[Euclidean Dist]]-gamma)/gamma)^2)</f>
        <v>0.67656215539639075</v>
      </c>
      <c r="X56" t="str">
        <f>VLOOKUP(physicochemical[[#This Row],[S- Fn]],FuzzyQ,2)</f>
        <v>Q2</v>
      </c>
      <c r="Y56">
        <f>physicochemical[[#This Row],[Euclidean Dist]]^2</f>
        <v>36.861914675467126</v>
      </c>
      <c r="Z56" t="str">
        <f>VLOOKUP(physicochemical[[#This Row],[Concentration]],FuzzyQ,2)</f>
        <v>Q1</v>
      </c>
      <c r="AA56">
        <f>SQRT(physicochemical[[#This Row],[S- Fn]])</f>
        <v>0.8225339843413102</v>
      </c>
      <c r="AB56" t="str">
        <f>VLOOKUP(physicochemical[[#This Row],[Dialation]],FuzzyQ,2)</f>
        <v>Q1</v>
      </c>
    </row>
    <row r="57" spans="1:28" ht="15" hidden="1" thickTop="1" x14ac:dyDescent="0.35">
      <c r="A57">
        <f>'winequality-white'!A59</f>
        <v>7.5</v>
      </c>
      <c r="B57">
        <f>'winequality-white'!B59</f>
        <v>0.63</v>
      </c>
      <c r="C57">
        <f>'winequality-white'!D59</f>
        <v>5.0999999999999996</v>
      </c>
      <c r="D57">
        <f>'winequality-white'!E59</f>
        <v>0.111</v>
      </c>
      <c r="E57">
        <f>'winequality-white'!F59</f>
        <v>50</v>
      </c>
      <c r="F57">
        <f>'winequality-white'!H59</f>
        <v>0.99829999999999997</v>
      </c>
      <c r="G57">
        <f>'winequality-white'!I59</f>
        <v>3.26</v>
      </c>
      <c r="H57">
        <f>'winequality-white'!J59</f>
        <v>0.77</v>
      </c>
      <c r="I57">
        <f>'winequality-white'!K59</f>
        <v>9.4</v>
      </c>
      <c r="J57" s="17">
        <v>5</v>
      </c>
      <c r="K57">
        <f>STANDARDIZE(physicochemical[[#This Row],[fixed acidity]],Stats!B$3,Stats!B$7)</f>
        <v>-0.66911601935972809</v>
      </c>
      <c r="L57">
        <f>STANDARDIZE(physicochemical[[#This Row],[volatile acidity]],Stats!C$3,Stats!C$7)</f>
        <v>0.56964477315562212</v>
      </c>
      <c r="M57">
        <f>STANDARDIZE(physicochemical[[#This Row],[residual sugar]],Stats!E$3,Stats!E$7)</f>
        <v>2.0344490560060042</v>
      </c>
      <c r="N57">
        <f>STANDARDIZE(physicochemical[[#This Row],[chlorides]],Stats!F$3,Stats!F$7)</f>
        <v>0.41318960740096516</v>
      </c>
      <c r="O57">
        <f>STANDARDIZE(physicochemical[[#This Row],[free sulfur dioxide]],Stats!G$3,Stats!G$7)</f>
        <v>3.492347026039734</v>
      </c>
      <c r="P57">
        <f>STANDARDIZE(physicochemical[[#This Row],[density]],Stats!I$3,Stats!I$7)</f>
        <v>0.53459810075761915</v>
      </c>
      <c r="Q57">
        <f>STANDARDIZE(physicochemical[[#This Row],[pH]],Stats!J$3,Stats!J$7)</f>
        <v>-0.24754999107748332</v>
      </c>
      <c r="R57">
        <f>STANDARDIZE(physicochemical[[#This Row],[sulphates]],Stats!K$3,Stats!K$7)</f>
        <v>0.5539009583948804</v>
      </c>
      <c r="S57">
        <f>STANDARDIZE(physicochemical[[#This Row],[alcohol]],Stats!L$3,Stats!L$7)</f>
        <v>-0.813716626862097</v>
      </c>
      <c r="T57" s="17">
        <f>STANDARDIZE(physicochemical[[#This Row],[quality]],Stats!N$3,Stats!N$7)</f>
        <v>-0.74377842086283041</v>
      </c>
      <c r="U57">
        <f>SQRT(SUMXMY2($K$2:$S$2,physicochemical[[#This Row],[STDFA]:[STDAlc]]))</f>
        <v>6.335239581612214</v>
      </c>
      <c r="V57" t="str">
        <f>VLOOKUP(physicochemical[[#This Row],[Euclidean Dist]],Quartiles,2)</f>
        <v>Q2</v>
      </c>
      <c r="W57">
        <f>IF(physicochemical[[#This Row],[Euclidean Dist]]&lt;=beta,1-2*(physicochemical[[#This Row],[Euclidean Dist]]/gamma)^2,2*((physicochemical[[#This Row],[Euclidean Dist]]-gamma)/gamma)^2)</f>
        <v>0.64784080584901926</v>
      </c>
      <c r="X57" t="str">
        <f>VLOOKUP(physicochemical[[#This Row],[S- Fn]],FuzzyQ,2)</f>
        <v>Q2</v>
      </c>
      <c r="Y57">
        <f>physicochemical[[#This Row],[Euclidean Dist]]^2</f>
        <v>40.135260556426097</v>
      </c>
      <c r="Z57" t="str">
        <f>VLOOKUP(physicochemical[[#This Row],[Concentration]],FuzzyQ,2)</f>
        <v>Q1</v>
      </c>
      <c r="AA57">
        <f>SQRT(physicochemical[[#This Row],[S- Fn]])</f>
        <v>0.80488558556419632</v>
      </c>
      <c r="AB57" t="str">
        <f>VLOOKUP(physicochemical[[#This Row],[Dialation]],FuzzyQ,2)</f>
        <v>Q1</v>
      </c>
    </row>
    <row r="58" spans="1:28" ht="15" hidden="1" thickTop="1" x14ac:dyDescent="0.35">
      <c r="A58">
        <f>'winequality-white'!A60</f>
        <v>7.8</v>
      </c>
      <c r="B58">
        <f>'winequality-white'!B60</f>
        <v>0.59</v>
      </c>
      <c r="C58">
        <f>'winequality-white'!D60</f>
        <v>2.2999999999999998</v>
      </c>
      <c r="D58">
        <f>'winequality-white'!E60</f>
        <v>7.5999999999999998E-2</v>
      </c>
      <c r="E58">
        <f>'winequality-white'!F60</f>
        <v>17</v>
      </c>
      <c r="F58">
        <f>'winequality-white'!H60</f>
        <v>0.99750000000000005</v>
      </c>
      <c r="G58">
        <f>'winequality-white'!I60</f>
        <v>3.43</v>
      </c>
      <c r="H58">
        <f>'winequality-white'!J60</f>
        <v>0.59</v>
      </c>
      <c r="I58">
        <f>'winequality-white'!K60</f>
        <v>10</v>
      </c>
      <c r="J58" s="17">
        <v>5</v>
      </c>
      <c r="K58">
        <f>STANDARDIZE(physicochemical[[#This Row],[fixed acidity]],Stats!B$3,Stats!B$7)</f>
        <v>-0.50577090925482393</v>
      </c>
      <c r="L58">
        <f>STANDARDIZE(physicochemical[[#This Row],[volatile acidity]],Stats!C$3,Stats!C$7)</f>
        <v>0.34561772639301408</v>
      </c>
      <c r="M58">
        <f>STANDARDIZE(physicochemical[[#This Row],[residual sugar]],Stats!E$3,Stats!E$7)</f>
        <v>-0.2255118091914938</v>
      </c>
      <c r="N58">
        <f>STANDARDIZE(physicochemical[[#This Row],[chlorides]],Stats!F$3,Stats!F$7)</f>
        <v>-0.2879806354612735</v>
      </c>
      <c r="O58">
        <f>STANDARDIZE(physicochemical[[#This Row],[free sulfur dioxide]],Stats!G$3,Stats!G$7)</f>
        <v>0.18339609838429685</v>
      </c>
      <c r="P58">
        <f>STANDARDIZE(physicochemical[[#This Row],[density]],Stats!I$3,Stats!I$7)</f>
        <v>8.4656510253401901E-2</v>
      </c>
      <c r="Q58">
        <f>STANDARDIZE(physicochemical[[#This Row],[pH]],Stats!J$3,Stats!J$7)</f>
        <v>0.82875431795505761</v>
      </c>
      <c r="R58">
        <f>STANDARDIZE(physicochemical[[#This Row],[sulphates]],Stats!K$3,Stats!K$7)</f>
        <v>-0.42858004782388098</v>
      </c>
      <c r="S58">
        <f>STANDARDIZE(physicochemical[[#This Row],[alcohol]],Stats!L$3,Stats!L$7)</f>
        <v>-0.23297441665956675</v>
      </c>
      <c r="T58" s="17">
        <f>STANDARDIZE(physicochemical[[#This Row],[quality]],Stats!N$3,Stats!N$7)</f>
        <v>-0.74377842086283041</v>
      </c>
      <c r="U58">
        <f>SQRT(SUMXMY2($K$2:$S$2,physicochemical[[#This Row],[STDFA]:[STDAlc]]))</f>
        <v>4.2008850740061074</v>
      </c>
      <c r="V58" t="str">
        <f>VLOOKUP(physicochemical[[#This Row],[Euclidean Dist]],Quartiles,2)</f>
        <v>Q2</v>
      </c>
      <c r="W58">
        <f>IF(physicochemical[[#This Row],[Euclidean Dist]]&lt;=beta,1-2*(physicochemical[[#This Row],[Euclidean Dist]]/gamma)^2,2*((physicochemical[[#This Row],[Euclidean Dist]]-gamma)/gamma)^2)</f>
        <v>0.8451559415611215</v>
      </c>
      <c r="X58" t="str">
        <f>VLOOKUP(physicochemical[[#This Row],[S- Fn]],FuzzyQ,2)</f>
        <v>Q1</v>
      </c>
      <c r="Y58">
        <f>physicochemical[[#This Row],[Euclidean Dist]]^2</f>
        <v>17.6474354050073</v>
      </c>
      <c r="Z58" t="str">
        <f>VLOOKUP(physicochemical[[#This Row],[Concentration]],FuzzyQ,2)</f>
        <v>Q1</v>
      </c>
      <c r="AA58">
        <f>SQRT(physicochemical[[#This Row],[S- Fn]])</f>
        <v>0.91932363265670569</v>
      </c>
      <c r="AB58" t="str">
        <f>VLOOKUP(physicochemical[[#This Row],[Dialation]],FuzzyQ,2)</f>
        <v>Q1</v>
      </c>
    </row>
    <row r="59" spans="1:28" ht="15" hidden="1" thickTop="1" x14ac:dyDescent="0.35">
      <c r="A59">
        <f>'winequality-white'!A61</f>
        <v>7.3</v>
      </c>
      <c r="B59">
        <f>'winequality-white'!B61</f>
        <v>0.39</v>
      </c>
      <c r="C59">
        <f>'winequality-white'!D61</f>
        <v>2.4</v>
      </c>
      <c r="D59">
        <f>'winequality-white'!E61</f>
        <v>7.3999999999999996E-2</v>
      </c>
      <c r="E59">
        <f>'winequality-white'!F61</f>
        <v>9</v>
      </c>
      <c r="F59">
        <f>'winequality-white'!H61</f>
        <v>0.99619999999999997</v>
      </c>
      <c r="G59">
        <f>'winequality-white'!I61</f>
        <v>3.41</v>
      </c>
      <c r="H59">
        <f>'winequality-white'!J61</f>
        <v>0.54</v>
      </c>
      <c r="I59">
        <f>'winequality-white'!K61</f>
        <v>9.4</v>
      </c>
      <c r="J59" s="17">
        <v>6</v>
      </c>
      <c r="K59">
        <f>STANDARDIZE(physicochemical[[#This Row],[fixed acidity]],Stats!B$3,Stats!B$7)</f>
        <v>-0.7780127594296643</v>
      </c>
      <c r="L59">
        <f>STANDARDIZE(physicochemical[[#This Row],[volatile acidity]],Stats!C$3,Stats!C$7)</f>
        <v>-0.77451750742002479</v>
      </c>
      <c r="M59">
        <f>STANDARDIZE(physicochemical[[#This Row],[residual sugar]],Stats!E$3,Stats!E$7)</f>
        <v>-0.14479892114872595</v>
      </c>
      <c r="N59">
        <f>STANDARDIZE(physicochemical[[#This Row],[chlorides]],Stats!F$3,Stats!F$7)</f>
        <v>-0.32804750648197289</v>
      </c>
      <c r="O59">
        <f>STANDARDIZE(physicochemical[[#This Row],[free sulfur dioxide]],Stats!G$3,Stats!G$7)</f>
        <v>-0.61877382347156662</v>
      </c>
      <c r="P59">
        <f>STANDARDIZE(physicochemical[[#This Row],[density]],Stats!I$3,Stats!I$7)</f>
        <v>-0.64649857431607605</v>
      </c>
      <c r="Q59">
        <f>STANDARDIZE(physicochemical[[#This Row],[pH]],Stats!J$3,Stats!J$7)</f>
        <v>0.70213028159828828</v>
      </c>
      <c r="R59">
        <f>STANDARDIZE(physicochemical[[#This Row],[sulphates]],Stats!K$3,Stats!K$7)</f>
        <v>-0.70149143844020312</v>
      </c>
      <c r="S59">
        <f>STANDARDIZE(physicochemical[[#This Row],[alcohol]],Stats!L$3,Stats!L$7)</f>
        <v>-0.813716626862097</v>
      </c>
      <c r="T59" s="17">
        <f>STANDARDIZE(physicochemical[[#This Row],[quality]],Stats!N$3,Stats!N$7)</f>
        <v>0.50837380281196765</v>
      </c>
      <c r="U59">
        <f>SQRT(SUMXMY2($K$2:$S$2,physicochemical[[#This Row],[STDFA]:[STDAlc]]))</f>
        <v>5.0994884796712494</v>
      </c>
      <c r="V59" t="str">
        <f>VLOOKUP(physicochemical[[#This Row],[Euclidean Dist]],Quartiles,2)</f>
        <v>Q2</v>
      </c>
      <c r="W59">
        <f>IF(physicochemical[[#This Row],[Euclidean Dist]]&lt;=beta,1-2*(physicochemical[[#This Row],[Euclidean Dist]]/gamma)^2,2*((physicochemical[[#This Row],[Euclidean Dist]]-gamma)/gamma)^2)</f>
        <v>0.77182599011782749</v>
      </c>
      <c r="X59" t="str">
        <f>VLOOKUP(physicochemical[[#This Row],[S- Fn]],FuzzyQ,2)</f>
        <v>Q1</v>
      </c>
      <c r="Y59">
        <f>physicochemical[[#This Row],[Euclidean Dist]]^2</f>
        <v>26.004782754299789</v>
      </c>
      <c r="Z59" t="str">
        <f>VLOOKUP(physicochemical[[#This Row],[Concentration]],FuzzyQ,2)</f>
        <v>Q1</v>
      </c>
      <c r="AA59">
        <f>SQRT(physicochemical[[#This Row],[S- Fn]])</f>
        <v>0.87853627706420157</v>
      </c>
      <c r="AB59" t="str">
        <f>VLOOKUP(physicochemical[[#This Row],[Dialation]],FuzzyQ,2)</f>
        <v>Q1</v>
      </c>
    </row>
    <row r="60" spans="1:28" ht="15" hidden="1" thickTop="1" x14ac:dyDescent="0.35">
      <c r="A60">
        <f>'winequality-white'!A62</f>
        <v>8.8000000000000007</v>
      </c>
      <c r="B60">
        <f>'winequality-white'!B62</f>
        <v>0.4</v>
      </c>
      <c r="C60">
        <f>'winequality-white'!D62</f>
        <v>2.2000000000000002</v>
      </c>
      <c r="D60">
        <f>'winequality-white'!E62</f>
        <v>7.9000000000000001E-2</v>
      </c>
      <c r="E60">
        <f>'winequality-white'!F62</f>
        <v>19</v>
      </c>
      <c r="F60">
        <f>'winequality-white'!H62</f>
        <v>0.998</v>
      </c>
      <c r="G60">
        <f>'winequality-white'!I62</f>
        <v>3.44</v>
      </c>
      <c r="H60">
        <f>'winequality-white'!J62</f>
        <v>0.64</v>
      </c>
      <c r="I60">
        <f>'winequality-white'!K62</f>
        <v>9.1999999999999993</v>
      </c>
      <c r="J60" s="17">
        <v>5</v>
      </c>
      <c r="K60">
        <f>STANDARDIZE(physicochemical[[#This Row],[fixed acidity]],Stats!B$3,Stats!B$7)</f>
        <v>3.8712791094857188E-2</v>
      </c>
      <c r="L60">
        <f>STANDARDIZE(physicochemical[[#This Row],[volatile acidity]],Stats!C$3,Stats!C$7)</f>
        <v>-0.71851074572937279</v>
      </c>
      <c r="M60">
        <f>STANDARDIZE(physicochemical[[#This Row],[residual sugar]],Stats!E$3,Stats!E$7)</f>
        <v>-0.30622469723426132</v>
      </c>
      <c r="N60">
        <f>STANDARDIZE(physicochemical[[#This Row],[chlorides]],Stats!F$3,Stats!F$7)</f>
        <v>-0.22788032893022442</v>
      </c>
      <c r="O60">
        <f>STANDARDIZE(physicochemical[[#This Row],[free sulfur dioxide]],Stats!G$3,Stats!G$7)</f>
        <v>0.38393857884826277</v>
      </c>
      <c r="P60">
        <f>STANDARDIZE(physicochemical[[#This Row],[density]],Stats!I$3,Stats!I$7)</f>
        <v>0.36587000431853767</v>
      </c>
      <c r="Q60">
        <f>STANDARDIZE(physicochemical[[#This Row],[pH]],Stats!J$3,Stats!J$7)</f>
        <v>0.89206633613344088</v>
      </c>
      <c r="R60">
        <f>STANDARDIZE(physicochemical[[#This Row],[sulphates]],Stats!K$3,Stats!K$7)</f>
        <v>-0.15566865720755821</v>
      </c>
      <c r="S60">
        <f>STANDARDIZE(physicochemical[[#This Row],[alcohol]],Stats!L$3,Stats!L$7)</f>
        <v>-1.007297363596275</v>
      </c>
      <c r="T60" s="17">
        <f>STANDARDIZE(physicochemical[[#This Row],[quality]],Stats!N$3,Stats!N$7)</f>
        <v>-0.74377842086283041</v>
      </c>
      <c r="U60">
        <f>SQRT(SUMXMY2($K$2:$S$2,physicochemical[[#This Row],[STDFA]:[STDAlc]]))</f>
        <v>5.4057207891764882</v>
      </c>
      <c r="V60" t="str">
        <f>VLOOKUP(physicochemical[[#This Row],[Euclidean Dist]],Quartiles,2)</f>
        <v>Q2</v>
      </c>
      <c r="W60">
        <f>IF(physicochemical[[#This Row],[Euclidean Dist]]&lt;=beta,1-2*(physicochemical[[#This Row],[Euclidean Dist]]/gamma)^2,2*((physicochemical[[#This Row],[Euclidean Dist]]-gamma)/gamma)^2)</f>
        <v>0.74359873408301747</v>
      </c>
      <c r="X60" t="str">
        <f>VLOOKUP(physicochemical[[#This Row],[S- Fn]],FuzzyQ,2)</f>
        <v>Q2</v>
      </c>
      <c r="Y60">
        <f>physicochemical[[#This Row],[Euclidean Dist]]^2</f>
        <v>29.221817250534876</v>
      </c>
      <c r="Z60" t="str">
        <f>VLOOKUP(physicochemical[[#This Row],[Concentration]],FuzzyQ,2)</f>
        <v>Q1</v>
      </c>
      <c r="AA60">
        <f>SQRT(physicochemical[[#This Row],[S- Fn]])</f>
        <v>0.8623217114760694</v>
      </c>
      <c r="AB60" t="str">
        <f>VLOOKUP(physicochemical[[#This Row],[Dialation]],FuzzyQ,2)</f>
        <v>Q1</v>
      </c>
    </row>
    <row r="61" spans="1:28" ht="15" hidden="1" thickTop="1" x14ac:dyDescent="0.35">
      <c r="A61">
        <f>'winequality-white'!A63</f>
        <v>7.7</v>
      </c>
      <c r="B61">
        <f>'winequality-white'!B63</f>
        <v>0.69</v>
      </c>
      <c r="C61">
        <f>'winequality-white'!D63</f>
        <v>1.8</v>
      </c>
      <c r="D61">
        <f>'winequality-white'!E63</f>
        <v>0.115</v>
      </c>
      <c r="E61">
        <f>'winequality-white'!F63</f>
        <v>20</v>
      </c>
      <c r="F61">
        <f>'winequality-white'!H63</f>
        <v>0.99680000000000002</v>
      </c>
      <c r="G61">
        <f>'winequality-white'!I63</f>
        <v>3.21</v>
      </c>
      <c r="H61">
        <f>'winequality-white'!J63</f>
        <v>0.71</v>
      </c>
      <c r="I61">
        <f>'winequality-white'!K63</f>
        <v>9.3000000000000007</v>
      </c>
      <c r="J61" s="17">
        <v>5</v>
      </c>
      <c r="K61">
        <f>STANDARDIZE(physicochemical[[#This Row],[fixed acidity]],Stats!B$3,Stats!B$7)</f>
        <v>-0.56021927928979187</v>
      </c>
      <c r="L61">
        <f>STANDARDIZE(physicochemical[[#This Row],[volatile acidity]],Stats!C$3,Stats!C$7)</f>
        <v>0.90568534329953354</v>
      </c>
      <c r="M61">
        <f>STANDARDIZE(physicochemical[[#This Row],[residual sugar]],Stats!E$3,Stats!E$7)</f>
        <v>-0.62907624940533258</v>
      </c>
      <c r="N61">
        <f>STANDARDIZE(physicochemical[[#This Row],[chlorides]],Stats!F$3,Stats!F$7)</f>
        <v>0.49332334944236395</v>
      </c>
      <c r="O61">
        <f>STANDARDIZE(physicochemical[[#This Row],[free sulfur dioxide]],Stats!G$3,Stats!G$7)</f>
        <v>0.48420981908024568</v>
      </c>
      <c r="P61">
        <f>STANDARDIZE(physicochemical[[#This Row],[density]],Stats!I$3,Stats!I$7)</f>
        <v>-0.30904238143785062</v>
      </c>
      <c r="Q61">
        <f>STANDARDIZE(physicochemical[[#This Row],[pH]],Stats!J$3,Stats!J$7)</f>
        <v>-0.56411008196940526</v>
      </c>
      <c r="R61">
        <f>STANDARDIZE(physicochemical[[#This Row],[sulphates]],Stats!K$3,Stats!K$7)</f>
        <v>0.22640728965529308</v>
      </c>
      <c r="S61">
        <f>STANDARDIZE(physicochemical[[#This Row],[alcohol]],Stats!L$3,Stats!L$7)</f>
        <v>-0.9105069952291851</v>
      </c>
      <c r="T61" s="17">
        <f>STANDARDIZE(physicochemical[[#This Row],[quality]],Stats!N$3,Stats!N$7)</f>
        <v>-0.74377842086283041</v>
      </c>
      <c r="U61">
        <f>SQRT(SUMXMY2($K$2:$S$2,physicochemical[[#This Row],[STDFA]:[STDAlc]]))</f>
        <v>4.8780976766110857</v>
      </c>
      <c r="V61" t="str">
        <f>VLOOKUP(physicochemical[[#This Row],[Euclidean Dist]],Quartiles,2)</f>
        <v>Q2</v>
      </c>
      <c r="W61">
        <f>IF(physicochemical[[#This Row],[Euclidean Dist]]&lt;=beta,1-2*(physicochemical[[#This Row],[Euclidean Dist]]/gamma)^2,2*((physicochemical[[#This Row],[Euclidean Dist]]-gamma)/gamma)^2)</f>
        <v>0.79120796412774719</v>
      </c>
      <c r="X61" t="str">
        <f>VLOOKUP(physicochemical[[#This Row],[S- Fn]],FuzzyQ,2)</f>
        <v>Q1</v>
      </c>
      <c r="Y61">
        <f>physicochemical[[#This Row],[Euclidean Dist]]^2</f>
        <v>23.795836942558473</v>
      </c>
      <c r="Z61" t="str">
        <f>VLOOKUP(physicochemical[[#This Row],[Concentration]],FuzzyQ,2)</f>
        <v>Q1</v>
      </c>
      <c r="AA61">
        <f>SQRT(physicochemical[[#This Row],[S- Fn]])</f>
        <v>0.88949871507931211</v>
      </c>
      <c r="AB61" t="str">
        <f>VLOOKUP(physicochemical[[#This Row],[Dialation]],FuzzyQ,2)</f>
        <v>Q1</v>
      </c>
    </row>
    <row r="62" spans="1:28" ht="15" hidden="1" thickTop="1" x14ac:dyDescent="0.35">
      <c r="A62">
        <f>'winequality-white'!A64</f>
        <v>7.5</v>
      </c>
      <c r="B62">
        <f>'winequality-white'!B64</f>
        <v>0.52</v>
      </c>
      <c r="C62">
        <f>'winequality-white'!D64</f>
        <v>1.9</v>
      </c>
      <c r="D62">
        <f>'winequality-white'!E64</f>
        <v>8.5000000000000006E-2</v>
      </c>
      <c r="E62">
        <f>'winequality-white'!F64</f>
        <v>12</v>
      </c>
      <c r="F62">
        <f>'winequality-white'!H64</f>
        <v>0.99680000000000002</v>
      </c>
      <c r="G62">
        <f>'winequality-white'!I64</f>
        <v>3.38</v>
      </c>
      <c r="H62">
        <f>'winequality-white'!J64</f>
        <v>0.62</v>
      </c>
      <c r="I62">
        <f>'winequality-white'!K64</f>
        <v>9.5</v>
      </c>
      <c r="J62" s="17">
        <v>7</v>
      </c>
      <c r="K62">
        <f>STANDARDIZE(physicochemical[[#This Row],[fixed acidity]],Stats!B$3,Stats!B$7)</f>
        <v>-0.66911601935972809</v>
      </c>
      <c r="L62">
        <f>STANDARDIZE(physicochemical[[#This Row],[volatile acidity]],Stats!C$3,Stats!C$7)</f>
        <v>-4.6429605441549338E-2</v>
      </c>
      <c r="M62">
        <f>STANDARDIZE(physicochemical[[#This Row],[residual sugar]],Stats!E$3,Stats!E$7)</f>
        <v>-0.54836336136256492</v>
      </c>
      <c r="N62">
        <f>STANDARDIZE(physicochemical[[#This Row],[chlorides]],Stats!F$3,Stats!F$7)</f>
        <v>-0.10767971586812626</v>
      </c>
      <c r="O62">
        <f>STANDARDIZE(physicochemical[[#This Row],[free sulfur dioxide]],Stats!G$3,Stats!G$7)</f>
        <v>-0.31796010277561787</v>
      </c>
      <c r="P62">
        <f>STANDARDIZE(physicochemical[[#This Row],[density]],Stats!I$3,Stats!I$7)</f>
        <v>-0.30904238143785062</v>
      </c>
      <c r="Q62">
        <f>STANDARDIZE(physicochemical[[#This Row],[pH]],Stats!J$3,Stats!J$7)</f>
        <v>0.51219422706313278</v>
      </c>
      <c r="R62">
        <f>STANDARDIZE(physicochemical[[#This Row],[sulphates]],Stats!K$3,Stats!K$7)</f>
        <v>-0.26483321345408734</v>
      </c>
      <c r="S62">
        <f>STANDARDIZE(physicochemical[[#This Row],[alcohol]],Stats!L$3,Stats!L$7)</f>
        <v>-0.71692625849500891</v>
      </c>
      <c r="T62" s="17">
        <f>STANDARDIZE(physicochemical[[#This Row],[quality]],Stats!N$3,Stats!N$7)</f>
        <v>1.7605260264867657</v>
      </c>
      <c r="U62">
        <f>SQRT(SUMXMY2($K$2:$S$2,physicochemical[[#This Row],[STDFA]:[STDAlc]]))</f>
        <v>4.6989618535318778</v>
      </c>
      <c r="V62" t="str">
        <f>VLOOKUP(physicochemical[[#This Row],[Euclidean Dist]],Quartiles,2)</f>
        <v>Q2</v>
      </c>
      <c r="W62">
        <f>IF(physicochemical[[#This Row],[Euclidean Dist]]&lt;=beta,1-2*(physicochemical[[#This Row],[Euclidean Dist]]/gamma)^2,2*((physicochemical[[#This Row],[Euclidean Dist]]-gamma)/gamma)^2)</f>
        <v>0.8062611205710235</v>
      </c>
      <c r="X62" t="str">
        <f>VLOOKUP(physicochemical[[#This Row],[S- Fn]],FuzzyQ,2)</f>
        <v>Q1</v>
      </c>
      <c r="Y62">
        <f>physicochemical[[#This Row],[Euclidean Dist]]^2</f>
        <v>22.08024250094774</v>
      </c>
      <c r="Z62" t="str">
        <f>VLOOKUP(physicochemical[[#This Row],[Concentration]],FuzzyQ,2)</f>
        <v>Q1</v>
      </c>
      <c r="AA62">
        <f>SQRT(physicochemical[[#This Row],[S- Fn]])</f>
        <v>0.89792044222805367</v>
      </c>
      <c r="AB62" t="str">
        <f>VLOOKUP(physicochemical[[#This Row],[Dialation]],FuzzyQ,2)</f>
        <v>Q1</v>
      </c>
    </row>
    <row r="63" spans="1:28" ht="15" hidden="1" thickTop="1" x14ac:dyDescent="0.35">
      <c r="A63">
        <f>'winequality-white'!A65</f>
        <v>7</v>
      </c>
      <c r="B63">
        <f>'winequality-white'!B65</f>
        <v>0.73499999999999999</v>
      </c>
      <c r="C63">
        <f>'winequality-white'!D65</f>
        <v>2</v>
      </c>
      <c r="D63">
        <f>'winequality-white'!E65</f>
        <v>8.1000000000000003E-2</v>
      </c>
      <c r="E63">
        <f>'winequality-white'!F65</f>
        <v>13</v>
      </c>
      <c r="F63">
        <f>'winequality-white'!H65</f>
        <v>0.99660000000000004</v>
      </c>
      <c r="G63">
        <f>'winequality-white'!I65</f>
        <v>3.39</v>
      </c>
      <c r="H63">
        <f>'winequality-white'!J65</f>
        <v>0.56999999999999995</v>
      </c>
      <c r="I63">
        <f>'winequality-white'!K65</f>
        <v>9.8000000000000007</v>
      </c>
      <c r="J63" s="17">
        <v>5</v>
      </c>
      <c r="K63">
        <f>STANDARDIZE(physicochemical[[#This Row],[fixed acidity]],Stats!B$3,Stats!B$7)</f>
        <v>-0.94135786953456846</v>
      </c>
      <c r="L63">
        <f>STANDARDIZE(physicochemical[[#This Row],[volatile acidity]],Stats!C$3,Stats!C$7)</f>
        <v>1.1577157709074677</v>
      </c>
      <c r="M63">
        <f>STANDARDIZE(physicochemical[[#This Row],[residual sugar]],Stats!E$3,Stats!E$7)</f>
        <v>-0.46765047331979703</v>
      </c>
      <c r="N63">
        <f>STANDARDIZE(physicochemical[[#This Row],[chlorides]],Stats!F$3,Stats!F$7)</f>
        <v>-0.18781345790952503</v>
      </c>
      <c r="O63">
        <f>STANDARDIZE(physicochemical[[#This Row],[free sulfur dioxide]],Stats!G$3,Stats!G$7)</f>
        <v>-0.2176888625436349</v>
      </c>
      <c r="P63">
        <f>STANDARDIZE(physicochemical[[#This Row],[density]],Stats!I$3,Stats!I$7)</f>
        <v>-0.42152777906390498</v>
      </c>
      <c r="Q63">
        <f>STANDARDIZE(physicochemical[[#This Row],[pH]],Stats!J$3,Stats!J$7)</f>
        <v>0.57550624524151883</v>
      </c>
      <c r="R63">
        <f>STANDARDIZE(physicochemical[[#This Row],[sulphates]],Stats!K$3,Stats!K$7)</f>
        <v>-0.53774460407041014</v>
      </c>
      <c r="S63">
        <f>STANDARDIZE(physicochemical[[#This Row],[alcohol]],Stats!L$3,Stats!L$7)</f>
        <v>-0.42655515339374295</v>
      </c>
      <c r="T63" s="17">
        <f>STANDARDIZE(physicochemical[[#This Row],[quality]],Stats!N$3,Stats!N$7)</f>
        <v>-0.74377842086283041</v>
      </c>
      <c r="U63">
        <f>SQRT(SUMXMY2($K$2:$S$2,physicochemical[[#This Row],[STDFA]:[STDAlc]]))</f>
        <v>3.6794136282394141</v>
      </c>
      <c r="V63" t="str">
        <f>VLOOKUP(physicochemical[[#This Row],[Euclidean Dist]],Quartiles,2)</f>
        <v>Q1</v>
      </c>
      <c r="W63">
        <f>IF(physicochemical[[#This Row],[Euclidean Dist]]&lt;=beta,1-2*(physicochemical[[#This Row],[Euclidean Dist]]/gamma)^2,2*((physicochemical[[#This Row],[Euclidean Dist]]-gamma)/gamma)^2)</f>
        <v>0.88121265655744507</v>
      </c>
      <c r="X63" t="str">
        <f>VLOOKUP(physicochemical[[#This Row],[S- Fn]],FuzzyQ,2)</f>
        <v>Q1</v>
      </c>
      <c r="Y63">
        <f>physicochemical[[#This Row],[Euclidean Dist]]^2</f>
        <v>13.53808464767393</v>
      </c>
      <c r="Z63" t="str">
        <f>VLOOKUP(physicochemical[[#This Row],[Concentration]],FuzzyQ,2)</f>
        <v>Q1</v>
      </c>
      <c r="AA63">
        <f>SQRT(physicochemical[[#This Row],[S- Fn]])</f>
        <v>0.93872927756486058</v>
      </c>
      <c r="AB63" t="str">
        <f>VLOOKUP(physicochemical[[#This Row],[Dialation]],FuzzyQ,2)</f>
        <v>Q1</v>
      </c>
    </row>
    <row r="64" spans="1:28" ht="15" hidden="1" thickTop="1" x14ac:dyDescent="0.35">
      <c r="A64">
        <f>'winequality-white'!A66</f>
        <v>7.2</v>
      </c>
      <c r="B64">
        <f>'winequality-white'!B66</f>
        <v>0.72499999999999998</v>
      </c>
      <c r="C64">
        <f>'winequality-white'!D66</f>
        <v>4.6500000000000004</v>
      </c>
      <c r="D64">
        <f>'winequality-white'!E66</f>
        <v>8.5999999999999993E-2</v>
      </c>
      <c r="E64">
        <f>'winequality-white'!F66</f>
        <v>4</v>
      </c>
      <c r="F64">
        <f>'winequality-white'!H66</f>
        <v>0.99619999999999997</v>
      </c>
      <c r="G64">
        <f>'winequality-white'!I66</f>
        <v>3.41</v>
      </c>
      <c r="H64">
        <f>'winequality-white'!J66</f>
        <v>0.39</v>
      </c>
      <c r="I64">
        <f>'winequality-white'!K66</f>
        <v>10.9</v>
      </c>
      <c r="J64" s="17">
        <v>5</v>
      </c>
      <c r="K64">
        <f>STANDARDIZE(physicochemical[[#This Row],[fixed acidity]],Stats!B$3,Stats!B$7)</f>
        <v>-0.83246112946463224</v>
      </c>
      <c r="L64">
        <f>STANDARDIZE(physicochemical[[#This Row],[volatile acidity]],Stats!C$3,Stats!C$7)</f>
        <v>1.1017090092168156</v>
      </c>
      <c r="M64">
        <f>STANDARDIZE(physicochemical[[#This Row],[residual sugar]],Stats!E$3,Stats!E$7)</f>
        <v>1.6712410598135496</v>
      </c>
      <c r="N64">
        <f>STANDARDIZE(physicochemical[[#This Row],[chlorides]],Stats!F$3,Stats!F$7)</f>
        <v>-8.7646280357776843E-2</v>
      </c>
      <c r="O64">
        <f>STANDARDIZE(physicochemical[[#This Row],[free sulfur dioxide]],Stats!G$3,Stats!G$7)</f>
        <v>-1.1201300246314814</v>
      </c>
      <c r="P64">
        <f>STANDARDIZE(physicochemical[[#This Row],[density]],Stats!I$3,Stats!I$7)</f>
        <v>-0.64649857431607605</v>
      </c>
      <c r="Q64">
        <f>STANDARDIZE(physicochemical[[#This Row],[pH]],Stats!J$3,Stats!J$7)</f>
        <v>0.70213028159828828</v>
      </c>
      <c r="R64">
        <f>STANDARDIZE(physicochemical[[#This Row],[sulphates]],Stats!K$3,Stats!K$7)</f>
        <v>-1.5202256102891709</v>
      </c>
      <c r="S64">
        <f>STANDARDIZE(physicochemical[[#This Row],[alcohol]],Stats!L$3,Stats!L$7)</f>
        <v>0.63813889864422957</v>
      </c>
      <c r="T64" s="17">
        <f>STANDARDIZE(physicochemical[[#This Row],[quality]],Stats!N$3,Stats!N$7)</f>
        <v>-0.74377842086283041</v>
      </c>
      <c r="U64">
        <f>SQRT(SUMXMY2($K$2:$S$2,physicochemical[[#This Row],[STDFA]:[STDAlc]]))</f>
        <v>3.0839209967039336</v>
      </c>
      <c r="V64" t="str">
        <f>VLOOKUP(physicochemical[[#This Row],[Euclidean Dist]],Quartiles,2)</f>
        <v>Q1</v>
      </c>
      <c r="W64">
        <f>IF(physicochemical[[#This Row],[Euclidean Dist]]&lt;=beta,1-2*(physicochemical[[#This Row],[Euclidean Dist]]/gamma)^2,2*((physicochemical[[#This Row],[Euclidean Dist]]-gamma)/gamma)^2)</f>
        <v>0.91655132749169832</v>
      </c>
      <c r="X64" t="str">
        <f>VLOOKUP(physicochemical[[#This Row],[S- Fn]],FuzzyQ,2)</f>
        <v>Q1</v>
      </c>
      <c r="Y64">
        <f>physicochemical[[#This Row],[Euclidean Dist]]^2</f>
        <v>9.5105687139113826</v>
      </c>
      <c r="Z64" t="str">
        <f>VLOOKUP(physicochemical[[#This Row],[Concentration]],FuzzyQ,2)</f>
        <v>Q1</v>
      </c>
      <c r="AA64">
        <f>SQRT(physicochemical[[#This Row],[S- Fn]])</f>
        <v>0.95736687194183734</v>
      </c>
      <c r="AB64" t="str">
        <f>VLOOKUP(physicochemical[[#This Row],[Dialation]],FuzzyQ,2)</f>
        <v>Q1</v>
      </c>
    </row>
    <row r="65" spans="1:28" ht="15" hidden="1" thickTop="1" x14ac:dyDescent="0.35">
      <c r="A65">
        <f>'winequality-white'!A68</f>
        <v>7.5</v>
      </c>
      <c r="B65">
        <f>'winequality-white'!B68</f>
        <v>0.52</v>
      </c>
      <c r="C65">
        <f>'winequality-white'!D68</f>
        <v>1.5</v>
      </c>
      <c r="D65">
        <f>'winequality-white'!E68</f>
        <v>7.9000000000000001E-2</v>
      </c>
      <c r="E65">
        <f>'winequality-white'!F68</f>
        <v>11</v>
      </c>
      <c r="F65">
        <f>'winequality-white'!H68</f>
        <v>0.99680000000000002</v>
      </c>
      <c r="G65">
        <f>'winequality-white'!I68</f>
        <v>3.42</v>
      </c>
      <c r="H65">
        <f>'winequality-white'!J68</f>
        <v>0.57999999999999996</v>
      </c>
      <c r="I65">
        <f>'winequality-white'!K68</f>
        <v>9.6</v>
      </c>
      <c r="J65" s="17">
        <v>5</v>
      </c>
      <c r="K65">
        <f>STANDARDIZE(physicochemical[[#This Row],[fixed acidity]],Stats!B$3,Stats!B$7)</f>
        <v>-0.66911601935972809</v>
      </c>
      <c r="L65">
        <f>STANDARDIZE(physicochemical[[#This Row],[volatile acidity]],Stats!C$3,Stats!C$7)</f>
        <v>-4.6429605441549338E-2</v>
      </c>
      <c r="M65">
        <f>STANDARDIZE(physicochemical[[#This Row],[residual sugar]],Stats!E$3,Stats!E$7)</f>
        <v>-0.871214913533636</v>
      </c>
      <c r="N65">
        <f>STANDARDIZE(physicochemical[[#This Row],[chlorides]],Stats!F$3,Stats!F$7)</f>
        <v>-0.22788032893022442</v>
      </c>
      <c r="O65">
        <f>STANDARDIZE(physicochemical[[#This Row],[free sulfur dioxide]],Stats!G$3,Stats!G$7)</f>
        <v>-0.41823134300760079</v>
      </c>
      <c r="P65">
        <f>STANDARDIZE(physicochemical[[#This Row],[density]],Stats!I$3,Stats!I$7)</f>
        <v>-0.30904238143785062</v>
      </c>
      <c r="Q65">
        <f>STANDARDIZE(physicochemical[[#This Row],[pH]],Stats!J$3,Stats!J$7)</f>
        <v>0.76544229977667155</v>
      </c>
      <c r="R65">
        <f>STANDARDIZE(physicochemical[[#This Row],[sulphates]],Stats!K$3,Stats!K$7)</f>
        <v>-0.48316232594714553</v>
      </c>
      <c r="S65">
        <f>STANDARDIZE(physicochemical[[#This Row],[alcohol]],Stats!L$3,Stats!L$7)</f>
        <v>-0.62013589012792081</v>
      </c>
      <c r="T65" s="17">
        <f>STANDARDIZE(physicochemical[[#This Row],[quality]],Stats!N$3,Stats!N$7)</f>
        <v>-0.74377842086283041</v>
      </c>
      <c r="U65">
        <f>SQRT(SUMXMY2($K$2:$S$2,physicochemical[[#This Row],[STDFA]:[STDAlc]]))</f>
        <v>4.7174915385118412</v>
      </c>
      <c r="V65" t="str">
        <f>VLOOKUP(physicochemical[[#This Row],[Euclidean Dist]],Quartiles,2)</f>
        <v>Q2</v>
      </c>
      <c r="W65">
        <f>IF(physicochemical[[#This Row],[Euclidean Dist]]&lt;=beta,1-2*(physicochemical[[#This Row],[Euclidean Dist]]/gamma)^2,2*((physicochemical[[#This Row],[Euclidean Dist]]-gamma)/gamma)^2)</f>
        <v>0.80473014471485937</v>
      </c>
      <c r="X65" t="str">
        <f>VLOOKUP(physicochemical[[#This Row],[S- Fn]],FuzzyQ,2)</f>
        <v>Q1</v>
      </c>
      <c r="Y65">
        <f>physicochemical[[#This Row],[Euclidean Dist]]^2</f>
        <v>22.254726415930818</v>
      </c>
      <c r="Z65" t="str">
        <f>VLOOKUP(physicochemical[[#This Row],[Concentration]],FuzzyQ,2)</f>
        <v>Q1</v>
      </c>
      <c r="AA65">
        <f>SQRT(physicochemical[[#This Row],[S- Fn]])</f>
        <v>0.89706752517012867</v>
      </c>
      <c r="AB65" t="str">
        <f>VLOOKUP(physicochemical[[#This Row],[Dialation]],FuzzyQ,2)</f>
        <v>Q1</v>
      </c>
    </row>
    <row r="66" spans="1:28" ht="15" hidden="1" thickTop="1" x14ac:dyDescent="0.35">
      <c r="A66">
        <f>'winequality-white'!A69</f>
        <v>6.6</v>
      </c>
      <c r="B66">
        <f>'winequality-white'!B69</f>
        <v>0.70499999999999996</v>
      </c>
      <c r="C66">
        <f>'winequality-white'!D69</f>
        <v>1.6</v>
      </c>
      <c r="D66">
        <f>'winequality-white'!E69</f>
        <v>7.5999999999999998E-2</v>
      </c>
      <c r="E66">
        <f>'winequality-white'!F69</f>
        <v>6</v>
      </c>
      <c r="F66">
        <f>'winequality-white'!H69</f>
        <v>0.99619999999999997</v>
      </c>
      <c r="G66">
        <f>'winequality-white'!I69</f>
        <v>3.44</v>
      </c>
      <c r="H66">
        <f>'winequality-white'!J69</f>
        <v>0.57999999999999996</v>
      </c>
      <c r="I66">
        <f>'winequality-white'!K69</f>
        <v>10.7</v>
      </c>
      <c r="J66" s="17">
        <v>5</v>
      </c>
      <c r="K66">
        <f>STANDARDIZE(physicochemical[[#This Row],[fixed acidity]],Stats!B$3,Stats!B$7)</f>
        <v>-1.1591513496744408</v>
      </c>
      <c r="L66">
        <f>STANDARDIZE(physicochemical[[#This Row],[volatile acidity]],Stats!C$3,Stats!C$7)</f>
        <v>0.98969548583551159</v>
      </c>
      <c r="M66">
        <f>STANDARDIZE(physicochemical[[#This Row],[residual sugar]],Stats!E$3,Stats!E$7)</f>
        <v>-0.79050202549086812</v>
      </c>
      <c r="N66">
        <f>STANDARDIZE(physicochemical[[#This Row],[chlorides]],Stats!F$3,Stats!F$7)</f>
        <v>-0.2879806354612735</v>
      </c>
      <c r="O66">
        <f>STANDARDIZE(physicochemical[[#This Row],[free sulfur dioxide]],Stats!G$3,Stats!G$7)</f>
        <v>-0.91958754416751554</v>
      </c>
      <c r="P66">
        <f>STANDARDIZE(physicochemical[[#This Row],[density]],Stats!I$3,Stats!I$7)</f>
        <v>-0.64649857431607605</v>
      </c>
      <c r="Q66">
        <f>STANDARDIZE(physicochemical[[#This Row],[pH]],Stats!J$3,Stats!J$7)</f>
        <v>0.89206633613344088</v>
      </c>
      <c r="R66">
        <f>STANDARDIZE(physicochemical[[#This Row],[sulphates]],Stats!K$3,Stats!K$7)</f>
        <v>-0.48316232594714553</v>
      </c>
      <c r="S66">
        <f>STANDARDIZE(physicochemical[[#This Row],[alcohol]],Stats!L$3,Stats!L$7)</f>
        <v>0.44455816191005165</v>
      </c>
      <c r="T66" s="17">
        <f>STANDARDIZE(physicochemical[[#This Row],[quality]],Stats!N$3,Stats!N$7)</f>
        <v>-0.74377842086283041</v>
      </c>
      <c r="U66">
        <f>SQRT(SUMXMY2($K$2:$S$2,physicochemical[[#This Row],[STDFA]:[STDAlc]]))</f>
        <v>3.7045974974095173</v>
      </c>
      <c r="V66" t="str">
        <f>VLOOKUP(physicochemical[[#This Row],[Euclidean Dist]],Quartiles,2)</f>
        <v>Q1</v>
      </c>
      <c r="W66">
        <f>IF(physicochemical[[#This Row],[Euclidean Dist]]&lt;=beta,1-2*(physicochemical[[#This Row],[Euclidean Dist]]/gamma)^2,2*((physicochemical[[#This Row],[Euclidean Dist]]-gamma)/gamma)^2)</f>
        <v>0.87958100379121951</v>
      </c>
      <c r="X66" t="str">
        <f>VLOOKUP(physicochemical[[#This Row],[S- Fn]],FuzzyQ,2)</f>
        <v>Q1</v>
      </c>
      <c r="Y66">
        <f>physicochemical[[#This Row],[Euclidean Dist]]^2</f>
        <v>13.724042617812858</v>
      </c>
      <c r="Z66" t="str">
        <f>VLOOKUP(physicochemical[[#This Row],[Concentration]],FuzzyQ,2)</f>
        <v>Q1</v>
      </c>
      <c r="AA66">
        <f>SQRT(physicochemical[[#This Row],[S- Fn]])</f>
        <v>0.9378597996455651</v>
      </c>
      <c r="AB66" t="str">
        <f>VLOOKUP(physicochemical[[#This Row],[Dialation]],FuzzyQ,2)</f>
        <v>Q1</v>
      </c>
    </row>
    <row r="67" spans="1:28" ht="15" hidden="1" thickTop="1" x14ac:dyDescent="0.35">
      <c r="A67">
        <f>'winequality-white'!A70</f>
        <v>9.3000000000000007</v>
      </c>
      <c r="B67">
        <f>'winequality-white'!B70</f>
        <v>0.32</v>
      </c>
      <c r="C67">
        <f>'winequality-white'!D70</f>
        <v>2</v>
      </c>
      <c r="D67">
        <f>'winequality-white'!E70</f>
        <v>7.3999999999999996E-2</v>
      </c>
      <c r="E67">
        <f>'winequality-white'!F70</f>
        <v>27</v>
      </c>
      <c r="F67">
        <f>'winequality-white'!H70</f>
        <v>0.99690000000000001</v>
      </c>
      <c r="G67">
        <f>'winequality-white'!I70</f>
        <v>3.28</v>
      </c>
      <c r="H67">
        <f>'winequality-white'!J70</f>
        <v>0.79</v>
      </c>
      <c r="I67">
        <f>'winequality-white'!K70</f>
        <v>10.7</v>
      </c>
      <c r="J67" s="17">
        <v>5</v>
      </c>
      <c r="K67">
        <f>STANDARDIZE(physicochemical[[#This Row],[fixed acidity]],Stats!B$3,Stats!B$7)</f>
        <v>0.31095464126969752</v>
      </c>
      <c r="L67">
        <f>STANDARDIZE(physicochemical[[#This Row],[volatile acidity]],Stats!C$3,Stats!C$7)</f>
        <v>-1.1665648392545886</v>
      </c>
      <c r="M67">
        <f>STANDARDIZE(physicochemical[[#This Row],[residual sugar]],Stats!E$3,Stats!E$7)</f>
        <v>-0.46765047331979703</v>
      </c>
      <c r="N67">
        <f>STANDARDIZE(physicochemical[[#This Row],[chlorides]],Stats!F$3,Stats!F$7)</f>
        <v>-0.32804750648197289</v>
      </c>
      <c r="O67">
        <f>STANDARDIZE(physicochemical[[#This Row],[free sulfur dioxide]],Stats!G$3,Stats!G$7)</f>
        <v>1.1861085007041263</v>
      </c>
      <c r="P67">
        <f>STANDARDIZE(physicochemical[[#This Row],[density]],Stats!I$3,Stats!I$7)</f>
        <v>-0.2527996826248235</v>
      </c>
      <c r="Q67">
        <f>STANDARDIZE(physicochemical[[#This Row],[pH]],Stats!J$3,Stats!J$7)</f>
        <v>-0.12092595472071396</v>
      </c>
      <c r="R67">
        <f>STANDARDIZE(physicochemical[[#This Row],[sulphates]],Stats!K$3,Stats!K$7)</f>
        <v>0.6630655146414095</v>
      </c>
      <c r="S67">
        <f>STANDARDIZE(physicochemical[[#This Row],[alcohol]],Stats!L$3,Stats!L$7)</f>
        <v>0.44455816191005165</v>
      </c>
      <c r="T67" s="17">
        <f>STANDARDIZE(physicochemical[[#This Row],[quality]],Stats!N$3,Stats!N$7)</f>
        <v>-0.74377842086283041</v>
      </c>
      <c r="U67">
        <f>SQRT(SUMXMY2($K$2:$S$2,physicochemical[[#This Row],[STDFA]:[STDAlc]]))</f>
        <v>6.3021918744078995</v>
      </c>
      <c r="V67" t="str">
        <f>VLOOKUP(physicochemical[[#This Row],[Euclidean Dist]],Quartiles,2)</f>
        <v>Q2</v>
      </c>
      <c r="W67">
        <f>IF(physicochemical[[#This Row],[Euclidean Dist]]&lt;=beta,1-2*(physicochemical[[#This Row],[Euclidean Dist]]/gamma)^2,2*((physicochemical[[#This Row],[Euclidean Dist]]-gamma)/gamma)^2)</f>
        <v>0.65150529206086849</v>
      </c>
      <c r="X67" t="str">
        <f>VLOOKUP(physicochemical[[#This Row],[S- Fn]],FuzzyQ,2)</f>
        <v>Q2</v>
      </c>
      <c r="Y67">
        <f>physicochemical[[#This Row],[Euclidean Dist]]^2</f>
        <v>39.717622421852951</v>
      </c>
      <c r="Z67" t="str">
        <f>VLOOKUP(physicochemical[[#This Row],[Concentration]],FuzzyQ,2)</f>
        <v>Q1</v>
      </c>
      <c r="AA67">
        <f>SQRT(physicochemical[[#This Row],[S- Fn]])</f>
        <v>0.80715877747867459</v>
      </c>
      <c r="AB67" t="str">
        <f>VLOOKUP(physicochemical[[#This Row],[Dialation]],FuzzyQ,2)</f>
        <v>Q1</v>
      </c>
    </row>
    <row r="68" spans="1:28" ht="15" hidden="1" thickTop="1" x14ac:dyDescent="0.35">
      <c r="A68">
        <f>'winequality-white'!A71</f>
        <v>8</v>
      </c>
      <c r="B68">
        <f>'winequality-white'!B71</f>
        <v>0.70499999999999996</v>
      </c>
      <c r="C68">
        <f>'winequality-white'!D71</f>
        <v>1.9</v>
      </c>
      <c r="D68">
        <f>'winequality-white'!E71</f>
        <v>7.3999999999999996E-2</v>
      </c>
      <c r="E68">
        <f>'winequality-white'!F71</f>
        <v>8</v>
      </c>
      <c r="F68">
        <f>'winequality-white'!H71</f>
        <v>0.99619999999999997</v>
      </c>
      <c r="G68">
        <f>'winequality-white'!I71</f>
        <v>3.34</v>
      </c>
      <c r="H68">
        <f>'winequality-white'!J71</f>
        <v>0.95</v>
      </c>
      <c r="I68">
        <f>'winequality-white'!K71</f>
        <v>10.5</v>
      </c>
      <c r="J68" s="17">
        <v>6</v>
      </c>
      <c r="K68">
        <f>STANDARDIZE(physicochemical[[#This Row],[fixed acidity]],Stats!B$3,Stats!B$7)</f>
        <v>-0.39687416918488777</v>
      </c>
      <c r="L68">
        <f>STANDARDIZE(physicochemical[[#This Row],[volatile acidity]],Stats!C$3,Stats!C$7)</f>
        <v>0.98969548583551159</v>
      </c>
      <c r="M68">
        <f>STANDARDIZE(physicochemical[[#This Row],[residual sugar]],Stats!E$3,Stats!E$7)</f>
        <v>-0.54836336136256492</v>
      </c>
      <c r="N68">
        <f>STANDARDIZE(physicochemical[[#This Row],[chlorides]],Stats!F$3,Stats!F$7)</f>
        <v>-0.32804750648197289</v>
      </c>
      <c r="O68">
        <f>STANDARDIZE(physicochemical[[#This Row],[free sulfur dioxide]],Stats!G$3,Stats!G$7)</f>
        <v>-0.71904506370354959</v>
      </c>
      <c r="P68">
        <f>STANDARDIZE(physicochemical[[#This Row],[density]],Stats!I$3,Stats!I$7)</f>
        <v>-0.64649857431607605</v>
      </c>
      <c r="Q68">
        <f>STANDARDIZE(physicochemical[[#This Row],[pH]],Stats!J$3,Stats!J$7)</f>
        <v>0.25894615434959412</v>
      </c>
      <c r="R68">
        <f>STANDARDIZE(physicochemical[[#This Row],[sulphates]],Stats!K$3,Stats!K$7)</f>
        <v>1.5363819646136412</v>
      </c>
      <c r="S68">
        <f>STANDARDIZE(physicochemical[[#This Row],[alcohol]],Stats!L$3,Stats!L$7)</f>
        <v>0.25097742517587546</v>
      </c>
      <c r="T68" s="17">
        <f>STANDARDIZE(physicochemical[[#This Row],[quality]],Stats!N$3,Stats!N$7)</f>
        <v>0.50837380281196765</v>
      </c>
      <c r="U68">
        <f>SQRT(SUMXMY2($K$2:$S$2,physicochemical[[#This Row],[STDFA]:[STDAlc]]))</f>
        <v>4.4386395208526475</v>
      </c>
      <c r="V68" t="str">
        <f>VLOOKUP(physicochemical[[#This Row],[Euclidean Dist]],Quartiles,2)</f>
        <v>Q2</v>
      </c>
      <c r="W68">
        <f>IF(physicochemical[[#This Row],[Euclidean Dist]]&lt;=beta,1-2*(physicochemical[[#This Row],[Euclidean Dist]]/gamma)^2,2*((physicochemical[[#This Row],[Euclidean Dist]]-gamma)/gamma)^2)</f>
        <v>0.82713276079669784</v>
      </c>
      <c r="X68" t="str">
        <f>VLOOKUP(physicochemical[[#This Row],[S- Fn]],FuzzyQ,2)</f>
        <v>Q1</v>
      </c>
      <c r="Y68">
        <f>physicochemical[[#This Row],[Euclidean Dist]]^2</f>
        <v>19.70152079607502</v>
      </c>
      <c r="Z68" t="str">
        <f>VLOOKUP(physicochemical[[#This Row],[Concentration]],FuzzyQ,2)</f>
        <v>Q1</v>
      </c>
      <c r="AA68">
        <f>SQRT(physicochemical[[#This Row],[S- Fn]])</f>
        <v>0.90946839461121343</v>
      </c>
      <c r="AB68" t="str">
        <f>VLOOKUP(physicochemical[[#This Row],[Dialation]],FuzzyQ,2)</f>
        <v>Q1</v>
      </c>
    </row>
    <row r="69" spans="1:28" ht="15" hidden="1" thickTop="1" x14ac:dyDescent="0.35">
      <c r="A69">
        <f>'winequality-white'!A72</f>
        <v>7.7</v>
      </c>
      <c r="B69">
        <f>'winequality-white'!B72</f>
        <v>0.63</v>
      </c>
      <c r="C69">
        <f>'winequality-white'!D72</f>
        <v>1.9</v>
      </c>
      <c r="D69">
        <f>'winequality-white'!E72</f>
        <v>7.5999999999999998E-2</v>
      </c>
      <c r="E69">
        <f>'winequality-white'!F72</f>
        <v>15</v>
      </c>
      <c r="F69">
        <f>'winequality-white'!H72</f>
        <v>0.99670000000000003</v>
      </c>
      <c r="G69">
        <f>'winequality-white'!I72</f>
        <v>3.32</v>
      </c>
      <c r="H69">
        <f>'winequality-white'!J72</f>
        <v>0.54</v>
      </c>
      <c r="I69">
        <f>'winequality-white'!K72</f>
        <v>9.5</v>
      </c>
      <c r="J69" s="17">
        <v>6</v>
      </c>
      <c r="K69">
        <f>STANDARDIZE(physicochemical[[#This Row],[fixed acidity]],Stats!B$3,Stats!B$7)</f>
        <v>-0.56021927928979187</v>
      </c>
      <c r="L69">
        <f>STANDARDIZE(physicochemical[[#This Row],[volatile acidity]],Stats!C$3,Stats!C$7)</f>
        <v>0.56964477315562212</v>
      </c>
      <c r="M69">
        <f>STANDARDIZE(physicochemical[[#This Row],[residual sugar]],Stats!E$3,Stats!E$7)</f>
        <v>-0.54836336136256492</v>
      </c>
      <c r="N69">
        <f>STANDARDIZE(physicochemical[[#This Row],[chlorides]],Stats!F$3,Stats!F$7)</f>
        <v>-0.2879806354612735</v>
      </c>
      <c r="O69">
        <f>STANDARDIZE(physicochemical[[#This Row],[free sulfur dioxide]],Stats!G$3,Stats!G$7)</f>
        <v>-1.714638207966902E-2</v>
      </c>
      <c r="P69">
        <f>STANDARDIZE(physicochemical[[#This Row],[density]],Stats!I$3,Stats!I$7)</f>
        <v>-0.3652850802508778</v>
      </c>
      <c r="Q69">
        <f>STANDARDIZE(physicochemical[[#This Row],[pH]],Stats!J$3,Stats!J$7)</f>
        <v>0.13232211799282476</v>
      </c>
      <c r="R69">
        <f>STANDARDIZE(physicochemical[[#This Row],[sulphates]],Stats!K$3,Stats!K$7)</f>
        <v>-0.70149143844020312</v>
      </c>
      <c r="S69">
        <f>STANDARDIZE(physicochemical[[#This Row],[alcohol]],Stats!L$3,Stats!L$7)</f>
        <v>-0.71692625849500891</v>
      </c>
      <c r="T69" s="17">
        <f>STANDARDIZE(physicochemical[[#This Row],[quality]],Stats!N$3,Stats!N$7)</f>
        <v>0.50837380281196765</v>
      </c>
      <c r="U69">
        <f>SQRT(SUMXMY2($K$2:$S$2,physicochemical[[#This Row],[STDFA]:[STDAlc]]))</f>
        <v>4.435432928459508</v>
      </c>
      <c r="V69" t="str">
        <f>VLOOKUP(physicochemical[[#This Row],[Euclidean Dist]],Quartiles,2)</f>
        <v>Q2</v>
      </c>
      <c r="W69">
        <f>IF(physicochemical[[#This Row],[Euclidean Dist]]&lt;=beta,1-2*(physicochemical[[#This Row],[Euclidean Dist]]/gamma)^2,2*((physicochemical[[#This Row],[Euclidean Dist]]-gamma)/gamma)^2)</f>
        <v>0.82738243844937021</v>
      </c>
      <c r="X69" t="str">
        <f>VLOOKUP(physicochemical[[#This Row],[S- Fn]],FuzzyQ,2)</f>
        <v>Q1</v>
      </c>
      <c r="Y69">
        <f>physicochemical[[#This Row],[Euclidean Dist]]^2</f>
        <v>19.673065262862888</v>
      </c>
      <c r="Z69" t="str">
        <f>VLOOKUP(physicochemical[[#This Row],[Concentration]],FuzzyQ,2)</f>
        <v>Q1</v>
      </c>
      <c r="AA69">
        <f>SQRT(physicochemical[[#This Row],[S- Fn]])</f>
        <v>0.90960564996561566</v>
      </c>
      <c r="AB69" t="str">
        <f>VLOOKUP(physicochemical[[#This Row],[Dialation]],FuzzyQ,2)</f>
        <v>Q1</v>
      </c>
    </row>
    <row r="70" spans="1:28" ht="15" hidden="1" thickTop="1" x14ac:dyDescent="0.35">
      <c r="A70">
        <f>'winequality-white'!A73</f>
        <v>7.7</v>
      </c>
      <c r="B70">
        <f>'winequality-white'!B73</f>
        <v>0.67</v>
      </c>
      <c r="C70">
        <f>'winequality-white'!D73</f>
        <v>2.1</v>
      </c>
      <c r="D70">
        <f>'winequality-white'!E73</f>
        <v>8.7999999999999995E-2</v>
      </c>
      <c r="E70">
        <f>'winequality-white'!F73</f>
        <v>17</v>
      </c>
      <c r="F70">
        <f>'winequality-white'!H73</f>
        <v>0.99619999999999997</v>
      </c>
      <c r="G70">
        <f>'winequality-white'!I73</f>
        <v>3.32</v>
      </c>
      <c r="H70">
        <f>'winequality-white'!J73</f>
        <v>0.48</v>
      </c>
      <c r="I70">
        <f>'winequality-white'!K73</f>
        <v>9.5</v>
      </c>
      <c r="J70" s="17">
        <v>5</v>
      </c>
      <c r="K70">
        <f>STANDARDIZE(physicochemical[[#This Row],[fixed acidity]],Stats!B$3,Stats!B$7)</f>
        <v>-0.56021927928979187</v>
      </c>
      <c r="L70">
        <f>STANDARDIZE(physicochemical[[#This Row],[volatile acidity]],Stats!C$3,Stats!C$7)</f>
        <v>0.7936718199182301</v>
      </c>
      <c r="M70">
        <f>STANDARDIZE(physicochemical[[#This Row],[residual sugar]],Stats!E$3,Stats!E$7)</f>
        <v>-0.38693758527702915</v>
      </c>
      <c r="N70">
        <f>STANDARDIZE(physicochemical[[#This Row],[chlorides]],Stats!F$3,Stats!F$7)</f>
        <v>-4.7579409337077459E-2</v>
      </c>
      <c r="O70">
        <f>STANDARDIZE(physicochemical[[#This Row],[free sulfur dioxide]],Stats!G$3,Stats!G$7)</f>
        <v>0.18339609838429685</v>
      </c>
      <c r="P70">
        <f>STANDARDIZE(physicochemical[[#This Row],[density]],Stats!I$3,Stats!I$7)</f>
        <v>-0.64649857431607605</v>
      </c>
      <c r="Q70">
        <f>STANDARDIZE(physicochemical[[#This Row],[pH]],Stats!J$3,Stats!J$7)</f>
        <v>0.13232211799282476</v>
      </c>
      <c r="R70">
        <f>STANDARDIZE(physicochemical[[#This Row],[sulphates]],Stats!K$3,Stats!K$7)</f>
        <v>-1.0289851071797904</v>
      </c>
      <c r="S70">
        <f>STANDARDIZE(physicochemical[[#This Row],[alcohol]],Stats!L$3,Stats!L$7)</f>
        <v>-0.71692625849500891</v>
      </c>
      <c r="T70" s="17">
        <f>STANDARDIZE(physicochemical[[#This Row],[quality]],Stats!N$3,Stats!N$7)</f>
        <v>-0.74377842086283041</v>
      </c>
      <c r="U70">
        <f>SQRT(SUMXMY2($K$2:$S$2,physicochemical[[#This Row],[STDFA]:[STDAlc]]))</f>
        <v>4.2657743477844887</v>
      </c>
      <c r="V70" t="str">
        <f>VLOOKUP(physicochemical[[#This Row],[Euclidean Dist]],Quartiles,2)</f>
        <v>Q2</v>
      </c>
      <c r="W70">
        <f>IF(physicochemical[[#This Row],[Euclidean Dist]]&lt;=beta,1-2*(physicochemical[[#This Row],[Euclidean Dist]]/gamma)^2,2*((physicochemical[[#This Row],[Euclidean Dist]]-gamma)/gamma)^2)</f>
        <v>0.84033537650100976</v>
      </c>
      <c r="X70" t="str">
        <f>VLOOKUP(physicochemical[[#This Row],[S- Fn]],FuzzyQ,2)</f>
        <v>Q1</v>
      </c>
      <c r="Y70">
        <f>physicochemical[[#This Row],[Euclidean Dist]]^2</f>
        <v>18.196830786216179</v>
      </c>
      <c r="Z70" t="str">
        <f>VLOOKUP(physicochemical[[#This Row],[Concentration]],FuzzyQ,2)</f>
        <v>Q1</v>
      </c>
      <c r="AA70">
        <f>SQRT(physicochemical[[#This Row],[S- Fn]])</f>
        <v>0.91669808361368887</v>
      </c>
      <c r="AB70" t="str">
        <f>VLOOKUP(physicochemical[[#This Row],[Dialation]],FuzzyQ,2)</f>
        <v>Q1</v>
      </c>
    </row>
    <row r="71" spans="1:28" ht="15" hidden="1" thickTop="1" x14ac:dyDescent="0.35">
      <c r="A71">
        <f>'winequality-white'!A74</f>
        <v>7.7</v>
      </c>
      <c r="B71">
        <f>'winequality-white'!B74</f>
        <v>0.69</v>
      </c>
      <c r="C71">
        <f>'winequality-white'!D74</f>
        <v>1.9</v>
      </c>
      <c r="D71">
        <f>'winequality-white'!E74</f>
        <v>8.4000000000000005E-2</v>
      </c>
      <c r="E71">
        <f>'winequality-white'!F74</f>
        <v>18</v>
      </c>
      <c r="F71">
        <f>'winequality-white'!H74</f>
        <v>0.99609999999999999</v>
      </c>
      <c r="G71">
        <f>'winequality-white'!I74</f>
        <v>3.31</v>
      </c>
      <c r="H71">
        <f>'winequality-white'!J74</f>
        <v>0.48</v>
      </c>
      <c r="I71">
        <f>'winequality-white'!K74</f>
        <v>9.5</v>
      </c>
      <c r="J71" s="17">
        <v>5</v>
      </c>
      <c r="K71">
        <f>STANDARDIZE(physicochemical[[#This Row],[fixed acidity]],Stats!B$3,Stats!B$7)</f>
        <v>-0.56021927928979187</v>
      </c>
      <c r="L71">
        <f>STANDARDIZE(physicochemical[[#This Row],[volatile acidity]],Stats!C$3,Stats!C$7)</f>
        <v>0.90568534329953354</v>
      </c>
      <c r="M71">
        <f>STANDARDIZE(physicochemical[[#This Row],[residual sugar]],Stats!E$3,Stats!E$7)</f>
        <v>-0.54836336136256492</v>
      </c>
      <c r="N71">
        <f>STANDARDIZE(physicochemical[[#This Row],[chlorides]],Stats!F$3,Stats!F$7)</f>
        <v>-0.12771315137847594</v>
      </c>
      <c r="O71">
        <f>STANDARDIZE(physicochemical[[#This Row],[free sulfur dioxide]],Stats!G$3,Stats!G$7)</f>
        <v>0.2836673386162798</v>
      </c>
      <c r="P71">
        <f>STANDARDIZE(physicochemical[[#This Row],[density]],Stats!I$3,Stats!I$7)</f>
        <v>-0.70274127312910317</v>
      </c>
      <c r="Q71">
        <f>STANDARDIZE(physicochemical[[#This Row],[pH]],Stats!J$3,Stats!J$7)</f>
        <v>6.9010099814441478E-2</v>
      </c>
      <c r="R71">
        <f>STANDARDIZE(physicochemical[[#This Row],[sulphates]],Stats!K$3,Stats!K$7)</f>
        <v>-1.0289851071797904</v>
      </c>
      <c r="S71">
        <f>STANDARDIZE(physicochemical[[#This Row],[alcohol]],Stats!L$3,Stats!L$7)</f>
        <v>-0.71692625849500891</v>
      </c>
      <c r="T71" s="17">
        <f>STANDARDIZE(physicochemical[[#This Row],[quality]],Stats!N$3,Stats!N$7)</f>
        <v>-0.74377842086283041</v>
      </c>
      <c r="U71">
        <f>SQRT(SUMXMY2($K$2:$S$2,physicochemical[[#This Row],[STDFA]:[STDAlc]]))</f>
        <v>4.3263370260741842</v>
      </c>
      <c r="V71" t="str">
        <f>VLOOKUP(physicochemical[[#This Row],[Euclidean Dist]],Quartiles,2)</f>
        <v>Q2</v>
      </c>
      <c r="W71">
        <f>IF(physicochemical[[#This Row],[Euclidean Dist]]&lt;=beta,1-2*(physicochemical[[#This Row],[Euclidean Dist]]/gamma)^2,2*((physicochemical[[#This Row],[Euclidean Dist]]-gamma)/gamma)^2)</f>
        <v>0.83576956565482208</v>
      </c>
      <c r="X71" t="str">
        <f>VLOOKUP(physicochemical[[#This Row],[S- Fn]],FuzzyQ,2)</f>
        <v>Q1</v>
      </c>
      <c r="Y71">
        <f>physicochemical[[#This Row],[Euclidean Dist]]^2</f>
        <v>18.717192063180416</v>
      </c>
      <c r="Z71" t="str">
        <f>VLOOKUP(physicochemical[[#This Row],[Concentration]],FuzzyQ,2)</f>
        <v>Q1</v>
      </c>
      <c r="AA71">
        <f>SQRT(physicochemical[[#This Row],[S- Fn]])</f>
        <v>0.91420433473858675</v>
      </c>
      <c r="AB71" t="str">
        <f>VLOOKUP(physicochemical[[#This Row],[Dialation]],FuzzyQ,2)</f>
        <v>Q1</v>
      </c>
    </row>
    <row r="72" spans="1:28" ht="15" hidden="1" thickTop="1" x14ac:dyDescent="0.35">
      <c r="A72">
        <f>'winequality-white'!A75</f>
        <v>8.3000000000000007</v>
      </c>
      <c r="B72">
        <f>'winequality-white'!B75</f>
        <v>0.67500000000000004</v>
      </c>
      <c r="C72">
        <f>'winequality-white'!D75</f>
        <v>2.1</v>
      </c>
      <c r="D72">
        <f>'winequality-white'!E75</f>
        <v>8.4000000000000005E-2</v>
      </c>
      <c r="E72">
        <f>'winequality-white'!F75</f>
        <v>11</v>
      </c>
      <c r="F72">
        <f>'winequality-white'!H75</f>
        <v>0.99760000000000004</v>
      </c>
      <c r="G72">
        <f>'winequality-white'!I75</f>
        <v>3.31</v>
      </c>
      <c r="H72">
        <f>'winequality-white'!J75</f>
        <v>0.53</v>
      </c>
      <c r="I72">
        <f>'winequality-white'!K75</f>
        <v>9.1999999999999993</v>
      </c>
      <c r="J72" s="17">
        <v>4</v>
      </c>
      <c r="K72">
        <f>STANDARDIZE(physicochemical[[#This Row],[fixed acidity]],Stats!B$3,Stats!B$7)</f>
        <v>-0.23352905907998314</v>
      </c>
      <c r="L72">
        <f>STANDARDIZE(physicochemical[[#This Row],[volatile acidity]],Stats!C$3,Stats!C$7)</f>
        <v>0.82167520076355616</v>
      </c>
      <c r="M72">
        <f>STANDARDIZE(physicochemical[[#This Row],[residual sugar]],Stats!E$3,Stats!E$7)</f>
        <v>-0.38693758527702915</v>
      </c>
      <c r="N72">
        <f>STANDARDIZE(physicochemical[[#This Row],[chlorides]],Stats!F$3,Stats!F$7)</f>
        <v>-0.12771315137847594</v>
      </c>
      <c r="O72">
        <f>STANDARDIZE(physicochemical[[#This Row],[free sulfur dioxide]],Stats!G$3,Stats!G$7)</f>
        <v>-0.41823134300760079</v>
      </c>
      <c r="P72">
        <f>STANDARDIZE(physicochemical[[#This Row],[density]],Stats!I$3,Stats!I$7)</f>
        <v>0.14089920906642905</v>
      </c>
      <c r="Q72">
        <f>STANDARDIZE(physicochemical[[#This Row],[pH]],Stats!J$3,Stats!J$7)</f>
        <v>6.9010099814441478E-2</v>
      </c>
      <c r="R72">
        <f>STANDARDIZE(physicochemical[[#This Row],[sulphates]],Stats!K$3,Stats!K$7)</f>
        <v>-0.75607371656346767</v>
      </c>
      <c r="S72">
        <f>STANDARDIZE(physicochemical[[#This Row],[alcohol]],Stats!L$3,Stats!L$7)</f>
        <v>-1.007297363596275</v>
      </c>
      <c r="T72" s="17">
        <f>STANDARDIZE(physicochemical[[#This Row],[quality]],Stats!N$3,Stats!N$7)</f>
        <v>-1.9959306445376284</v>
      </c>
      <c r="U72">
        <f>SQRT(SUMXMY2($K$2:$S$2,physicochemical[[#This Row],[STDFA]:[STDAlc]]))</f>
        <v>4.2862318824890027</v>
      </c>
      <c r="V72" t="str">
        <f>VLOOKUP(physicochemical[[#This Row],[Euclidean Dist]],Quartiles,2)</f>
        <v>Q2</v>
      </c>
      <c r="W72">
        <f>IF(physicochemical[[#This Row],[Euclidean Dist]]&lt;=beta,1-2*(physicochemical[[#This Row],[Euclidean Dist]]/gamma)^2,2*((physicochemical[[#This Row],[Euclidean Dist]]-gamma)/gamma)^2)</f>
        <v>0.83880028506146009</v>
      </c>
      <c r="X72" t="str">
        <f>VLOOKUP(physicochemical[[#This Row],[S- Fn]],FuzzyQ,2)</f>
        <v>Q1</v>
      </c>
      <c r="Y72">
        <f>physicochemical[[#This Row],[Euclidean Dist]]^2</f>
        <v>18.371783750465219</v>
      </c>
      <c r="Z72" t="str">
        <f>VLOOKUP(physicochemical[[#This Row],[Concentration]],FuzzyQ,2)</f>
        <v>Q1</v>
      </c>
      <c r="AA72">
        <f>SQRT(physicochemical[[#This Row],[S- Fn]])</f>
        <v>0.91586040697338811</v>
      </c>
      <c r="AB72" t="str">
        <f>VLOOKUP(physicochemical[[#This Row],[Dialation]],FuzzyQ,2)</f>
        <v>Q1</v>
      </c>
    </row>
    <row r="73" spans="1:28" ht="15" hidden="1" thickTop="1" x14ac:dyDescent="0.35">
      <c r="A73">
        <f>'winequality-white'!A76</f>
        <v>9.6999999999999993</v>
      </c>
      <c r="B73">
        <f>'winequality-white'!B76</f>
        <v>0.32</v>
      </c>
      <c r="C73">
        <f>'winequality-white'!D76</f>
        <v>2.5</v>
      </c>
      <c r="D73">
        <f>'winequality-white'!E76</f>
        <v>9.4E-2</v>
      </c>
      <c r="E73">
        <f>'winequality-white'!F76</f>
        <v>28</v>
      </c>
      <c r="F73">
        <f>'winequality-white'!H76</f>
        <v>0.99839999999999995</v>
      </c>
      <c r="G73">
        <f>'winequality-white'!I76</f>
        <v>3.28</v>
      </c>
      <c r="H73">
        <f>'winequality-white'!J76</f>
        <v>0.82</v>
      </c>
      <c r="I73">
        <f>'winequality-white'!K76</f>
        <v>9.6</v>
      </c>
      <c r="J73" s="17">
        <v>5</v>
      </c>
      <c r="K73">
        <f>STANDARDIZE(physicochemical[[#This Row],[fixed acidity]],Stats!B$3,Stats!B$7)</f>
        <v>0.52874812140956906</v>
      </c>
      <c r="L73">
        <f>STANDARDIZE(physicochemical[[#This Row],[volatile acidity]],Stats!C$3,Stats!C$7)</f>
        <v>-1.1665648392545886</v>
      </c>
      <c r="M73">
        <f>STANDARDIZE(physicochemical[[#This Row],[residual sugar]],Stats!E$3,Stats!E$7)</f>
        <v>-6.408603310595809E-2</v>
      </c>
      <c r="N73">
        <f>STANDARDIZE(physicochemical[[#This Row],[chlorides]],Stats!F$3,Stats!F$7)</f>
        <v>7.2621203725020692E-2</v>
      </c>
      <c r="O73">
        <f>STANDARDIZE(physicochemical[[#This Row],[free sulfur dioxide]],Stats!G$3,Stats!G$7)</f>
        <v>1.2863797409361093</v>
      </c>
      <c r="P73">
        <f>STANDARDIZE(physicochemical[[#This Row],[density]],Stats!I$3,Stats!I$7)</f>
        <v>0.59084079957064628</v>
      </c>
      <c r="Q73">
        <f>STANDARDIZE(physicochemical[[#This Row],[pH]],Stats!J$3,Stats!J$7)</f>
        <v>-0.12092595472071396</v>
      </c>
      <c r="R73">
        <f>STANDARDIZE(physicochemical[[#This Row],[sulphates]],Stats!K$3,Stats!K$7)</f>
        <v>0.8268123490112026</v>
      </c>
      <c r="S73">
        <f>STANDARDIZE(physicochemical[[#This Row],[alcohol]],Stats!L$3,Stats!L$7)</f>
        <v>-0.62013589012792081</v>
      </c>
      <c r="T73" s="17">
        <f>STANDARDIZE(physicochemical[[#This Row],[quality]],Stats!N$3,Stats!N$7)</f>
        <v>-0.74377842086283041</v>
      </c>
      <c r="U73">
        <f>SQRT(SUMXMY2($K$2:$S$2,physicochemical[[#This Row],[STDFA]:[STDAlc]]))</f>
        <v>6.4622136282263849</v>
      </c>
      <c r="V73" t="str">
        <f>VLOOKUP(physicochemical[[#This Row],[Euclidean Dist]],Quartiles,2)</f>
        <v>Q2</v>
      </c>
      <c r="W73">
        <f>IF(physicochemical[[#This Row],[Euclidean Dist]]&lt;=beta,1-2*(physicochemical[[#This Row],[Euclidean Dist]]/gamma)^2,2*((physicochemical[[#This Row],[Euclidean Dist]]-gamma)/gamma)^2)</f>
        <v>0.63358304073929106</v>
      </c>
      <c r="X73" t="str">
        <f>VLOOKUP(physicochemical[[#This Row],[S- Fn]],FuzzyQ,2)</f>
        <v>Q2</v>
      </c>
      <c r="Y73">
        <f>physicochemical[[#This Row],[Euclidean Dist]]^2</f>
        <v>41.760204976834821</v>
      </c>
      <c r="Z73" t="str">
        <f>VLOOKUP(physicochemical[[#This Row],[Concentration]],FuzzyQ,2)</f>
        <v>Q1</v>
      </c>
      <c r="AA73">
        <f>SQRT(physicochemical[[#This Row],[S- Fn]])</f>
        <v>0.79597929667755241</v>
      </c>
      <c r="AB73" t="str">
        <f>VLOOKUP(physicochemical[[#This Row],[Dialation]],FuzzyQ,2)</f>
        <v>Q1</v>
      </c>
    </row>
    <row r="74" spans="1:28" ht="15" hidden="1" thickTop="1" x14ac:dyDescent="0.35">
      <c r="A74">
        <f>'winequality-white'!A77</f>
        <v>8.8000000000000007</v>
      </c>
      <c r="B74">
        <f>'winequality-white'!B77</f>
        <v>0.41</v>
      </c>
      <c r="C74">
        <f>'winequality-white'!D77</f>
        <v>2.2000000000000002</v>
      </c>
      <c r="D74">
        <f>'winequality-white'!E77</f>
        <v>9.2999999999999999E-2</v>
      </c>
      <c r="E74">
        <f>'winequality-white'!F77</f>
        <v>9</v>
      </c>
      <c r="F74">
        <f>'winequality-white'!H77</f>
        <v>0.99860000000000004</v>
      </c>
      <c r="G74">
        <f>'winequality-white'!I77</f>
        <v>3.54</v>
      </c>
      <c r="H74">
        <f>'winequality-white'!J77</f>
        <v>0.66</v>
      </c>
      <c r="I74">
        <f>'winequality-white'!K77</f>
        <v>10.5</v>
      </c>
      <c r="J74" s="17">
        <v>5</v>
      </c>
      <c r="K74">
        <f>STANDARDIZE(physicochemical[[#This Row],[fixed acidity]],Stats!B$3,Stats!B$7)</f>
        <v>3.8712791094857188E-2</v>
      </c>
      <c r="L74">
        <f>STANDARDIZE(physicochemical[[#This Row],[volatile acidity]],Stats!C$3,Stats!C$7)</f>
        <v>-0.66250398403872113</v>
      </c>
      <c r="M74">
        <f>STANDARDIZE(physicochemical[[#This Row],[residual sugar]],Stats!E$3,Stats!E$7)</f>
        <v>-0.30622469723426132</v>
      </c>
      <c r="N74">
        <f>STANDARDIZE(physicochemical[[#This Row],[chlorides]],Stats!F$3,Stats!F$7)</f>
        <v>5.2587768214671003E-2</v>
      </c>
      <c r="O74">
        <f>STANDARDIZE(physicochemical[[#This Row],[free sulfur dioxide]],Stats!G$3,Stats!G$7)</f>
        <v>-0.61877382347156662</v>
      </c>
      <c r="P74">
        <f>STANDARDIZE(physicochemical[[#This Row],[density]],Stats!I$3,Stats!I$7)</f>
        <v>0.70332619719676304</v>
      </c>
      <c r="Q74">
        <f>STANDARDIZE(physicochemical[[#This Row],[pH]],Stats!J$3,Stats!J$7)</f>
        <v>1.5251865179172877</v>
      </c>
      <c r="R74">
        <f>STANDARDIZE(physicochemical[[#This Row],[sulphates]],Stats!K$3,Stats!K$7)</f>
        <v>-4.6504100961029089E-2</v>
      </c>
      <c r="S74">
        <f>STANDARDIZE(physicochemical[[#This Row],[alcohol]],Stats!L$3,Stats!L$7)</f>
        <v>0.25097742517587546</v>
      </c>
      <c r="T74" s="17">
        <f>STANDARDIZE(physicochemical[[#This Row],[quality]],Stats!N$3,Stats!N$7)</f>
        <v>-0.74377842086283041</v>
      </c>
      <c r="U74">
        <f>SQRT(SUMXMY2($K$2:$S$2,physicochemical[[#This Row],[STDFA]:[STDAlc]]))</f>
        <v>4.9378855614923545</v>
      </c>
      <c r="V74" t="str">
        <f>VLOOKUP(physicochemical[[#This Row],[Euclidean Dist]],Quartiles,2)</f>
        <v>Q2</v>
      </c>
      <c r="W74">
        <f>IF(physicochemical[[#This Row],[Euclidean Dist]]&lt;=beta,1-2*(physicochemical[[#This Row],[Euclidean Dist]]/gamma)^2,2*((physicochemical[[#This Row],[Euclidean Dist]]-gamma)/gamma)^2)</f>
        <v>0.78605852483683369</v>
      </c>
      <c r="X74" t="str">
        <f>VLOOKUP(physicochemical[[#This Row],[S- Fn]],FuzzyQ,2)</f>
        <v>Q1</v>
      </c>
      <c r="Y74">
        <f>physicochemical[[#This Row],[Euclidean Dist]]^2</f>
        <v>24.382713818394663</v>
      </c>
      <c r="Z74" t="str">
        <f>VLOOKUP(physicochemical[[#This Row],[Concentration]],FuzzyQ,2)</f>
        <v>Q1</v>
      </c>
      <c r="AA74">
        <f>SQRT(physicochemical[[#This Row],[S- Fn]])</f>
        <v>0.88659941621728677</v>
      </c>
      <c r="AB74" t="str">
        <f>VLOOKUP(physicochemical[[#This Row],[Dialation]],FuzzyQ,2)</f>
        <v>Q1</v>
      </c>
    </row>
    <row r="75" spans="1:28" ht="15" hidden="1" thickTop="1" x14ac:dyDescent="0.35">
      <c r="A75">
        <f>'winequality-white'!A79</f>
        <v>6.8</v>
      </c>
      <c r="B75">
        <f>'winequality-white'!B79</f>
        <v>0.78500000000000003</v>
      </c>
      <c r="C75">
        <f>'winequality-white'!D79</f>
        <v>2.4</v>
      </c>
      <c r="D75">
        <f>'winequality-white'!E79</f>
        <v>0.104</v>
      </c>
      <c r="E75">
        <f>'winequality-white'!F79</f>
        <v>14</v>
      </c>
      <c r="F75">
        <f>'winequality-white'!H79</f>
        <v>0.99660000000000004</v>
      </c>
      <c r="G75">
        <f>'winequality-white'!I79</f>
        <v>3.52</v>
      </c>
      <c r="H75">
        <f>'winequality-white'!J79</f>
        <v>0.55000000000000004</v>
      </c>
      <c r="I75">
        <f>'winequality-white'!K79</f>
        <v>10.7</v>
      </c>
      <c r="J75" s="17">
        <v>6</v>
      </c>
      <c r="K75">
        <f>STANDARDIZE(physicochemical[[#This Row],[fixed acidity]],Stats!B$3,Stats!B$7)</f>
        <v>-1.0502546096045047</v>
      </c>
      <c r="L75">
        <f>STANDARDIZE(physicochemical[[#This Row],[volatile acidity]],Stats!C$3,Stats!C$7)</f>
        <v>1.4377495793607276</v>
      </c>
      <c r="M75">
        <f>STANDARDIZE(physicochemical[[#This Row],[residual sugar]],Stats!E$3,Stats!E$7)</f>
        <v>-0.14479892114872595</v>
      </c>
      <c r="N75">
        <f>STANDARDIZE(physicochemical[[#This Row],[chlorides]],Stats!F$3,Stats!F$7)</f>
        <v>0.27295555882851735</v>
      </c>
      <c r="O75">
        <f>STANDARDIZE(physicochemical[[#This Row],[free sulfur dioxide]],Stats!G$3,Stats!G$7)</f>
        <v>-0.11741762231165197</v>
      </c>
      <c r="P75">
        <f>STANDARDIZE(physicochemical[[#This Row],[density]],Stats!I$3,Stats!I$7)</f>
        <v>-0.42152777906390498</v>
      </c>
      <c r="Q75">
        <f>STANDARDIZE(physicochemical[[#This Row],[pH]],Stats!J$3,Stats!J$7)</f>
        <v>1.3985624815605182</v>
      </c>
      <c r="R75">
        <f>STANDARDIZE(physicochemical[[#This Row],[sulphates]],Stats!K$3,Stats!K$7)</f>
        <v>-0.64690916031693857</v>
      </c>
      <c r="S75">
        <f>STANDARDIZE(physicochemical[[#This Row],[alcohol]],Stats!L$3,Stats!L$7)</f>
        <v>0.44455816191005165</v>
      </c>
      <c r="T75" s="17">
        <f>STANDARDIZE(physicochemical[[#This Row],[quality]],Stats!N$3,Stats!N$7)</f>
        <v>0.50837380281196765</v>
      </c>
      <c r="U75">
        <f>SQRT(SUMXMY2($K$2:$S$2,physicochemical[[#This Row],[STDFA]:[STDAlc]]))</f>
        <v>2.945710886290962</v>
      </c>
      <c r="V75" t="str">
        <f>VLOOKUP(physicochemical[[#This Row],[Euclidean Dist]],Quartiles,2)</f>
        <v>Q1</v>
      </c>
      <c r="W75">
        <f>IF(physicochemical[[#This Row],[Euclidean Dist]]&lt;=beta,1-2*(physicochemical[[#This Row],[Euclidean Dist]]/gamma)^2,2*((physicochemical[[#This Row],[Euclidean Dist]]-gamma)/gamma)^2)</f>
        <v>0.92386345165452377</v>
      </c>
      <c r="X75" t="str">
        <f>VLOOKUP(physicochemical[[#This Row],[S- Fn]],FuzzyQ,2)</f>
        <v>Q1</v>
      </c>
      <c r="Y75">
        <f>physicochemical[[#This Row],[Euclidean Dist]]^2</f>
        <v>8.6772126256130857</v>
      </c>
      <c r="Z75" t="str">
        <f>VLOOKUP(physicochemical[[#This Row],[Concentration]],FuzzyQ,2)</f>
        <v>Q1</v>
      </c>
      <c r="AA75">
        <f>SQRT(physicochemical[[#This Row],[S- Fn]])</f>
        <v>0.96117815812393681</v>
      </c>
      <c r="AB75" t="str">
        <f>VLOOKUP(physicochemical[[#This Row],[Dialation]],FuzzyQ,2)</f>
        <v>Q1</v>
      </c>
    </row>
    <row r="76" spans="1:28" ht="15" hidden="1" thickTop="1" x14ac:dyDescent="0.35">
      <c r="A76">
        <f>'winequality-white'!A80</f>
        <v>6.7</v>
      </c>
      <c r="B76">
        <f>'winequality-white'!B80</f>
        <v>0.75</v>
      </c>
      <c r="C76">
        <f>'winequality-white'!D80</f>
        <v>2</v>
      </c>
      <c r="D76">
        <f>'winequality-white'!E80</f>
        <v>8.5999999999999993E-2</v>
      </c>
      <c r="E76">
        <f>'winequality-white'!F80</f>
        <v>12</v>
      </c>
      <c r="F76">
        <f>'winequality-white'!H80</f>
        <v>0.99580000000000002</v>
      </c>
      <c r="G76">
        <f>'winequality-white'!I80</f>
        <v>3.38</v>
      </c>
      <c r="H76">
        <f>'winequality-white'!J80</f>
        <v>0.52</v>
      </c>
      <c r="I76">
        <f>'winequality-white'!K80</f>
        <v>10.1</v>
      </c>
      <c r="J76" s="17">
        <v>5</v>
      </c>
      <c r="K76">
        <f>STANDARDIZE(physicochemical[[#This Row],[fixed acidity]],Stats!B$3,Stats!B$7)</f>
        <v>-1.1047029796394725</v>
      </c>
      <c r="L76">
        <f>STANDARDIZE(physicochemical[[#This Row],[volatile acidity]],Stats!C$3,Stats!C$7)</f>
        <v>1.2417259134434455</v>
      </c>
      <c r="M76">
        <f>STANDARDIZE(physicochemical[[#This Row],[residual sugar]],Stats!E$3,Stats!E$7)</f>
        <v>-0.46765047331979703</v>
      </c>
      <c r="N76">
        <f>STANDARDIZE(physicochemical[[#This Row],[chlorides]],Stats!F$3,Stats!F$7)</f>
        <v>-8.7646280357776843E-2</v>
      </c>
      <c r="O76">
        <f>STANDARDIZE(physicochemical[[#This Row],[free sulfur dioxide]],Stats!G$3,Stats!G$7)</f>
        <v>-0.31796010277561787</v>
      </c>
      <c r="P76">
        <f>STANDARDIZE(physicochemical[[#This Row],[density]],Stats!I$3,Stats!I$7)</f>
        <v>-0.87146936956818466</v>
      </c>
      <c r="Q76">
        <f>STANDARDIZE(physicochemical[[#This Row],[pH]],Stats!J$3,Stats!J$7)</f>
        <v>0.51219422706313278</v>
      </c>
      <c r="R76">
        <f>STANDARDIZE(physicochemical[[#This Row],[sulphates]],Stats!K$3,Stats!K$7)</f>
        <v>-0.81065599468673222</v>
      </c>
      <c r="S76">
        <f>STANDARDIZE(physicochemical[[#This Row],[alcohol]],Stats!L$3,Stats!L$7)</f>
        <v>-0.13618404829247865</v>
      </c>
      <c r="T76" s="17">
        <f>STANDARDIZE(physicochemical[[#This Row],[quality]],Stats!N$3,Stats!N$7)</f>
        <v>-0.74377842086283041</v>
      </c>
      <c r="U76">
        <f>SQRT(SUMXMY2($K$2:$S$2,physicochemical[[#This Row],[STDFA]:[STDAlc]]))</f>
        <v>3.6023469840542717</v>
      </c>
      <c r="V76" t="str">
        <f>VLOOKUP(physicochemical[[#This Row],[Euclidean Dist]],Quartiles,2)</f>
        <v>Q1</v>
      </c>
      <c r="W76">
        <f>IF(physicochemical[[#This Row],[Euclidean Dist]]&lt;=beta,1-2*(physicochemical[[#This Row],[Euclidean Dist]]/gamma)^2,2*((physicochemical[[#This Row],[Euclidean Dist]]-gamma)/gamma)^2)</f>
        <v>0.88613663100361162</v>
      </c>
      <c r="X76" t="str">
        <f>VLOOKUP(physicochemical[[#This Row],[S- Fn]],FuzzyQ,2)</f>
        <v>Q1</v>
      </c>
      <c r="Y76">
        <f>physicochemical[[#This Row],[Euclidean Dist]]^2</f>
        <v>12.976903793524906</v>
      </c>
      <c r="Z76" t="str">
        <f>VLOOKUP(physicochemical[[#This Row],[Concentration]],FuzzyQ,2)</f>
        <v>Q1</v>
      </c>
      <c r="AA76">
        <f>SQRT(physicochemical[[#This Row],[S- Fn]])</f>
        <v>0.94134830482856435</v>
      </c>
      <c r="AB76" t="str">
        <f>VLOOKUP(physicochemical[[#This Row],[Dialation]],FuzzyQ,2)</f>
        <v>Q1</v>
      </c>
    </row>
    <row r="77" spans="1:28" ht="15" hidden="1" thickTop="1" x14ac:dyDescent="0.35">
      <c r="A77">
        <f>'winequality-white'!A81</f>
        <v>8.3000000000000007</v>
      </c>
      <c r="B77">
        <f>'winequality-white'!B81</f>
        <v>0.625</v>
      </c>
      <c r="C77">
        <f>'winequality-white'!D81</f>
        <v>1.5</v>
      </c>
      <c r="D77">
        <f>'winequality-white'!E81</f>
        <v>0.08</v>
      </c>
      <c r="E77">
        <f>'winequality-white'!F81</f>
        <v>27</v>
      </c>
      <c r="F77">
        <f>'winequality-white'!H81</f>
        <v>0.99719999999999998</v>
      </c>
      <c r="G77">
        <f>'winequality-white'!I81</f>
        <v>3.16</v>
      </c>
      <c r="H77">
        <f>'winequality-white'!J81</f>
        <v>1.1200000000000001</v>
      </c>
      <c r="I77">
        <f>'winequality-white'!K81</f>
        <v>9.1</v>
      </c>
      <c r="J77" s="17">
        <v>4</v>
      </c>
      <c r="K77">
        <f>STANDARDIZE(physicochemical[[#This Row],[fixed acidity]],Stats!B$3,Stats!B$7)</f>
        <v>-0.23352905907998314</v>
      </c>
      <c r="L77">
        <f>STANDARDIZE(physicochemical[[#This Row],[volatile acidity]],Stats!C$3,Stats!C$7)</f>
        <v>0.54164139231029607</v>
      </c>
      <c r="M77">
        <f>STANDARDIZE(physicochemical[[#This Row],[residual sugar]],Stats!E$3,Stats!E$7)</f>
        <v>-0.871214913533636</v>
      </c>
      <c r="N77">
        <f>STANDARDIZE(physicochemical[[#This Row],[chlorides]],Stats!F$3,Stats!F$7)</f>
        <v>-0.20784689341987472</v>
      </c>
      <c r="O77">
        <f>STANDARDIZE(physicochemical[[#This Row],[free sulfur dioxide]],Stats!G$3,Stats!G$7)</f>
        <v>1.1861085007041263</v>
      </c>
      <c r="P77">
        <f>STANDARDIZE(physicochemical[[#This Row],[density]],Stats!I$3,Stats!I$7)</f>
        <v>-8.4071586185742023E-2</v>
      </c>
      <c r="Q77">
        <f>STANDARDIZE(physicochemical[[#This Row],[pH]],Stats!J$3,Stats!J$7)</f>
        <v>-0.88067017286132721</v>
      </c>
      <c r="R77">
        <f>STANDARDIZE(physicochemical[[#This Row],[sulphates]],Stats!K$3,Stats!K$7)</f>
        <v>2.4642806927091385</v>
      </c>
      <c r="S77">
        <f>STANDARDIZE(physicochemical[[#This Row],[alcohol]],Stats!L$3,Stats!L$7)</f>
        <v>-1.1040877319633631</v>
      </c>
      <c r="T77" s="17">
        <f>STANDARDIZE(physicochemical[[#This Row],[quality]],Stats!N$3,Stats!N$7)</f>
        <v>-1.9959306445376284</v>
      </c>
      <c r="U77">
        <f>SQRT(SUMXMY2($K$2:$S$2,physicochemical[[#This Row],[STDFA]:[STDAlc]]))</f>
        <v>6.43232487334111</v>
      </c>
      <c r="V77" t="str">
        <f>VLOOKUP(physicochemical[[#This Row],[Euclidean Dist]],Quartiles,2)</f>
        <v>Q2</v>
      </c>
      <c r="W77">
        <f>IF(physicochemical[[#This Row],[Euclidean Dist]]&lt;=beta,1-2*(physicochemical[[#This Row],[Euclidean Dist]]/gamma)^2,2*((physicochemical[[#This Row],[Euclidean Dist]]-gamma)/gamma)^2)</f>
        <v>0.63696467450564476</v>
      </c>
      <c r="X77" t="str">
        <f>VLOOKUP(physicochemical[[#This Row],[S- Fn]],FuzzyQ,2)</f>
        <v>Q2</v>
      </c>
      <c r="Y77">
        <f>physicochemical[[#This Row],[Euclidean Dist]]^2</f>
        <v>41.374803276202726</v>
      </c>
      <c r="Z77" t="str">
        <f>VLOOKUP(physicochemical[[#This Row],[Concentration]],FuzzyQ,2)</f>
        <v>Q1</v>
      </c>
      <c r="AA77">
        <f>SQRT(physicochemical[[#This Row],[S- Fn]])</f>
        <v>0.79810066689963666</v>
      </c>
      <c r="AB77" t="str">
        <f>VLOOKUP(physicochemical[[#This Row],[Dialation]],FuzzyQ,2)</f>
        <v>Q1</v>
      </c>
    </row>
    <row r="78" spans="1:28" ht="15" hidden="1" thickTop="1" x14ac:dyDescent="0.35">
      <c r="A78">
        <f>'winequality-white'!A82</f>
        <v>6.2</v>
      </c>
      <c r="B78">
        <f>'winequality-white'!B82</f>
        <v>0.45</v>
      </c>
      <c r="C78">
        <f>'winequality-white'!D82</f>
        <v>1.6</v>
      </c>
      <c r="D78">
        <f>'winequality-white'!E82</f>
        <v>6.9000000000000006E-2</v>
      </c>
      <c r="E78">
        <f>'winequality-white'!F82</f>
        <v>3</v>
      </c>
      <c r="F78">
        <f>'winequality-white'!H82</f>
        <v>0.99580000000000002</v>
      </c>
      <c r="G78">
        <f>'winequality-white'!I82</f>
        <v>3.41</v>
      </c>
      <c r="H78">
        <f>'winequality-white'!J82</f>
        <v>0.56000000000000005</v>
      </c>
      <c r="I78">
        <f>'winequality-white'!K82</f>
        <v>9.1999999999999993</v>
      </c>
      <c r="J78" s="17">
        <v>5</v>
      </c>
      <c r="K78">
        <f>STANDARDIZE(physicochemical[[#This Row],[fixed acidity]],Stats!B$3,Stats!B$7)</f>
        <v>-1.3769448298143128</v>
      </c>
      <c r="L78">
        <f>STANDARDIZE(physicochemical[[#This Row],[volatile acidity]],Stats!C$3,Stats!C$7)</f>
        <v>-0.43847693727611309</v>
      </c>
      <c r="M78">
        <f>STANDARDIZE(physicochemical[[#This Row],[residual sugar]],Stats!E$3,Stats!E$7)</f>
        <v>-0.79050202549086812</v>
      </c>
      <c r="N78">
        <f>STANDARDIZE(physicochemical[[#This Row],[chlorides]],Stats!F$3,Stats!F$7)</f>
        <v>-0.42821468403372104</v>
      </c>
      <c r="O78">
        <f>STANDARDIZE(physicochemical[[#This Row],[free sulfur dioxide]],Stats!G$3,Stats!G$7)</f>
        <v>-1.2204012648634643</v>
      </c>
      <c r="P78">
        <f>STANDARDIZE(physicochemical[[#This Row],[density]],Stats!I$3,Stats!I$7)</f>
        <v>-0.87146936956818466</v>
      </c>
      <c r="Q78">
        <f>STANDARDIZE(physicochemical[[#This Row],[pH]],Stats!J$3,Stats!J$7)</f>
        <v>0.70213028159828828</v>
      </c>
      <c r="R78">
        <f>STANDARDIZE(physicochemical[[#This Row],[sulphates]],Stats!K$3,Stats!K$7)</f>
        <v>-0.59232688219367402</v>
      </c>
      <c r="S78">
        <f>STANDARDIZE(physicochemical[[#This Row],[alcohol]],Stats!L$3,Stats!L$7)</f>
        <v>-1.007297363596275</v>
      </c>
      <c r="T78" s="17">
        <f>STANDARDIZE(physicochemical[[#This Row],[quality]],Stats!N$3,Stats!N$7)</f>
        <v>-0.74377842086283041</v>
      </c>
      <c r="U78">
        <f>SQRT(SUMXMY2($K$2:$S$2,physicochemical[[#This Row],[STDFA]:[STDAlc]]))</f>
        <v>5.1540757805002544</v>
      </c>
      <c r="V78" t="str">
        <f>VLOOKUP(physicochemical[[#This Row],[Euclidean Dist]],Quartiles,2)</f>
        <v>Q2</v>
      </c>
      <c r="W78">
        <f>IF(physicochemical[[#This Row],[Euclidean Dist]]&lt;=beta,1-2*(physicochemical[[#This Row],[Euclidean Dist]]/gamma)^2,2*((physicochemical[[#This Row],[Euclidean Dist]]-gamma)/gamma)^2)</f>
        <v>0.76691488282182307</v>
      </c>
      <c r="X78" t="str">
        <f>VLOOKUP(physicochemical[[#This Row],[S- Fn]],FuzzyQ,2)</f>
        <v>Q1</v>
      </c>
      <c r="Y78">
        <f>physicochemical[[#This Row],[Euclidean Dist]]^2</f>
        <v>26.564497151139307</v>
      </c>
      <c r="Z78" t="str">
        <f>VLOOKUP(physicochemical[[#This Row],[Concentration]],FuzzyQ,2)</f>
        <v>Q1</v>
      </c>
      <c r="AA78">
        <f>SQRT(physicochemical[[#This Row],[S- Fn]])</f>
        <v>0.87573676571320391</v>
      </c>
      <c r="AB78" t="str">
        <f>VLOOKUP(physicochemical[[#This Row],[Dialation]],FuzzyQ,2)</f>
        <v>Q1</v>
      </c>
    </row>
    <row r="79" spans="1:28" ht="15" hidden="1" thickTop="1" x14ac:dyDescent="0.35">
      <c r="A79">
        <f>'winequality-white'!A83</f>
        <v>7.8</v>
      </c>
      <c r="B79">
        <f>'winequality-white'!B83</f>
        <v>0.43</v>
      </c>
      <c r="C79">
        <f>'winequality-white'!D83</f>
        <v>1.9</v>
      </c>
      <c r="D79">
        <f>'winequality-white'!E83</f>
        <v>0.46400000000000002</v>
      </c>
      <c r="E79">
        <f>'winequality-white'!F83</f>
        <v>22</v>
      </c>
      <c r="F79">
        <f>'winequality-white'!H83</f>
        <v>0.99739999999999995</v>
      </c>
      <c r="G79">
        <f>'winequality-white'!I83</f>
        <v>3.13</v>
      </c>
      <c r="H79">
        <f>'winequality-white'!J83</f>
        <v>1.28</v>
      </c>
      <c r="I79">
        <f>'winequality-white'!K83</f>
        <v>9.4</v>
      </c>
      <c r="J79" s="17">
        <v>5</v>
      </c>
      <c r="K79">
        <f>STANDARDIZE(physicochemical[[#This Row],[fixed acidity]],Stats!B$3,Stats!B$7)</f>
        <v>-0.50577090925482393</v>
      </c>
      <c r="L79">
        <f>STANDARDIZE(physicochemical[[#This Row],[volatile acidity]],Stats!C$3,Stats!C$7)</f>
        <v>-0.55049046065741714</v>
      </c>
      <c r="M79">
        <f>STANDARDIZE(physicochemical[[#This Row],[residual sugar]],Stats!E$3,Stats!E$7)</f>
        <v>-0.54836336136256492</v>
      </c>
      <c r="N79">
        <f>STANDARDIZE(physicochemical[[#This Row],[chlorides]],Stats!F$3,Stats!F$7)</f>
        <v>7.4849923425544009</v>
      </c>
      <c r="O79">
        <f>STANDARDIZE(physicochemical[[#This Row],[free sulfur dioxide]],Stats!G$3,Stats!G$7)</f>
        <v>0.68475229954421157</v>
      </c>
      <c r="P79">
        <f>STANDARDIZE(physicochemical[[#This Row],[density]],Stats!I$3,Stats!I$7)</f>
        <v>2.8413811440312298E-2</v>
      </c>
      <c r="Q79">
        <f>STANDARDIZE(physicochemical[[#This Row],[pH]],Stats!J$3,Stats!J$7)</f>
        <v>-1.0706062273964827</v>
      </c>
      <c r="R79">
        <f>STANDARDIZE(physicochemical[[#This Row],[sulphates]],Stats!K$3,Stats!K$7)</f>
        <v>3.3375971426813704</v>
      </c>
      <c r="S79">
        <f>STANDARDIZE(physicochemical[[#This Row],[alcohol]],Stats!L$3,Stats!L$7)</f>
        <v>-0.813716626862097</v>
      </c>
      <c r="T79" s="17">
        <f>STANDARDIZE(physicochemical[[#This Row],[quality]],Stats!N$3,Stats!N$7)</f>
        <v>-0.74377842086283041</v>
      </c>
      <c r="U79">
        <f>SQRT(SUMXMY2($K$2:$S$2,physicochemical[[#This Row],[STDFA]:[STDAlc]]))</f>
        <v>10.32511309661635</v>
      </c>
      <c r="V79" t="str">
        <f>VLOOKUP(physicochemical[[#This Row],[Euclidean Dist]],Quartiles,2)</f>
        <v>Q3</v>
      </c>
      <c r="W79">
        <f>IF(physicochemical[[#This Row],[Euclidean Dist]]&lt;=beta,1-2*(physicochemical[[#This Row],[Euclidean Dist]]/gamma)^2,2*((physicochemical[[#This Row],[Euclidean Dist]]-gamma)/gamma)^2)</f>
        <v>0.19985098754628047</v>
      </c>
      <c r="X79" t="str">
        <f>VLOOKUP(physicochemical[[#This Row],[S- Fn]],FuzzyQ,2)</f>
        <v>Q4</v>
      </c>
      <c r="Y79">
        <f>physicochemical[[#This Row],[Euclidean Dist]]^2</f>
        <v>106.60796045791848</v>
      </c>
      <c r="Z79" t="str">
        <f>VLOOKUP(physicochemical[[#This Row],[Concentration]],FuzzyQ,2)</f>
        <v>Q1</v>
      </c>
      <c r="AA79">
        <f>SQRT(physicochemical[[#This Row],[S- Fn]])</f>
        <v>0.4470469634683592</v>
      </c>
      <c r="AB79" t="str">
        <f>VLOOKUP(physicochemical[[#This Row],[Dialation]],FuzzyQ,2)</f>
        <v>Q3</v>
      </c>
    </row>
    <row r="80" spans="1:28" ht="15" hidden="1" thickTop="1" x14ac:dyDescent="0.35">
      <c r="A80">
        <f>'winequality-white'!A84</f>
        <v>7.4</v>
      </c>
      <c r="B80">
        <f>'winequality-white'!B84</f>
        <v>0.5</v>
      </c>
      <c r="C80">
        <f>'winequality-white'!D84</f>
        <v>2</v>
      </c>
      <c r="D80">
        <f>'winequality-white'!E84</f>
        <v>8.5999999999999993E-2</v>
      </c>
      <c r="E80">
        <f>'winequality-white'!F84</f>
        <v>21</v>
      </c>
      <c r="F80">
        <f>'winequality-white'!H84</f>
        <v>0.997</v>
      </c>
      <c r="G80">
        <f>'winequality-white'!I84</f>
        <v>3.36</v>
      </c>
      <c r="H80">
        <f>'winequality-white'!J84</f>
        <v>0.56999999999999995</v>
      </c>
      <c r="I80">
        <f>'winequality-white'!K84</f>
        <v>9.1</v>
      </c>
      <c r="J80" s="17">
        <v>5</v>
      </c>
      <c r="K80">
        <f>STANDARDIZE(physicochemical[[#This Row],[fixed acidity]],Stats!B$3,Stats!B$7)</f>
        <v>-0.72356438939469592</v>
      </c>
      <c r="L80">
        <f>STANDARDIZE(physicochemical[[#This Row],[volatile acidity]],Stats!C$3,Stats!C$7)</f>
        <v>-0.15844312882285336</v>
      </c>
      <c r="M80">
        <f>STANDARDIZE(physicochemical[[#This Row],[residual sugar]],Stats!E$3,Stats!E$7)</f>
        <v>-0.46765047331979703</v>
      </c>
      <c r="N80">
        <f>STANDARDIZE(physicochemical[[#This Row],[chlorides]],Stats!F$3,Stats!F$7)</f>
        <v>-8.7646280357776843E-2</v>
      </c>
      <c r="O80">
        <f>STANDARDIZE(physicochemical[[#This Row],[free sulfur dioxide]],Stats!G$3,Stats!G$7)</f>
        <v>0.5844810593122286</v>
      </c>
      <c r="P80">
        <f>STANDARDIZE(physicochemical[[#This Row],[density]],Stats!I$3,Stats!I$7)</f>
        <v>-0.19655698381179634</v>
      </c>
      <c r="Q80">
        <f>STANDARDIZE(physicochemical[[#This Row],[pH]],Stats!J$3,Stats!J$7)</f>
        <v>0.38557019070636345</v>
      </c>
      <c r="R80">
        <f>STANDARDIZE(physicochemical[[#This Row],[sulphates]],Stats!K$3,Stats!K$7)</f>
        <v>-0.53774460407041014</v>
      </c>
      <c r="S80">
        <f>STANDARDIZE(physicochemical[[#This Row],[alcohol]],Stats!L$3,Stats!L$7)</f>
        <v>-1.1040877319633631</v>
      </c>
      <c r="T80" s="17">
        <f>STANDARDIZE(physicochemical[[#This Row],[quality]],Stats!N$3,Stats!N$7)</f>
        <v>-0.74377842086283041</v>
      </c>
      <c r="U80">
        <f>SQRT(SUMXMY2($K$2:$S$2,physicochemical[[#This Row],[STDFA]:[STDAlc]]))</f>
        <v>5.1026248429562537</v>
      </c>
      <c r="V80" t="str">
        <f>VLOOKUP(physicochemical[[#This Row],[Euclidean Dist]],Quartiles,2)</f>
        <v>Q2</v>
      </c>
      <c r="W80">
        <f>IF(physicochemical[[#This Row],[Euclidean Dist]]&lt;=beta,1-2*(physicochemical[[#This Row],[Euclidean Dist]]/gamma)^2,2*((physicochemical[[#This Row],[Euclidean Dist]]-gamma)/gamma)^2)</f>
        <v>0.77154523385736273</v>
      </c>
      <c r="X80" t="str">
        <f>VLOOKUP(physicochemical[[#This Row],[S- Fn]],FuzzyQ,2)</f>
        <v>Q1</v>
      </c>
      <c r="Y80">
        <f>physicochemical[[#This Row],[Euclidean Dist]]^2</f>
        <v>26.036780287954333</v>
      </c>
      <c r="Z80" t="str">
        <f>VLOOKUP(physicochemical[[#This Row],[Concentration]],FuzzyQ,2)</f>
        <v>Q1</v>
      </c>
      <c r="AA80">
        <f>SQRT(physicochemical[[#This Row],[S- Fn]])</f>
        <v>0.8783764761520898</v>
      </c>
      <c r="AB80" t="str">
        <f>VLOOKUP(physicochemical[[#This Row],[Dialation]],FuzzyQ,2)</f>
        <v>Q1</v>
      </c>
    </row>
    <row r="81" spans="1:28" ht="15" hidden="1" thickTop="1" x14ac:dyDescent="0.35">
      <c r="A81">
        <f>'winequality-white'!A85</f>
        <v>7.3</v>
      </c>
      <c r="B81">
        <f>'winequality-white'!B85</f>
        <v>0.67</v>
      </c>
      <c r="C81">
        <f>'winequality-white'!D85</f>
        <v>1.8</v>
      </c>
      <c r="D81">
        <f>'winequality-white'!E85</f>
        <v>0.40100000000000002</v>
      </c>
      <c r="E81">
        <f>'winequality-white'!F85</f>
        <v>16</v>
      </c>
      <c r="F81">
        <f>'winequality-white'!H85</f>
        <v>0.99690000000000001</v>
      </c>
      <c r="G81">
        <f>'winequality-white'!I85</f>
        <v>3.16</v>
      </c>
      <c r="H81">
        <f>'winequality-white'!J85</f>
        <v>1.1399999999999999</v>
      </c>
      <c r="I81">
        <f>'winequality-white'!K85</f>
        <v>9.4</v>
      </c>
      <c r="J81" s="17">
        <v>5</v>
      </c>
      <c r="K81">
        <f>STANDARDIZE(physicochemical[[#This Row],[fixed acidity]],Stats!B$3,Stats!B$7)</f>
        <v>-0.7780127594296643</v>
      </c>
      <c r="L81">
        <f>STANDARDIZE(physicochemical[[#This Row],[volatile acidity]],Stats!C$3,Stats!C$7)</f>
        <v>0.7936718199182301</v>
      </c>
      <c r="M81">
        <f>STANDARDIZE(physicochemical[[#This Row],[residual sugar]],Stats!E$3,Stats!E$7)</f>
        <v>-0.62907624940533258</v>
      </c>
      <c r="N81">
        <f>STANDARDIZE(physicochemical[[#This Row],[chlorides]],Stats!F$3,Stats!F$7)</f>
        <v>6.2228859054023706</v>
      </c>
      <c r="O81">
        <f>STANDARDIZE(physicochemical[[#This Row],[free sulfur dioxide]],Stats!G$3,Stats!G$7)</f>
        <v>8.3124858152313921E-2</v>
      </c>
      <c r="P81">
        <f>STANDARDIZE(physicochemical[[#This Row],[density]],Stats!I$3,Stats!I$7)</f>
        <v>-0.2527996826248235</v>
      </c>
      <c r="Q81">
        <f>STANDARDIZE(physicochemical[[#This Row],[pH]],Stats!J$3,Stats!J$7)</f>
        <v>-0.88067017286132721</v>
      </c>
      <c r="R81">
        <f>STANDARDIZE(physicochemical[[#This Row],[sulphates]],Stats!K$3,Stats!K$7)</f>
        <v>2.5734452489556667</v>
      </c>
      <c r="S81">
        <f>STANDARDIZE(physicochemical[[#This Row],[alcohol]],Stats!L$3,Stats!L$7)</f>
        <v>-0.813716626862097</v>
      </c>
      <c r="T81" s="17">
        <f>STANDARDIZE(physicochemical[[#This Row],[quality]],Stats!N$3,Stats!N$7)</f>
        <v>-0.74377842086283041</v>
      </c>
      <c r="U81">
        <f>SQRT(SUMXMY2($K$2:$S$2,physicochemical[[#This Row],[STDFA]:[STDAlc]]))</f>
        <v>8.4694150720454076</v>
      </c>
      <c r="V81" t="str">
        <f>VLOOKUP(physicochemical[[#This Row],[Euclidean Dist]],Quartiles,2)</f>
        <v>Q3</v>
      </c>
      <c r="W81">
        <f>IF(physicochemical[[#This Row],[Euclidean Dist]]&lt;=beta,1-2*(physicochemical[[#This Row],[Euclidean Dist]]/gamma)^2,2*((physicochemical[[#This Row],[Euclidean Dist]]-gamma)/gamma)^2)</f>
        <v>0.3854827602639575</v>
      </c>
      <c r="X81" t="str">
        <f>VLOOKUP(physicochemical[[#This Row],[S- Fn]],FuzzyQ,2)</f>
        <v>Q3</v>
      </c>
      <c r="Y81">
        <f>physicochemical[[#This Row],[Euclidean Dist]]^2</f>
        <v>71.730991662589915</v>
      </c>
      <c r="Z81" t="str">
        <f>VLOOKUP(physicochemical[[#This Row],[Concentration]],FuzzyQ,2)</f>
        <v>Q1</v>
      </c>
      <c r="AA81">
        <f>SQRT(physicochemical[[#This Row],[S- Fn]])</f>
        <v>0.62087257973271581</v>
      </c>
      <c r="AB81" t="str">
        <f>VLOOKUP(physicochemical[[#This Row],[Dialation]],FuzzyQ,2)</f>
        <v>Q2</v>
      </c>
    </row>
    <row r="82" spans="1:28" ht="15" hidden="1" thickTop="1" x14ac:dyDescent="0.35">
      <c r="A82">
        <f>'winequality-white'!A86</f>
        <v>6.3</v>
      </c>
      <c r="B82">
        <f>'winequality-white'!B86</f>
        <v>0.3</v>
      </c>
      <c r="C82">
        <f>'winequality-white'!D86</f>
        <v>1.8</v>
      </c>
      <c r="D82">
        <f>'winequality-white'!E86</f>
        <v>6.9000000000000006E-2</v>
      </c>
      <c r="E82">
        <f>'winequality-white'!F86</f>
        <v>18</v>
      </c>
      <c r="F82">
        <f>'winequality-white'!H86</f>
        <v>0.99590000000000001</v>
      </c>
      <c r="G82">
        <f>'winequality-white'!I86</f>
        <v>3.44</v>
      </c>
      <c r="H82">
        <f>'winequality-white'!J86</f>
        <v>0.78</v>
      </c>
      <c r="I82">
        <f>'winequality-white'!K86</f>
        <v>10.3</v>
      </c>
      <c r="J82" s="17">
        <v>6</v>
      </c>
      <c r="K82">
        <f>STANDARDIZE(physicochemical[[#This Row],[fixed acidity]],Stats!B$3,Stats!B$7)</f>
        <v>-1.3224964597793449</v>
      </c>
      <c r="L82">
        <f>STANDARDIZE(physicochemical[[#This Row],[volatile acidity]],Stats!C$3,Stats!C$7)</f>
        <v>-1.2785783626358926</v>
      </c>
      <c r="M82">
        <f>STANDARDIZE(physicochemical[[#This Row],[residual sugar]],Stats!E$3,Stats!E$7)</f>
        <v>-0.62907624940533258</v>
      </c>
      <c r="N82">
        <f>STANDARDIZE(physicochemical[[#This Row],[chlorides]],Stats!F$3,Stats!F$7)</f>
        <v>-0.42821468403372104</v>
      </c>
      <c r="O82">
        <f>STANDARDIZE(physicochemical[[#This Row],[free sulfur dioxide]],Stats!G$3,Stats!G$7)</f>
        <v>0.2836673386162798</v>
      </c>
      <c r="P82">
        <f>STANDARDIZE(physicochemical[[#This Row],[density]],Stats!I$3,Stats!I$7)</f>
        <v>-0.81522667075515753</v>
      </c>
      <c r="Q82">
        <f>STANDARDIZE(physicochemical[[#This Row],[pH]],Stats!J$3,Stats!J$7)</f>
        <v>0.89206633613344088</v>
      </c>
      <c r="R82">
        <f>STANDARDIZE(physicochemical[[#This Row],[sulphates]],Stats!K$3,Stats!K$7)</f>
        <v>0.60848323651814495</v>
      </c>
      <c r="S82">
        <f>STANDARDIZE(physicochemical[[#This Row],[alcohol]],Stats!L$3,Stats!L$7)</f>
        <v>5.7396688441699255E-2</v>
      </c>
      <c r="T82" s="17">
        <f>STANDARDIZE(physicochemical[[#This Row],[quality]],Stats!N$3,Stats!N$7)</f>
        <v>0.50837380281196765</v>
      </c>
      <c r="U82">
        <f>SQRT(SUMXMY2($K$2:$S$2,physicochemical[[#This Row],[STDFA]:[STDAlc]]))</f>
        <v>5.8582208121566586</v>
      </c>
      <c r="V82" t="str">
        <f>VLOOKUP(physicochemical[[#This Row],[Euclidean Dist]],Quartiles,2)</f>
        <v>Q2</v>
      </c>
      <c r="W82">
        <f>IF(physicochemical[[#This Row],[Euclidean Dist]]&lt;=beta,1-2*(physicochemical[[#This Row],[Euclidean Dist]]/gamma)^2,2*((physicochemical[[#This Row],[Euclidean Dist]]-gamma)/gamma)^2)</f>
        <v>0.69887665961422663</v>
      </c>
      <c r="X82" t="str">
        <f>VLOOKUP(physicochemical[[#This Row],[S- Fn]],FuzzyQ,2)</f>
        <v>Q2</v>
      </c>
      <c r="Y82">
        <f>physicochemical[[#This Row],[Euclidean Dist]]^2</f>
        <v>34.318751083985418</v>
      </c>
      <c r="Z82" t="str">
        <f>VLOOKUP(physicochemical[[#This Row],[Concentration]],FuzzyQ,2)</f>
        <v>Q1</v>
      </c>
      <c r="AA82">
        <f>SQRT(physicochemical[[#This Row],[S- Fn]])</f>
        <v>0.83598843270360301</v>
      </c>
      <c r="AB82" t="str">
        <f>VLOOKUP(physicochemical[[#This Row],[Dialation]],FuzzyQ,2)</f>
        <v>Q1</v>
      </c>
    </row>
    <row r="83" spans="1:28" ht="15" hidden="1" thickTop="1" x14ac:dyDescent="0.35">
      <c r="A83">
        <f>'winequality-white'!A87</f>
        <v>6.9</v>
      </c>
      <c r="B83">
        <f>'winequality-white'!B87</f>
        <v>0.55000000000000004</v>
      </c>
      <c r="C83">
        <f>'winequality-white'!D87</f>
        <v>2.2000000000000002</v>
      </c>
      <c r="D83">
        <f>'winequality-white'!E87</f>
        <v>7.5999999999999998E-2</v>
      </c>
      <c r="E83">
        <f>'winequality-white'!F87</f>
        <v>19</v>
      </c>
      <c r="F83">
        <f>'winequality-white'!H87</f>
        <v>0.99609999999999999</v>
      </c>
      <c r="G83">
        <f>'winequality-white'!I87</f>
        <v>3.41</v>
      </c>
      <c r="H83">
        <f>'winequality-white'!J87</f>
        <v>0.59</v>
      </c>
      <c r="I83">
        <f>'winequality-white'!K87</f>
        <v>10.1</v>
      </c>
      <c r="J83" s="17">
        <v>5</v>
      </c>
      <c r="K83">
        <f>STANDARDIZE(physicochemical[[#This Row],[fixed acidity]],Stats!B$3,Stats!B$7)</f>
        <v>-0.99580623956953629</v>
      </c>
      <c r="L83">
        <f>STANDARDIZE(physicochemical[[#This Row],[volatile acidity]],Stats!C$3,Stats!C$7)</f>
        <v>0.12159067963040668</v>
      </c>
      <c r="M83">
        <f>STANDARDIZE(physicochemical[[#This Row],[residual sugar]],Stats!E$3,Stats!E$7)</f>
        <v>-0.30622469723426132</v>
      </c>
      <c r="N83">
        <f>STANDARDIZE(physicochemical[[#This Row],[chlorides]],Stats!F$3,Stats!F$7)</f>
        <v>-0.2879806354612735</v>
      </c>
      <c r="O83">
        <f>STANDARDIZE(physicochemical[[#This Row],[free sulfur dioxide]],Stats!G$3,Stats!G$7)</f>
        <v>0.38393857884826277</v>
      </c>
      <c r="P83">
        <f>STANDARDIZE(physicochemical[[#This Row],[density]],Stats!I$3,Stats!I$7)</f>
        <v>-0.70274127312910317</v>
      </c>
      <c r="Q83">
        <f>STANDARDIZE(physicochemical[[#This Row],[pH]],Stats!J$3,Stats!J$7)</f>
        <v>0.70213028159828828</v>
      </c>
      <c r="R83">
        <f>STANDARDIZE(physicochemical[[#This Row],[sulphates]],Stats!K$3,Stats!K$7)</f>
        <v>-0.42858004782388098</v>
      </c>
      <c r="S83">
        <f>STANDARDIZE(physicochemical[[#This Row],[alcohol]],Stats!L$3,Stats!L$7)</f>
        <v>-0.13618404829247865</v>
      </c>
      <c r="T83" s="17">
        <f>STANDARDIZE(physicochemical[[#This Row],[quality]],Stats!N$3,Stats!N$7)</f>
        <v>-0.74377842086283041</v>
      </c>
      <c r="U83">
        <f>SQRT(SUMXMY2($K$2:$S$2,physicochemical[[#This Row],[STDFA]:[STDAlc]]))</f>
        <v>4.4764478526052809</v>
      </c>
      <c r="V83" t="str">
        <f>VLOOKUP(physicochemical[[#This Row],[Euclidean Dist]],Quartiles,2)</f>
        <v>Q2</v>
      </c>
      <c r="W83">
        <f>IF(physicochemical[[#This Row],[Euclidean Dist]]&lt;=beta,1-2*(physicochemical[[#This Row],[Euclidean Dist]]/gamma)^2,2*((physicochemical[[#This Row],[Euclidean Dist]]-gamma)/gamma)^2)</f>
        <v>0.82417525187354657</v>
      </c>
      <c r="X83" t="str">
        <f>VLOOKUP(physicochemical[[#This Row],[S- Fn]],FuzzyQ,2)</f>
        <v>Q1</v>
      </c>
      <c r="Y83">
        <f>physicochemical[[#This Row],[Euclidean Dist]]^2</f>
        <v>20.038585377094432</v>
      </c>
      <c r="Z83" t="str">
        <f>VLOOKUP(physicochemical[[#This Row],[Concentration]],FuzzyQ,2)</f>
        <v>Q1</v>
      </c>
      <c r="AA83">
        <f>SQRT(physicochemical[[#This Row],[S- Fn]])</f>
        <v>0.9078409838036321</v>
      </c>
      <c r="AB83" t="str">
        <f>VLOOKUP(physicochemical[[#This Row],[Dialation]],FuzzyQ,2)</f>
        <v>Q1</v>
      </c>
    </row>
    <row r="84" spans="1:28" ht="15" hidden="1" thickTop="1" x14ac:dyDescent="0.35">
      <c r="A84">
        <f>'winequality-white'!A88</f>
        <v>8.6</v>
      </c>
      <c r="B84">
        <f>'winequality-white'!B88</f>
        <v>0.49</v>
      </c>
      <c r="C84">
        <f>'winequality-white'!D88</f>
        <v>1.9</v>
      </c>
      <c r="D84">
        <f>'winequality-white'!E88</f>
        <v>0.11</v>
      </c>
      <c r="E84">
        <f>'winequality-white'!F88</f>
        <v>20</v>
      </c>
      <c r="F84">
        <f>'winequality-white'!H88</f>
        <v>0.99719999999999998</v>
      </c>
      <c r="G84">
        <f>'winequality-white'!I88</f>
        <v>2.93</v>
      </c>
      <c r="H84">
        <f>'winequality-white'!J88</f>
        <v>1.95</v>
      </c>
      <c r="I84">
        <f>'winequality-white'!K88</f>
        <v>9.9</v>
      </c>
      <c r="J84" s="17">
        <v>6</v>
      </c>
      <c r="K84">
        <f>STANDARDIZE(physicochemical[[#This Row],[fixed acidity]],Stats!B$3,Stats!B$7)</f>
        <v>-7.0183948975079527E-2</v>
      </c>
      <c r="L84">
        <f>STANDARDIZE(physicochemical[[#This Row],[volatile acidity]],Stats!C$3,Stats!C$7)</f>
        <v>-0.21444989051350535</v>
      </c>
      <c r="M84">
        <f>STANDARDIZE(physicochemical[[#This Row],[residual sugar]],Stats!E$3,Stats!E$7)</f>
        <v>-0.54836336136256492</v>
      </c>
      <c r="N84">
        <f>STANDARDIZE(physicochemical[[#This Row],[chlorides]],Stats!F$3,Stats!F$7)</f>
        <v>0.39315617189061547</v>
      </c>
      <c r="O84">
        <f>STANDARDIZE(physicochemical[[#This Row],[free sulfur dioxide]],Stats!G$3,Stats!G$7)</f>
        <v>0.48420981908024568</v>
      </c>
      <c r="P84">
        <f>STANDARDIZE(physicochemical[[#This Row],[density]],Stats!I$3,Stats!I$7)</f>
        <v>-8.4071586185742023E-2</v>
      </c>
      <c r="Q84">
        <f>STANDARDIZE(physicochemical[[#This Row],[pH]],Stats!J$3,Stats!J$7)</f>
        <v>-2.3368465909641736</v>
      </c>
      <c r="R84">
        <f>STANDARDIZE(physicochemical[[#This Row],[sulphates]],Stats!K$3,Stats!K$7)</f>
        <v>6.9946097769400915</v>
      </c>
      <c r="S84">
        <f>STANDARDIZE(physicochemical[[#This Row],[alcohol]],Stats!L$3,Stats!L$7)</f>
        <v>-0.32976478502665485</v>
      </c>
      <c r="T84" s="17">
        <f>STANDARDIZE(physicochemical[[#This Row],[quality]],Stats!N$3,Stats!N$7)</f>
        <v>0.50837380281196765</v>
      </c>
      <c r="U84">
        <f>SQRT(SUMXMY2($K$2:$S$2,physicochemical[[#This Row],[STDFA]:[STDAlc]]))</f>
        <v>10.054381727757347</v>
      </c>
      <c r="V84" t="str">
        <f>VLOOKUP(physicochemical[[#This Row],[Euclidean Dist]],Quartiles,2)</f>
        <v>Q3</v>
      </c>
      <c r="W84">
        <f>IF(physicochemical[[#This Row],[Euclidean Dist]]&lt;=beta,1-2*(physicochemical[[#This Row],[Euclidean Dist]]/gamma)^2,2*((physicochemical[[#This Row],[Euclidean Dist]]-gamma)/gamma)^2)</f>
        <v>0.22316810754045707</v>
      </c>
      <c r="X84" t="str">
        <f>VLOOKUP(physicochemical[[#This Row],[S- Fn]],FuzzyQ,2)</f>
        <v>Q4</v>
      </c>
      <c r="Y84">
        <f>physicochemical[[#This Row],[Euclidean Dist]]^2</f>
        <v>101.09059192746082</v>
      </c>
      <c r="Z84" t="str">
        <f>VLOOKUP(physicochemical[[#This Row],[Concentration]],FuzzyQ,2)</f>
        <v>Q1</v>
      </c>
      <c r="AA84">
        <f>SQRT(physicochemical[[#This Row],[S- Fn]])</f>
        <v>0.47240671834813808</v>
      </c>
      <c r="AB84" t="str">
        <f>VLOOKUP(physicochemical[[#This Row],[Dialation]],FuzzyQ,2)</f>
        <v>Q3</v>
      </c>
    </row>
    <row r="85" spans="1:28" ht="15" hidden="1" thickTop="1" x14ac:dyDescent="0.35">
      <c r="A85">
        <f>'winequality-white'!A89</f>
        <v>7.7</v>
      </c>
      <c r="B85">
        <f>'winequality-white'!B89</f>
        <v>0.49</v>
      </c>
      <c r="C85">
        <f>'winequality-white'!D89</f>
        <v>1.9</v>
      </c>
      <c r="D85">
        <f>'winequality-white'!E89</f>
        <v>6.2E-2</v>
      </c>
      <c r="E85">
        <f>'winequality-white'!F89</f>
        <v>9</v>
      </c>
      <c r="F85">
        <f>'winequality-white'!H89</f>
        <v>0.99660000000000004</v>
      </c>
      <c r="G85">
        <f>'winequality-white'!I89</f>
        <v>3.39</v>
      </c>
      <c r="H85">
        <f>'winequality-white'!J89</f>
        <v>0.64</v>
      </c>
      <c r="I85">
        <f>'winequality-white'!K89</f>
        <v>9.6</v>
      </c>
      <c r="J85" s="17">
        <v>5</v>
      </c>
      <c r="K85">
        <f>STANDARDIZE(physicochemical[[#This Row],[fixed acidity]],Stats!B$3,Stats!B$7)</f>
        <v>-0.56021927928979187</v>
      </c>
      <c r="L85">
        <f>STANDARDIZE(physicochemical[[#This Row],[volatile acidity]],Stats!C$3,Stats!C$7)</f>
        <v>-0.21444989051350535</v>
      </c>
      <c r="M85">
        <f>STANDARDIZE(physicochemical[[#This Row],[residual sugar]],Stats!E$3,Stats!E$7)</f>
        <v>-0.54836336136256492</v>
      </c>
      <c r="N85">
        <f>STANDARDIZE(physicochemical[[#This Row],[chlorides]],Stats!F$3,Stats!F$7)</f>
        <v>-0.5684487326061689</v>
      </c>
      <c r="O85">
        <f>STANDARDIZE(physicochemical[[#This Row],[free sulfur dioxide]],Stats!G$3,Stats!G$7)</f>
        <v>-0.61877382347156662</v>
      </c>
      <c r="P85">
        <f>STANDARDIZE(physicochemical[[#This Row],[density]],Stats!I$3,Stats!I$7)</f>
        <v>-0.42152777906390498</v>
      </c>
      <c r="Q85">
        <f>STANDARDIZE(physicochemical[[#This Row],[pH]],Stats!J$3,Stats!J$7)</f>
        <v>0.57550624524151883</v>
      </c>
      <c r="R85">
        <f>STANDARDIZE(physicochemical[[#This Row],[sulphates]],Stats!K$3,Stats!K$7)</f>
        <v>-0.15566865720755821</v>
      </c>
      <c r="S85">
        <f>STANDARDIZE(physicochemical[[#This Row],[alcohol]],Stats!L$3,Stats!L$7)</f>
        <v>-0.62013589012792081</v>
      </c>
      <c r="T85" s="17">
        <f>STANDARDIZE(physicochemical[[#This Row],[quality]],Stats!N$3,Stats!N$7)</f>
        <v>-0.74377842086283041</v>
      </c>
      <c r="U85">
        <f>SQRT(SUMXMY2($K$2:$S$2,physicochemical[[#This Row],[STDFA]:[STDAlc]]))</f>
        <v>4.8133694208657749</v>
      </c>
      <c r="V85" t="str">
        <f>VLOOKUP(physicochemical[[#This Row],[Euclidean Dist]],Quartiles,2)</f>
        <v>Q2</v>
      </c>
      <c r="W85">
        <f>IF(physicochemical[[#This Row],[Euclidean Dist]]&lt;=beta,1-2*(physicochemical[[#This Row],[Euclidean Dist]]/gamma)^2,2*((physicochemical[[#This Row],[Euclidean Dist]]-gamma)/gamma)^2)</f>
        <v>0.79671219161035478</v>
      </c>
      <c r="X85" t="str">
        <f>VLOOKUP(physicochemical[[#This Row],[S- Fn]],FuzzyQ,2)</f>
        <v>Q1</v>
      </c>
      <c r="Y85">
        <f>physicochemical[[#This Row],[Euclidean Dist]]^2</f>
        <v>23.168525181725727</v>
      </c>
      <c r="Z85" t="str">
        <f>VLOOKUP(physicochemical[[#This Row],[Concentration]],FuzzyQ,2)</f>
        <v>Q1</v>
      </c>
      <c r="AA85">
        <f>SQRT(physicochemical[[#This Row],[S- Fn]])</f>
        <v>0.89258735797139477</v>
      </c>
      <c r="AB85" t="str">
        <f>VLOOKUP(physicochemical[[#This Row],[Dialation]],FuzzyQ,2)</f>
        <v>Q1</v>
      </c>
    </row>
    <row r="86" spans="1:28" ht="15" hidden="1" thickTop="1" x14ac:dyDescent="0.35">
      <c r="A86">
        <f>'winequality-white'!A90</f>
        <v>9.3000000000000007</v>
      </c>
      <c r="B86">
        <f>'winequality-white'!B90</f>
        <v>0.39</v>
      </c>
      <c r="C86">
        <f>'winequality-white'!D90</f>
        <v>2.1</v>
      </c>
      <c r="D86">
        <f>'winequality-white'!E90</f>
        <v>0.107</v>
      </c>
      <c r="E86">
        <f>'winequality-white'!F90</f>
        <v>34</v>
      </c>
      <c r="F86">
        <f>'winequality-white'!H90</f>
        <v>0.99780000000000002</v>
      </c>
      <c r="G86">
        <f>'winequality-white'!I90</f>
        <v>3.14</v>
      </c>
      <c r="H86">
        <f>'winequality-white'!J90</f>
        <v>1.22</v>
      </c>
      <c r="I86">
        <f>'winequality-white'!K90</f>
        <v>9.5</v>
      </c>
      <c r="J86" s="17">
        <v>5</v>
      </c>
      <c r="K86">
        <f>STANDARDIZE(physicochemical[[#This Row],[fixed acidity]],Stats!B$3,Stats!B$7)</f>
        <v>0.31095464126969752</v>
      </c>
      <c r="L86">
        <f>STANDARDIZE(physicochemical[[#This Row],[volatile acidity]],Stats!C$3,Stats!C$7)</f>
        <v>-0.77451750742002479</v>
      </c>
      <c r="M86">
        <f>STANDARDIZE(physicochemical[[#This Row],[residual sugar]],Stats!E$3,Stats!E$7)</f>
        <v>-0.38693758527702915</v>
      </c>
      <c r="N86">
        <f>STANDARDIZE(physicochemical[[#This Row],[chlorides]],Stats!F$3,Stats!F$7)</f>
        <v>0.33305586535956644</v>
      </c>
      <c r="O86">
        <f>STANDARDIZE(physicochemical[[#This Row],[free sulfur dioxide]],Stats!G$3,Stats!G$7)</f>
        <v>1.8880071823280069</v>
      </c>
      <c r="P86">
        <f>STANDARDIZE(physicochemical[[#This Row],[density]],Stats!I$3,Stats!I$7)</f>
        <v>0.25338460669248336</v>
      </c>
      <c r="Q86">
        <f>STANDARDIZE(physicochemical[[#This Row],[pH]],Stats!J$3,Stats!J$7)</f>
        <v>-1.0072942092180965</v>
      </c>
      <c r="R86">
        <f>STANDARDIZE(physicochemical[[#This Row],[sulphates]],Stats!K$3,Stats!K$7)</f>
        <v>3.0101034739417831</v>
      </c>
      <c r="S86">
        <f>STANDARDIZE(physicochemical[[#This Row],[alcohol]],Stats!L$3,Stats!L$7)</f>
        <v>-0.71692625849500891</v>
      </c>
      <c r="T86" s="17">
        <f>STANDARDIZE(physicochemical[[#This Row],[quality]],Stats!N$3,Stats!N$7)</f>
        <v>-0.74377842086283041</v>
      </c>
      <c r="U86">
        <f>SQRT(SUMXMY2($K$2:$S$2,physicochemical[[#This Row],[STDFA]:[STDAlc]]))</f>
        <v>7.5899397029516784</v>
      </c>
      <c r="V86" t="str">
        <f>VLOOKUP(physicochemical[[#This Row],[Euclidean Dist]],Quartiles,2)</f>
        <v>Q3</v>
      </c>
      <c r="W86">
        <f>IF(physicochemical[[#This Row],[Euclidean Dist]]&lt;=beta,1-2*(physicochemical[[#This Row],[Euclidean Dist]]/gamma)^2,2*((physicochemical[[#This Row],[Euclidean Dist]]-gamma)/gamma)^2)</f>
        <v>0.49456642284890173</v>
      </c>
      <c r="X86" t="str">
        <f>VLOOKUP(physicochemical[[#This Row],[S- Fn]],FuzzyQ,2)</f>
        <v>Q3</v>
      </c>
      <c r="Y86">
        <f>physicochemical[[#This Row],[Euclidean Dist]]^2</f>
        <v>57.607184694442211</v>
      </c>
      <c r="Z86" t="str">
        <f>VLOOKUP(physicochemical[[#This Row],[Concentration]],FuzzyQ,2)</f>
        <v>Q1</v>
      </c>
      <c r="AA86">
        <f>SQRT(physicochemical[[#This Row],[S- Fn]])</f>
        <v>0.7032541666061437</v>
      </c>
      <c r="AB86" t="str">
        <f>VLOOKUP(physicochemical[[#This Row],[Dialation]],FuzzyQ,2)</f>
        <v>Q2</v>
      </c>
    </row>
    <row r="87" spans="1:28" ht="15" hidden="1" thickTop="1" x14ac:dyDescent="0.35">
      <c r="A87">
        <f>'winequality-white'!A91</f>
        <v>7</v>
      </c>
      <c r="B87">
        <f>'winequality-white'!B91</f>
        <v>0.62</v>
      </c>
      <c r="C87">
        <f>'winequality-white'!D91</f>
        <v>1.8</v>
      </c>
      <c r="D87">
        <f>'winequality-white'!E91</f>
        <v>7.5999999999999998E-2</v>
      </c>
      <c r="E87">
        <f>'winequality-white'!F91</f>
        <v>8</v>
      </c>
      <c r="F87">
        <f>'winequality-white'!H91</f>
        <v>0.99780000000000002</v>
      </c>
      <c r="G87">
        <f>'winequality-white'!I91</f>
        <v>3.48</v>
      </c>
      <c r="H87">
        <f>'winequality-white'!J91</f>
        <v>0.53</v>
      </c>
      <c r="I87">
        <f>'winequality-white'!K91</f>
        <v>9</v>
      </c>
      <c r="J87" s="17">
        <v>5</v>
      </c>
      <c r="K87">
        <f>STANDARDIZE(physicochemical[[#This Row],[fixed acidity]],Stats!B$3,Stats!B$7)</f>
        <v>-0.94135786953456846</v>
      </c>
      <c r="L87">
        <f>STANDARDIZE(physicochemical[[#This Row],[volatile acidity]],Stats!C$3,Stats!C$7)</f>
        <v>0.51363801146497012</v>
      </c>
      <c r="M87">
        <f>STANDARDIZE(physicochemical[[#This Row],[residual sugar]],Stats!E$3,Stats!E$7)</f>
        <v>-0.62907624940533258</v>
      </c>
      <c r="N87">
        <f>STANDARDIZE(physicochemical[[#This Row],[chlorides]],Stats!F$3,Stats!F$7)</f>
        <v>-0.2879806354612735</v>
      </c>
      <c r="O87">
        <f>STANDARDIZE(physicochemical[[#This Row],[free sulfur dioxide]],Stats!G$3,Stats!G$7)</f>
        <v>-0.71904506370354959</v>
      </c>
      <c r="P87">
        <f>STANDARDIZE(physicochemical[[#This Row],[density]],Stats!I$3,Stats!I$7)</f>
        <v>0.25338460669248336</v>
      </c>
      <c r="Q87">
        <f>STANDARDIZE(physicochemical[[#This Row],[pH]],Stats!J$3,Stats!J$7)</f>
        <v>1.1453144088469795</v>
      </c>
      <c r="R87">
        <f>STANDARDIZE(physicochemical[[#This Row],[sulphates]],Stats!K$3,Stats!K$7)</f>
        <v>-0.75607371656346767</v>
      </c>
      <c r="S87">
        <f>STANDARDIZE(physicochemical[[#This Row],[alcohol]],Stats!L$3,Stats!L$7)</f>
        <v>-1.2008781003304512</v>
      </c>
      <c r="T87" s="17">
        <f>STANDARDIZE(physicochemical[[#This Row],[quality]],Stats!N$3,Stats!N$7)</f>
        <v>-0.74377842086283041</v>
      </c>
      <c r="U87">
        <f>SQRT(SUMXMY2($K$2:$S$2,physicochemical[[#This Row],[STDFA]:[STDAlc]]))</f>
        <v>4.2786021951017563</v>
      </c>
      <c r="V87" t="str">
        <f>VLOOKUP(physicochemical[[#This Row],[Euclidean Dist]],Quartiles,2)</f>
        <v>Q2</v>
      </c>
      <c r="W87">
        <f>IF(physicochemical[[#This Row],[Euclidean Dist]]&lt;=beta,1-2*(physicochemical[[#This Row],[Euclidean Dist]]/gamma)^2,2*((physicochemical[[#This Row],[Euclidean Dist]]-gamma)/gamma)^2)</f>
        <v>0.83937365991545954</v>
      </c>
      <c r="X87" t="str">
        <f>VLOOKUP(physicochemical[[#This Row],[S- Fn]],FuzzyQ,2)</f>
        <v>Q1</v>
      </c>
      <c r="Y87">
        <f>physicochemical[[#This Row],[Euclidean Dist]]^2</f>
        <v>18.306436743929567</v>
      </c>
      <c r="Z87" t="str">
        <f>VLOOKUP(physicochemical[[#This Row],[Concentration]],FuzzyQ,2)</f>
        <v>Q1</v>
      </c>
      <c r="AA87">
        <f>SQRT(physicochemical[[#This Row],[S- Fn]])</f>
        <v>0.91617337874196036</v>
      </c>
      <c r="AB87" t="str">
        <f>VLOOKUP(physicochemical[[#This Row],[Dialation]],FuzzyQ,2)</f>
        <v>Q1</v>
      </c>
    </row>
    <row r="88" spans="1:28" ht="15" hidden="1" thickTop="1" x14ac:dyDescent="0.35">
      <c r="A88">
        <f>'winequality-white'!A92</f>
        <v>7.9</v>
      </c>
      <c r="B88">
        <f>'winequality-white'!B92</f>
        <v>0.52</v>
      </c>
      <c r="C88">
        <f>'winequality-white'!D92</f>
        <v>1.9</v>
      </c>
      <c r="D88">
        <f>'winequality-white'!E92</f>
        <v>7.9000000000000001E-2</v>
      </c>
      <c r="E88">
        <f>'winequality-white'!F92</f>
        <v>42</v>
      </c>
      <c r="F88">
        <f>'winequality-white'!H92</f>
        <v>0.99639999999999995</v>
      </c>
      <c r="G88">
        <f>'winequality-white'!I92</f>
        <v>3.23</v>
      </c>
      <c r="H88">
        <f>'winequality-white'!J92</f>
        <v>0.54</v>
      </c>
      <c r="I88">
        <f>'winequality-white'!K92</f>
        <v>9.5</v>
      </c>
      <c r="J88" s="17">
        <v>5</v>
      </c>
      <c r="K88">
        <f>STANDARDIZE(physicochemical[[#This Row],[fixed acidity]],Stats!B$3,Stats!B$7)</f>
        <v>-0.4513225392198556</v>
      </c>
      <c r="L88">
        <f>STANDARDIZE(physicochemical[[#This Row],[volatile acidity]],Stats!C$3,Stats!C$7)</f>
        <v>-4.6429605441549338E-2</v>
      </c>
      <c r="M88">
        <f>STANDARDIZE(physicochemical[[#This Row],[residual sugar]],Stats!E$3,Stats!E$7)</f>
        <v>-0.54836336136256492</v>
      </c>
      <c r="N88">
        <f>STANDARDIZE(physicochemical[[#This Row],[chlorides]],Stats!F$3,Stats!F$7)</f>
        <v>-0.22788032893022442</v>
      </c>
      <c r="O88">
        <f>STANDARDIZE(physicochemical[[#This Row],[free sulfur dioxide]],Stats!G$3,Stats!G$7)</f>
        <v>2.6901771041838702</v>
      </c>
      <c r="P88">
        <f>STANDARDIZE(physicochemical[[#This Row],[density]],Stats!I$3,Stats!I$7)</f>
        <v>-0.53401317669002168</v>
      </c>
      <c r="Q88">
        <f>STANDARDIZE(physicochemical[[#This Row],[pH]],Stats!J$3,Stats!J$7)</f>
        <v>-0.43748604561263593</v>
      </c>
      <c r="R88">
        <f>STANDARDIZE(physicochemical[[#This Row],[sulphates]],Stats!K$3,Stats!K$7)</f>
        <v>-0.70149143844020312</v>
      </c>
      <c r="S88">
        <f>STANDARDIZE(physicochemical[[#This Row],[alcohol]],Stats!L$3,Stats!L$7)</f>
        <v>-0.71692625849500891</v>
      </c>
      <c r="T88" s="17">
        <f>STANDARDIZE(physicochemical[[#This Row],[quality]],Stats!N$3,Stats!N$7)</f>
        <v>-0.74377842086283041</v>
      </c>
      <c r="U88">
        <f>SQRT(SUMXMY2($K$2:$S$2,physicochemical[[#This Row],[STDFA]:[STDAlc]]))</f>
        <v>6.2620180391288596</v>
      </c>
      <c r="V88" t="str">
        <f>VLOOKUP(physicochemical[[#This Row],[Euclidean Dist]],Quartiles,2)</f>
        <v>Q2</v>
      </c>
      <c r="W88">
        <f>IF(physicochemical[[#This Row],[Euclidean Dist]]&lt;=beta,1-2*(physicochemical[[#This Row],[Euclidean Dist]]/gamma)^2,2*((physicochemical[[#This Row],[Euclidean Dist]]-gamma)/gamma)^2)</f>
        <v>0.65593414666396388</v>
      </c>
      <c r="X88" t="str">
        <f>VLOOKUP(physicochemical[[#This Row],[S- Fn]],FuzzyQ,2)</f>
        <v>Q2</v>
      </c>
      <c r="Y88">
        <f>physicochemical[[#This Row],[Euclidean Dist]]^2</f>
        <v>39.212869922375248</v>
      </c>
      <c r="Z88" t="str">
        <f>VLOOKUP(physicochemical[[#This Row],[Concentration]],FuzzyQ,2)</f>
        <v>Q1</v>
      </c>
      <c r="AA88">
        <f>SQRT(physicochemical[[#This Row],[S- Fn]])</f>
        <v>0.80989761492670409</v>
      </c>
      <c r="AB88" t="str">
        <f>VLOOKUP(physicochemical[[#This Row],[Dialation]],FuzzyQ,2)</f>
        <v>Q1</v>
      </c>
    </row>
    <row r="89" spans="1:28" ht="15" hidden="1" thickTop="1" x14ac:dyDescent="0.35">
      <c r="A89">
        <f>'winequality-white'!A94</f>
        <v>8.6</v>
      </c>
      <c r="B89">
        <f>'winequality-white'!B94</f>
        <v>0.49</v>
      </c>
      <c r="C89">
        <f>'winequality-white'!D94</f>
        <v>2</v>
      </c>
      <c r="D89">
        <f>'winequality-white'!E94</f>
        <v>0.11</v>
      </c>
      <c r="E89">
        <f>'winequality-white'!F94</f>
        <v>19</v>
      </c>
      <c r="F89">
        <f>'winequality-white'!H94</f>
        <v>0.99719999999999998</v>
      </c>
      <c r="G89">
        <f>'winequality-white'!I94</f>
        <v>2.93</v>
      </c>
      <c r="H89">
        <f>'winequality-white'!J94</f>
        <v>1.98</v>
      </c>
      <c r="I89">
        <f>'winequality-white'!K94</f>
        <v>9.8000000000000007</v>
      </c>
      <c r="J89" s="17">
        <v>5</v>
      </c>
      <c r="K89">
        <f>STANDARDIZE(physicochemical[[#This Row],[fixed acidity]],Stats!B$3,Stats!B$7)</f>
        <v>-7.0183948975079527E-2</v>
      </c>
      <c r="L89">
        <f>STANDARDIZE(physicochemical[[#This Row],[volatile acidity]],Stats!C$3,Stats!C$7)</f>
        <v>-0.21444989051350535</v>
      </c>
      <c r="M89">
        <f>STANDARDIZE(physicochemical[[#This Row],[residual sugar]],Stats!E$3,Stats!E$7)</f>
        <v>-0.46765047331979703</v>
      </c>
      <c r="N89">
        <f>STANDARDIZE(physicochemical[[#This Row],[chlorides]],Stats!F$3,Stats!F$7)</f>
        <v>0.39315617189061547</v>
      </c>
      <c r="O89">
        <f>STANDARDIZE(physicochemical[[#This Row],[free sulfur dioxide]],Stats!G$3,Stats!G$7)</f>
        <v>0.38393857884826277</v>
      </c>
      <c r="P89">
        <f>STANDARDIZE(physicochemical[[#This Row],[density]],Stats!I$3,Stats!I$7)</f>
        <v>-8.4071586185742023E-2</v>
      </c>
      <c r="Q89">
        <f>STANDARDIZE(physicochemical[[#This Row],[pH]],Stats!J$3,Stats!J$7)</f>
        <v>-2.3368465909641736</v>
      </c>
      <c r="R89">
        <f>STANDARDIZE(physicochemical[[#This Row],[sulphates]],Stats!K$3,Stats!K$7)</f>
        <v>7.1583566113098867</v>
      </c>
      <c r="S89">
        <f>STANDARDIZE(physicochemical[[#This Row],[alcohol]],Stats!L$3,Stats!L$7)</f>
        <v>-0.42655515339374295</v>
      </c>
      <c r="T89" s="17">
        <f>STANDARDIZE(physicochemical[[#This Row],[quality]],Stats!N$3,Stats!N$7)</f>
        <v>-0.74377842086283041</v>
      </c>
      <c r="U89">
        <f>SQRT(SUMXMY2($K$2:$S$2,physicochemical[[#This Row],[STDFA]:[STDAlc]]))</f>
        <v>10.159027817495742</v>
      </c>
      <c r="V89" t="str">
        <f>VLOOKUP(physicochemical[[#This Row],[Euclidean Dist]],Quartiles,2)</f>
        <v>Q3</v>
      </c>
      <c r="W89">
        <f>IF(physicochemical[[#This Row],[Euclidean Dist]]&lt;=beta,1-2*(physicochemical[[#This Row],[Euclidean Dist]]/gamma)^2,2*((physicochemical[[#This Row],[Euclidean Dist]]-gamma)/gamma)^2)</f>
        <v>0.21400281681775593</v>
      </c>
      <c r="X89" t="str">
        <f>VLOOKUP(physicochemical[[#This Row],[S- Fn]],FuzzyQ,2)</f>
        <v>Q4</v>
      </c>
      <c r="Y89">
        <f>physicochemical[[#This Row],[Euclidean Dist]]^2</f>
        <v>103.2058461966523</v>
      </c>
      <c r="Z89" t="str">
        <f>VLOOKUP(physicochemical[[#This Row],[Concentration]],FuzzyQ,2)</f>
        <v>Q1</v>
      </c>
      <c r="AA89">
        <f>SQRT(physicochemical[[#This Row],[S- Fn]])</f>
        <v>0.46260438478007959</v>
      </c>
      <c r="AB89" t="str">
        <f>VLOOKUP(physicochemical[[#This Row],[Dialation]],FuzzyQ,2)</f>
        <v>Q3</v>
      </c>
    </row>
    <row r="90" spans="1:28" ht="15" hidden="1" thickTop="1" x14ac:dyDescent="0.35">
      <c r="A90">
        <f>'winequality-white'!A96</f>
        <v>5</v>
      </c>
      <c r="B90">
        <f>'winequality-white'!B96</f>
        <v>1.02</v>
      </c>
      <c r="C90">
        <f>'winequality-white'!D96</f>
        <v>1.4</v>
      </c>
      <c r="D90">
        <f>'winequality-white'!E96</f>
        <v>4.4999999999999998E-2</v>
      </c>
      <c r="E90">
        <f>'winequality-white'!F96</f>
        <v>41</v>
      </c>
      <c r="F90">
        <f>'winequality-white'!H96</f>
        <v>0.99380000000000002</v>
      </c>
      <c r="G90">
        <f>'winequality-white'!I96</f>
        <v>3.75</v>
      </c>
      <c r="H90">
        <f>'winequality-white'!J96</f>
        <v>0.48</v>
      </c>
      <c r="I90">
        <f>'winequality-white'!K96</f>
        <v>10.5</v>
      </c>
      <c r="J90" s="17">
        <v>4</v>
      </c>
      <c r="K90">
        <f>STANDARDIZE(physicochemical[[#This Row],[fixed acidity]],Stats!B$3,Stats!B$7)</f>
        <v>-2.0303252702339298</v>
      </c>
      <c r="L90">
        <f>STANDARDIZE(physicochemical[[#This Row],[volatile acidity]],Stats!C$3,Stats!C$7)</f>
        <v>2.7539084790910486</v>
      </c>
      <c r="M90">
        <f>STANDARDIZE(physicochemical[[#This Row],[residual sugar]],Stats!E$3,Stats!E$7)</f>
        <v>-0.95192780157640378</v>
      </c>
      <c r="N90">
        <f>STANDARDIZE(physicochemical[[#This Row],[chlorides]],Stats!F$3,Stats!F$7)</f>
        <v>-0.90901713628211334</v>
      </c>
      <c r="O90">
        <f>STANDARDIZE(physicochemical[[#This Row],[free sulfur dioxide]],Stats!G$3,Stats!G$7)</f>
        <v>2.5899058639518873</v>
      </c>
      <c r="P90">
        <f>STANDARDIZE(physicochemical[[#This Row],[density]],Stats!I$3,Stats!I$7)</f>
        <v>-1.9963233458288527</v>
      </c>
      <c r="Q90">
        <f>STANDARDIZE(physicochemical[[#This Row],[pH]],Stats!J$3,Stats!J$7)</f>
        <v>2.8547388996633645</v>
      </c>
      <c r="R90">
        <f>STANDARDIZE(physicochemical[[#This Row],[sulphates]],Stats!K$3,Stats!K$7)</f>
        <v>-1.0289851071797904</v>
      </c>
      <c r="S90">
        <f>STANDARDIZE(physicochemical[[#This Row],[alcohol]],Stats!L$3,Stats!L$7)</f>
        <v>0.25097742517587546</v>
      </c>
      <c r="T90" s="17">
        <f>STANDARDIZE(physicochemical[[#This Row],[quality]],Stats!N$3,Stats!N$7)</f>
        <v>-1.9959306445376284</v>
      </c>
      <c r="U90">
        <f>SQRT(SUMXMY2($K$2:$S$2,physicochemical[[#This Row],[STDFA]:[STDAlc]]))</f>
        <v>5.017031402700284</v>
      </c>
      <c r="V90" t="str">
        <f>VLOOKUP(physicochemical[[#This Row],[Euclidean Dist]],Quartiles,2)</f>
        <v>Q2</v>
      </c>
      <c r="W90">
        <f>IF(physicochemical[[#This Row],[Euclidean Dist]]&lt;=beta,1-2*(physicochemical[[#This Row],[Euclidean Dist]]/gamma)^2,2*((physicochemical[[#This Row],[Euclidean Dist]]-gamma)/gamma)^2)</f>
        <v>0.77914533176715395</v>
      </c>
      <c r="X90" t="str">
        <f>VLOOKUP(physicochemical[[#This Row],[S- Fn]],FuzzyQ,2)</f>
        <v>Q1</v>
      </c>
      <c r="Y90">
        <f>physicochemical[[#This Row],[Euclidean Dist]]^2</f>
        <v>25.17060409568078</v>
      </c>
      <c r="Z90" t="str">
        <f>VLOOKUP(physicochemical[[#This Row],[Concentration]],FuzzyQ,2)</f>
        <v>Q1</v>
      </c>
      <c r="AA90">
        <f>SQRT(physicochemical[[#This Row],[S- Fn]])</f>
        <v>0.88269209340922161</v>
      </c>
      <c r="AB90" t="str">
        <f>VLOOKUP(physicochemical[[#This Row],[Dialation]],FuzzyQ,2)</f>
        <v>Q1</v>
      </c>
    </row>
    <row r="91" spans="1:28" ht="15" hidden="1" thickTop="1" x14ac:dyDescent="0.35">
      <c r="A91">
        <f>'winequality-white'!A97</f>
        <v>4.7</v>
      </c>
      <c r="B91">
        <f>'winequality-white'!B97</f>
        <v>0.6</v>
      </c>
      <c r="C91">
        <f>'winequality-white'!D97</f>
        <v>2.2999999999999998</v>
      </c>
      <c r="D91">
        <f>'winequality-white'!E97</f>
        <v>5.8000000000000003E-2</v>
      </c>
      <c r="E91">
        <f>'winequality-white'!F97</f>
        <v>17</v>
      </c>
      <c r="F91">
        <f>'winequality-white'!H97</f>
        <v>0.99319999999999997</v>
      </c>
      <c r="G91">
        <f>'winequality-white'!I97</f>
        <v>3.85</v>
      </c>
      <c r="H91">
        <f>'winequality-white'!J97</f>
        <v>0.6</v>
      </c>
      <c r="I91">
        <f>'winequality-white'!K97</f>
        <v>12.9</v>
      </c>
      <c r="J91" s="17">
        <v>6</v>
      </c>
      <c r="K91">
        <f>STANDARDIZE(physicochemical[[#This Row],[fixed acidity]],Stats!B$3,Stats!B$7)</f>
        <v>-2.1936703803388338</v>
      </c>
      <c r="L91">
        <f>STANDARDIZE(physicochemical[[#This Row],[volatile acidity]],Stats!C$3,Stats!C$7)</f>
        <v>0.40162448808366608</v>
      </c>
      <c r="M91">
        <f>STANDARDIZE(physicochemical[[#This Row],[residual sugar]],Stats!E$3,Stats!E$7)</f>
        <v>-0.2255118091914938</v>
      </c>
      <c r="N91">
        <f>STANDARDIZE(physicochemical[[#This Row],[chlorides]],Stats!F$3,Stats!F$7)</f>
        <v>-0.64858247464756758</v>
      </c>
      <c r="O91">
        <f>STANDARDIZE(physicochemical[[#This Row],[free sulfur dioxide]],Stats!G$3,Stats!G$7)</f>
        <v>0.18339609838429685</v>
      </c>
      <c r="P91">
        <f>STANDARDIZE(physicochemical[[#This Row],[density]],Stats!I$3,Stats!I$7)</f>
        <v>-2.3337795387070779</v>
      </c>
      <c r="Q91">
        <f>STANDARDIZE(physicochemical[[#This Row],[pH]],Stats!J$3,Stats!J$7)</f>
        <v>3.487859081447211</v>
      </c>
      <c r="R91">
        <f>STANDARDIZE(physicochemical[[#This Row],[sulphates]],Stats!K$3,Stats!K$7)</f>
        <v>-0.37399776970061643</v>
      </c>
      <c r="S91">
        <f>STANDARDIZE(physicochemical[[#This Row],[alcohol]],Stats!L$3,Stats!L$7)</f>
        <v>2.5739462659859984</v>
      </c>
      <c r="T91" s="17">
        <f>STANDARDIZE(physicochemical[[#This Row],[quality]],Stats!N$3,Stats!N$7)</f>
        <v>0.50837380281196765</v>
      </c>
      <c r="U91">
        <f>SQRT(SUMXMY2($K$2:$S$2,physicochemical[[#This Row],[STDFA]:[STDAlc]]))</f>
        <v>5.2602021726917618</v>
      </c>
      <c r="V91" t="str">
        <f>VLOOKUP(physicochemical[[#This Row],[Euclidean Dist]],Quartiles,2)</f>
        <v>Q2</v>
      </c>
      <c r="W91">
        <f>IF(physicochemical[[#This Row],[Euclidean Dist]]&lt;=beta,1-2*(physicochemical[[#This Row],[Euclidean Dist]]/gamma)^2,2*((physicochemical[[#This Row],[Euclidean Dist]]-gamma)/gamma)^2)</f>
        <v>0.75721725506343418</v>
      </c>
      <c r="X91" t="str">
        <f>VLOOKUP(physicochemical[[#This Row],[S- Fn]],FuzzyQ,2)</f>
        <v>Q1</v>
      </c>
      <c r="Y91">
        <f>physicochemical[[#This Row],[Euclidean Dist]]^2</f>
        <v>27.669726897591133</v>
      </c>
      <c r="Z91" t="str">
        <f>VLOOKUP(physicochemical[[#This Row],[Concentration]],FuzzyQ,2)</f>
        <v>Q1</v>
      </c>
      <c r="AA91">
        <f>SQRT(physicochemical[[#This Row],[S- Fn]])</f>
        <v>0.87018231139424695</v>
      </c>
      <c r="AB91" t="str">
        <f>VLOOKUP(physicochemical[[#This Row],[Dialation]],FuzzyQ,2)</f>
        <v>Q1</v>
      </c>
    </row>
    <row r="92" spans="1:28" ht="15" hidden="1" thickTop="1" x14ac:dyDescent="0.35">
      <c r="A92">
        <f>'winequality-white'!A98</f>
        <v>6.8</v>
      </c>
      <c r="B92">
        <f>'winequality-white'!B98</f>
        <v>0.77500000000000002</v>
      </c>
      <c r="C92">
        <f>'winequality-white'!D98</f>
        <v>3</v>
      </c>
      <c r="D92">
        <f>'winequality-white'!E98</f>
        <v>0.10199999999999999</v>
      </c>
      <c r="E92">
        <f>'winequality-white'!F98</f>
        <v>8</v>
      </c>
      <c r="F92">
        <f>'winequality-white'!H98</f>
        <v>0.99650000000000005</v>
      </c>
      <c r="G92">
        <f>'winequality-white'!I98</f>
        <v>3.45</v>
      </c>
      <c r="H92">
        <f>'winequality-white'!J98</f>
        <v>0.56000000000000005</v>
      </c>
      <c r="I92">
        <f>'winequality-white'!K98</f>
        <v>10.7</v>
      </c>
      <c r="J92" s="17">
        <v>5</v>
      </c>
      <c r="K92">
        <f>STANDARDIZE(physicochemical[[#This Row],[fixed acidity]],Stats!B$3,Stats!B$7)</f>
        <v>-1.0502546096045047</v>
      </c>
      <c r="L92">
        <f>STANDARDIZE(physicochemical[[#This Row],[volatile acidity]],Stats!C$3,Stats!C$7)</f>
        <v>1.3817428176700757</v>
      </c>
      <c r="M92">
        <f>STANDARDIZE(physicochemical[[#This Row],[residual sugar]],Stats!E$3,Stats!E$7)</f>
        <v>0.33947840710788085</v>
      </c>
      <c r="N92">
        <f>STANDARDIZE(physicochemical[[#This Row],[chlorides]],Stats!F$3,Stats!F$7)</f>
        <v>0.23288868780781796</v>
      </c>
      <c r="O92">
        <f>STANDARDIZE(physicochemical[[#This Row],[free sulfur dioxide]],Stats!G$3,Stats!G$7)</f>
        <v>-0.71904506370354959</v>
      </c>
      <c r="P92">
        <f>STANDARDIZE(physicochemical[[#This Row],[density]],Stats!I$3,Stats!I$7)</f>
        <v>-0.47777047787693211</v>
      </c>
      <c r="Q92">
        <f>STANDARDIZE(physicochemical[[#This Row],[pH]],Stats!J$3,Stats!J$7)</f>
        <v>0.95537835431182694</v>
      </c>
      <c r="R92">
        <f>STANDARDIZE(physicochemical[[#This Row],[sulphates]],Stats!K$3,Stats!K$7)</f>
        <v>-0.59232688219367402</v>
      </c>
      <c r="S92">
        <f>STANDARDIZE(physicochemical[[#This Row],[alcohol]],Stats!L$3,Stats!L$7)</f>
        <v>0.44455816191005165</v>
      </c>
      <c r="T92" s="17">
        <f>STANDARDIZE(physicochemical[[#This Row],[quality]],Stats!N$3,Stats!N$7)</f>
        <v>-0.74377842086283041</v>
      </c>
      <c r="U92">
        <f>SQRT(SUMXMY2($K$2:$S$2,physicochemical[[#This Row],[STDFA]:[STDAlc]]))</f>
        <v>2.7949678165257636</v>
      </c>
      <c r="V92" t="str">
        <f>VLOOKUP(physicochemical[[#This Row],[Euclidean Dist]],Quartiles,2)</f>
        <v>Q1</v>
      </c>
      <c r="W92">
        <f>IF(physicochemical[[#This Row],[Euclidean Dist]]&lt;=beta,1-2*(physicochemical[[#This Row],[Euclidean Dist]]/gamma)^2,2*((physicochemical[[#This Row],[Euclidean Dist]]-gamma)/gamma)^2)</f>
        <v>0.93145645411306299</v>
      </c>
      <c r="X92" t="str">
        <f>VLOOKUP(physicochemical[[#This Row],[S- Fn]],FuzzyQ,2)</f>
        <v>Q1</v>
      </c>
      <c r="Y92">
        <f>physicochemical[[#This Row],[Euclidean Dist]]^2</f>
        <v>7.8118450954147951</v>
      </c>
      <c r="Z92" t="str">
        <f>VLOOKUP(physicochemical[[#This Row],[Concentration]],FuzzyQ,2)</f>
        <v>Q1</v>
      </c>
      <c r="AA92">
        <f>SQRT(physicochemical[[#This Row],[S- Fn]])</f>
        <v>0.96511991696009625</v>
      </c>
      <c r="AB92" t="str">
        <f>VLOOKUP(physicochemical[[#This Row],[Dialation]],FuzzyQ,2)</f>
        <v>Q1</v>
      </c>
    </row>
    <row r="93" spans="1:28" ht="15" hidden="1" thickTop="1" x14ac:dyDescent="0.35">
      <c r="A93">
        <f>'winequality-white'!A99</f>
        <v>7</v>
      </c>
      <c r="B93">
        <f>'winequality-white'!B99</f>
        <v>0.5</v>
      </c>
      <c r="C93">
        <f>'winequality-white'!D99</f>
        <v>2</v>
      </c>
      <c r="D93">
        <f>'winequality-white'!E99</f>
        <v>7.0000000000000007E-2</v>
      </c>
      <c r="E93">
        <f>'winequality-white'!F99</f>
        <v>3</v>
      </c>
      <c r="F93">
        <f>'winequality-white'!H99</f>
        <v>0.99629999999999996</v>
      </c>
      <c r="G93">
        <f>'winequality-white'!I99</f>
        <v>3.25</v>
      </c>
      <c r="H93">
        <f>'winequality-white'!J99</f>
        <v>0.63</v>
      </c>
      <c r="I93">
        <f>'winequality-white'!K99</f>
        <v>9.1999999999999993</v>
      </c>
      <c r="J93" s="17">
        <v>5</v>
      </c>
      <c r="K93">
        <f>STANDARDIZE(physicochemical[[#This Row],[fixed acidity]],Stats!B$3,Stats!B$7)</f>
        <v>-0.94135786953456846</v>
      </c>
      <c r="L93">
        <f>STANDARDIZE(physicochemical[[#This Row],[volatile acidity]],Stats!C$3,Stats!C$7)</f>
        <v>-0.15844312882285336</v>
      </c>
      <c r="M93">
        <f>STANDARDIZE(physicochemical[[#This Row],[residual sugar]],Stats!E$3,Stats!E$7)</f>
        <v>-0.46765047331979703</v>
      </c>
      <c r="N93">
        <f>STANDARDIZE(physicochemical[[#This Row],[chlorides]],Stats!F$3,Stats!F$7)</f>
        <v>-0.40818124852337134</v>
      </c>
      <c r="O93">
        <f>STANDARDIZE(physicochemical[[#This Row],[free sulfur dioxide]],Stats!G$3,Stats!G$7)</f>
        <v>-1.2204012648634643</v>
      </c>
      <c r="P93">
        <f>STANDARDIZE(physicochemical[[#This Row],[density]],Stats!I$3,Stats!I$7)</f>
        <v>-0.59025587550304892</v>
      </c>
      <c r="Q93">
        <f>STANDARDIZE(physicochemical[[#This Row],[pH]],Stats!J$3,Stats!J$7)</f>
        <v>-0.3108620092558666</v>
      </c>
      <c r="R93">
        <f>STANDARDIZE(physicochemical[[#This Row],[sulphates]],Stats!K$3,Stats!K$7)</f>
        <v>-0.21025093533082276</v>
      </c>
      <c r="S93">
        <f>STANDARDIZE(physicochemical[[#This Row],[alcohol]],Stats!L$3,Stats!L$7)</f>
        <v>-1.007297363596275</v>
      </c>
      <c r="T93" s="17">
        <f>STANDARDIZE(physicochemical[[#This Row],[quality]],Stats!N$3,Stats!N$7)</f>
        <v>-0.74377842086283041</v>
      </c>
      <c r="U93">
        <f>SQRT(SUMXMY2($K$2:$S$2,physicochemical[[#This Row],[STDFA]:[STDAlc]]))</f>
        <v>5.1538815739833312</v>
      </c>
      <c r="V93" t="str">
        <f>VLOOKUP(physicochemical[[#This Row],[Euclidean Dist]],Quartiles,2)</f>
        <v>Q2</v>
      </c>
      <c r="W93">
        <f>IF(physicochemical[[#This Row],[Euclidean Dist]]&lt;=beta,1-2*(physicochemical[[#This Row],[Euclidean Dist]]/gamma)^2,2*((physicochemical[[#This Row],[Euclidean Dist]]-gamma)/gamma)^2)</f>
        <v>0.76693244787047732</v>
      </c>
      <c r="X93" t="str">
        <f>VLOOKUP(physicochemical[[#This Row],[S- Fn]],FuzzyQ,2)</f>
        <v>Q1</v>
      </c>
      <c r="Y93">
        <f>physicochemical[[#This Row],[Euclidean Dist]]^2</f>
        <v>26.562495278644899</v>
      </c>
      <c r="Z93" t="str">
        <f>VLOOKUP(physicochemical[[#This Row],[Concentration]],FuzzyQ,2)</f>
        <v>Q1</v>
      </c>
      <c r="AA93">
        <f>SQRT(physicochemical[[#This Row],[S- Fn]])</f>
        <v>0.87574679438207326</v>
      </c>
      <c r="AB93" t="str">
        <f>VLOOKUP(physicochemical[[#This Row],[Dialation]],FuzzyQ,2)</f>
        <v>Q1</v>
      </c>
    </row>
    <row r="94" spans="1:28" ht="15" hidden="1" thickTop="1" x14ac:dyDescent="0.35">
      <c r="A94">
        <f>'winequality-white'!A100</f>
        <v>7.6</v>
      </c>
      <c r="B94">
        <f>'winequality-white'!B100</f>
        <v>0.9</v>
      </c>
      <c r="C94">
        <f>'winequality-white'!D100</f>
        <v>2.5</v>
      </c>
      <c r="D94">
        <f>'winequality-white'!E100</f>
        <v>7.9000000000000001E-2</v>
      </c>
      <c r="E94">
        <f>'winequality-white'!F100</f>
        <v>5</v>
      </c>
      <c r="F94">
        <f>'winequality-white'!H100</f>
        <v>0.99670000000000003</v>
      </c>
      <c r="G94">
        <f>'winequality-white'!I100</f>
        <v>3.39</v>
      </c>
      <c r="H94">
        <f>'winequality-white'!J100</f>
        <v>0.56000000000000005</v>
      </c>
      <c r="I94">
        <f>'winequality-white'!K100</f>
        <v>9.8000000000000007</v>
      </c>
      <c r="J94" s="17">
        <v>5</v>
      </c>
      <c r="K94">
        <f>STANDARDIZE(physicochemical[[#This Row],[fixed acidity]],Stats!B$3,Stats!B$7)</f>
        <v>-0.61466764932476026</v>
      </c>
      <c r="L94">
        <f>STANDARDIZE(physicochemical[[#This Row],[volatile acidity]],Stats!C$3,Stats!C$7)</f>
        <v>2.0818273388032251</v>
      </c>
      <c r="M94">
        <f>STANDARDIZE(physicochemical[[#This Row],[residual sugar]],Stats!E$3,Stats!E$7)</f>
        <v>-6.408603310595809E-2</v>
      </c>
      <c r="N94">
        <f>STANDARDIZE(physicochemical[[#This Row],[chlorides]],Stats!F$3,Stats!F$7)</f>
        <v>-0.22788032893022442</v>
      </c>
      <c r="O94">
        <f>STANDARDIZE(physicochemical[[#This Row],[free sulfur dioxide]],Stats!G$3,Stats!G$7)</f>
        <v>-1.0198587843994984</v>
      </c>
      <c r="P94">
        <f>STANDARDIZE(physicochemical[[#This Row],[density]],Stats!I$3,Stats!I$7)</f>
        <v>-0.3652850802508778</v>
      </c>
      <c r="Q94">
        <f>STANDARDIZE(physicochemical[[#This Row],[pH]],Stats!J$3,Stats!J$7)</f>
        <v>0.57550624524151883</v>
      </c>
      <c r="R94">
        <f>STANDARDIZE(physicochemical[[#This Row],[sulphates]],Stats!K$3,Stats!K$7)</f>
        <v>-0.59232688219367402</v>
      </c>
      <c r="S94">
        <f>STANDARDIZE(physicochemical[[#This Row],[alcohol]],Stats!L$3,Stats!L$7)</f>
        <v>-0.42655515339374295</v>
      </c>
      <c r="T94" s="17">
        <f>STANDARDIZE(physicochemical[[#This Row],[quality]],Stats!N$3,Stats!N$7)</f>
        <v>-0.74377842086283041</v>
      </c>
      <c r="U94">
        <f>SQRT(SUMXMY2($K$2:$S$2,physicochemical[[#This Row],[STDFA]:[STDAlc]]))</f>
        <v>2.7870368061609154</v>
      </c>
      <c r="V94" t="str">
        <f>VLOOKUP(physicochemical[[#This Row],[Euclidean Dist]],Quartiles,2)</f>
        <v>Q1</v>
      </c>
      <c r="W94">
        <f>IF(physicochemical[[#This Row],[Euclidean Dist]]&lt;=beta,1-2*(physicochemical[[#This Row],[Euclidean Dist]]/gamma)^2,2*((physicochemical[[#This Row],[Euclidean Dist]]-gamma)/gamma)^2)</f>
        <v>0.93184490100770767</v>
      </c>
      <c r="X94" t="str">
        <f>VLOOKUP(physicochemical[[#This Row],[S- Fn]],FuzzyQ,2)</f>
        <v>Q1</v>
      </c>
      <c r="Y94">
        <f>physicochemical[[#This Row],[Euclidean Dist]]^2</f>
        <v>7.767574158895636</v>
      </c>
      <c r="Z94" t="str">
        <f>VLOOKUP(physicochemical[[#This Row],[Concentration]],FuzzyQ,2)</f>
        <v>Q1</v>
      </c>
      <c r="AA94">
        <f>SQRT(physicochemical[[#This Row],[S- Fn]])</f>
        <v>0.96532113879667403</v>
      </c>
      <c r="AB94" t="str">
        <f>VLOOKUP(physicochemical[[#This Row],[Dialation]],FuzzyQ,2)</f>
        <v>Q1</v>
      </c>
    </row>
    <row r="95" spans="1:28" ht="15" hidden="1" thickTop="1" x14ac:dyDescent="0.35">
      <c r="A95">
        <f>'winequality-white'!A101</f>
        <v>8.1</v>
      </c>
      <c r="B95">
        <f>'winequality-white'!B101</f>
        <v>0.54500000000000004</v>
      </c>
      <c r="C95">
        <f>'winequality-white'!D101</f>
        <v>1.9</v>
      </c>
      <c r="D95">
        <f>'winequality-white'!E101</f>
        <v>0.08</v>
      </c>
      <c r="E95">
        <f>'winequality-white'!F101</f>
        <v>13</v>
      </c>
      <c r="F95">
        <f>'winequality-white'!H101</f>
        <v>0.99719999999999998</v>
      </c>
      <c r="G95">
        <f>'winequality-white'!I101</f>
        <v>3.3</v>
      </c>
      <c r="H95">
        <f>'winequality-white'!J101</f>
        <v>0.59</v>
      </c>
      <c r="I95">
        <f>'winequality-white'!K101</f>
        <v>9</v>
      </c>
      <c r="J95" s="17">
        <v>6</v>
      </c>
      <c r="K95">
        <f>STANDARDIZE(physicochemical[[#This Row],[fixed acidity]],Stats!B$3,Stats!B$7)</f>
        <v>-0.34242579914991988</v>
      </c>
      <c r="L95">
        <f>STANDARDIZE(physicochemical[[#This Row],[volatile acidity]],Stats!C$3,Stats!C$7)</f>
        <v>9.358729878508068E-2</v>
      </c>
      <c r="M95">
        <f>STANDARDIZE(physicochemical[[#This Row],[residual sugar]],Stats!E$3,Stats!E$7)</f>
        <v>-0.54836336136256492</v>
      </c>
      <c r="N95">
        <f>STANDARDIZE(physicochemical[[#This Row],[chlorides]],Stats!F$3,Stats!F$7)</f>
        <v>-0.20784689341987472</v>
      </c>
      <c r="O95">
        <f>STANDARDIZE(physicochemical[[#This Row],[free sulfur dioxide]],Stats!G$3,Stats!G$7)</f>
        <v>-0.2176888625436349</v>
      </c>
      <c r="P95">
        <f>STANDARDIZE(physicochemical[[#This Row],[density]],Stats!I$3,Stats!I$7)</f>
        <v>-8.4071586185742023E-2</v>
      </c>
      <c r="Q95">
        <f>STANDARDIZE(physicochemical[[#This Row],[pH]],Stats!J$3,Stats!J$7)</f>
        <v>5.6980816360553939E-3</v>
      </c>
      <c r="R95">
        <f>STANDARDIZE(physicochemical[[#This Row],[sulphates]],Stats!K$3,Stats!K$7)</f>
        <v>-0.42858004782388098</v>
      </c>
      <c r="S95">
        <f>STANDARDIZE(physicochemical[[#This Row],[alcohol]],Stats!L$3,Stats!L$7)</f>
        <v>-1.2008781003304512</v>
      </c>
      <c r="T95" s="17">
        <f>STANDARDIZE(physicochemical[[#This Row],[quality]],Stats!N$3,Stats!N$7)</f>
        <v>0.50837380281196765</v>
      </c>
      <c r="U95">
        <f>SQRT(SUMXMY2($K$2:$S$2,physicochemical[[#This Row],[STDFA]:[STDAlc]]))</f>
        <v>4.9610016834486439</v>
      </c>
      <c r="V95" t="str">
        <f>VLOOKUP(physicochemical[[#This Row],[Euclidean Dist]],Quartiles,2)</f>
        <v>Q2</v>
      </c>
      <c r="W95">
        <f>IF(physicochemical[[#This Row],[Euclidean Dist]]&lt;=beta,1-2*(physicochemical[[#This Row],[Euclidean Dist]]/gamma)^2,2*((physicochemical[[#This Row],[Euclidean Dist]]-gamma)/gamma)^2)</f>
        <v>0.78405075327259255</v>
      </c>
      <c r="X95" t="str">
        <f>VLOOKUP(physicochemical[[#This Row],[S- Fn]],FuzzyQ,2)</f>
        <v>Q1</v>
      </c>
      <c r="Y95">
        <f>physicochemical[[#This Row],[Euclidean Dist]]^2</f>
        <v>24.611537703180279</v>
      </c>
      <c r="Z95" t="str">
        <f>VLOOKUP(physicochemical[[#This Row],[Concentration]],FuzzyQ,2)</f>
        <v>Q1</v>
      </c>
      <c r="AA95">
        <f>SQRT(physicochemical[[#This Row],[S- Fn]])</f>
        <v>0.88546640437262925</v>
      </c>
      <c r="AB95" t="str">
        <f>VLOOKUP(physicochemical[[#This Row],[Dialation]],FuzzyQ,2)</f>
        <v>Q1</v>
      </c>
    </row>
    <row r="96" spans="1:28" ht="15" hidden="1" thickTop="1" x14ac:dyDescent="0.35">
      <c r="A96">
        <f>'winequality-white'!A102</f>
        <v>8.3000000000000007</v>
      </c>
      <c r="B96">
        <f>'winequality-white'!B102</f>
        <v>0.61</v>
      </c>
      <c r="C96">
        <f>'winequality-white'!D102</f>
        <v>2.1</v>
      </c>
      <c r="D96">
        <f>'winequality-white'!E102</f>
        <v>8.4000000000000005E-2</v>
      </c>
      <c r="E96">
        <f>'winequality-white'!F102</f>
        <v>11</v>
      </c>
      <c r="F96">
        <f>'winequality-white'!H102</f>
        <v>0.99719999999999998</v>
      </c>
      <c r="G96">
        <f>'winequality-white'!I102</f>
        <v>3.4</v>
      </c>
      <c r="H96">
        <f>'winequality-white'!J102</f>
        <v>0.61</v>
      </c>
      <c r="I96">
        <f>'winequality-white'!K102</f>
        <v>10.199999999999999</v>
      </c>
      <c r="J96" s="17">
        <v>6</v>
      </c>
      <c r="K96">
        <f>STANDARDIZE(physicochemical[[#This Row],[fixed acidity]],Stats!B$3,Stats!B$7)</f>
        <v>-0.23352905907998314</v>
      </c>
      <c r="L96">
        <f>STANDARDIZE(physicochemical[[#This Row],[volatile acidity]],Stats!C$3,Stats!C$7)</f>
        <v>0.45763124977431813</v>
      </c>
      <c r="M96">
        <f>STANDARDIZE(physicochemical[[#This Row],[residual sugar]],Stats!E$3,Stats!E$7)</f>
        <v>-0.38693758527702915</v>
      </c>
      <c r="N96">
        <f>STANDARDIZE(physicochemical[[#This Row],[chlorides]],Stats!F$3,Stats!F$7)</f>
        <v>-0.12771315137847594</v>
      </c>
      <c r="O96">
        <f>STANDARDIZE(physicochemical[[#This Row],[free sulfur dioxide]],Stats!G$3,Stats!G$7)</f>
        <v>-0.41823134300760079</v>
      </c>
      <c r="P96">
        <f>STANDARDIZE(physicochemical[[#This Row],[density]],Stats!I$3,Stats!I$7)</f>
        <v>-8.4071586185742023E-2</v>
      </c>
      <c r="Q96">
        <f>STANDARDIZE(physicochemical[[#This Row],[pH]],Stats!J$3,Stats!J$7)</f>
        <v>0.63881826341990211</v>
      </c>
      <c r="R96">
        <f>STANDARDIZE(physicochemical[[#This Row],[sulphates]],Stats!K$3,Stats!K$7)</f>
        <v>-0.31941549157735188</v>
      </c>
      <c r="S96">
        <f>STANDARDIZE(physicochemical[[#This Row],[alcohol]],Stats!L$3,Stats!L$7)</f>
        <v>-3.9393679925390557E-2</v>
      </c>
      <c r="T96" s="17">
        <f>STANDARDIZE(physicochemical[[#This Row],[quality]],Stats!N$3,Stats!N$7)</f>
        <v>0.50837380281196765</v>
      </c>
      <c r="U96">
        <f>SQRT(SUMXMY2($K$2:$S$2,physicochemical[[#This Row],[STDFA]:[STDAlc]]))</f>
        <v>4.0824867909085745</v>
      </c>
      <c r="V96" t="str">
        <f>VLOOKUP(physicochemical[[#This Row],[Euclidean Dist]],Quartiles,2)</f>
        <v>Q2</v>
      </c>
      <c r="W96">
        <f>IF(physicochemical[[#This Row],[Euclidean Dist]]&lt;=beta,1-2*(physicochemical[[#This Row],[Euclidean Dist]]/gamma)^2,2*((physicochemical[[#This Row],[Euclidean Dist]]-gamma)/gamma)^2)</f>
        <v>0.85376123150551464</v>
      </c>
      <c r="X96" t="str">
        <f>VLOOKUP(physicochemical[[#This Row],[S- Fn]],FuzzyQ,2)</f>
        <v>Q1</v>
      </c>
      <c r="Y96">
        <f>physicochemical[[#This Row],[Euclidean Dist]]^2</f>
        <v>16.666698397942991</v>
      </c>
      <c r="Z96" t="str">
        <f>VLOOKUP(physicochemical[[#This Row],[Concentration]],FuzzyQ,2)</f>
        <v>Q1</v>
      </c>
      <c r="AA96">
        <f>SQRT(physicochemical[[#This Row],[S- Fn]])</f>
        <v>0.92399200835587025</v>
      </c>
      <c r="AB96" t="str">
        <f>VLOOKUP(physicochemical[[#This Row],[Dialation]],FuzzyQ,2)</f>
        <v>Q1</v>
      </c>
    </row>
    <row r="97" spans="1:28" ht="15" hidden="1" thickTop="1" x14ac:dyDescent="0.35">
      <c r="A97">
        <f>'winequality-white'!A103</f>
        <v>7.8</v>
      </c>
      <c r="B97">
        <f>'winequality-white'!B103</f>
        <v>0.5</v>
      </c>
      <c r="C97">
        <f>'winequality-white'!D103</f>
        <v>1.9</v>
      </c>
      <c r="D97">
        <f>'winequality-white'!E103</f>
        <v>7.4999999999999997E-2</v>
      </c>
      <c r="E97">
        <f>'winequality-white'!F103</f>
        <v>8</v>
      </c>
      <c r="F97">
        <f>'winequality-white'!H103</f>
        <v>0.99590000000000001</v>
      </c>
      <c r="G97">
        <f>'winequality-white'!I103</f>
        <v>3.31</v>
      </c>
      <c r="H97">
        <f>'winequality-white'!J103</f>
        <v>0.56000000000000005</v>
      </c>
      <c r="I97">
        <f>'winequality-white'!K103</f>
        <v>10.4</v>
      </c>
      <c r="J97" s="17">
        <v>6</v>
      </c>
      <c r="K97">
        <f>STANDARDIZE(physicochemical[[#This Row],[fixed acidity]],Stats!B$3,Stats!B$7)</f>
        <v>-0.50577090925482393</v>
      </c>
      <c r="L97">
        <f>STANDARDIZE(physicochemical[[#This Row],[volatile acidity]],Stats!C$3,Stats!C$7)</f>
        <v>-0.15844312882285336</v>
      </c>
      <c r="M97">
        <f>STANDARDIZE(physicochemical[[#This Row],[residual sugar]],Stats!E$3,Stats!E$7)</f>
        <v>-0.54836336136256492</v>
      </c>
      <c r="N97">
        <f>STANDARDIZE(physicochemical[[#This Row],[chlorides]],Stats!F$3,Stats!F$7)</f>
        <v>-0.3080140709716232</v>
      </c>
      <c r="O97">
        <f>STANDARDIZE(physicochemical[[#This Row],[free sulfur dioxide]],Stats!G$3,Stats!G$7)</f>
        <v>-0.71904506370354959</v>
      </c>
      <c r="P97">
        <f>STANDARDIZE(physicochemical[[#This Row],[density]],Stats!I$3,Stats!I$7)</f>
        <v>-0.81522667075515753</v>
      </c>
      <c r="Q97">
        <f>STANDARDIZE(physicochemical[[#This Row],[pH]],Stats!J$3,Stats!J$7)</f>
        <v>6.9010099814441478E-2</v>
      </c>
      <c r="R97">
        <f>STANDARDIZE(physicochemical[[#This Row],[sulphates]],Stats!K$3,Stats!K$7)</f>
        <v>-0.59232688219367402</v>
      </c>
      <c r="S97">
        <f>STANDARDIZE(physicochemical[[#This Row],[alcohol]],Stats!L$3,Stats!L$7)</f>
        <v>0.15418705680878736</v>
      </c>
      <c r="T97" s="17">
        <f>STANDARDIZE(physicochemical[[#This Row],[quality]],Stats!N$3,Stats!N$7)</f>
        <v>0.50837380281196765</v>
      </c>
      <c r="U97">
        <f>SQRT(SUMXMY2($K$2:$S$2,physicochemical[[#This Row],[STDFA]:[STDAlc]]))</f>
        <v>4.7962627653403045</v>
      </c>
      <c r="V97" t="str">
        <f>VLOOKUP(physicochemical[[#This Row],[Euclidean Dist]],Quartiles,2)</f>
        <v>Q2</v>
      </c>
      <c r="W97">
        <f>IF(physicochemical[[#This Row],[Euclidean Dist]]&lt;=beta,1-2*(physicochemical[[#This Row],[Euclidean Dist]]/gamma)^2,2*((physicochemical[[#This Row],[Euclidean Dist]]-gamma)/gamma)^2)</f>
        <v>0.79815458864190281</v>
      </c>
      <c r="X97" t="str">
        <f>VLOOKUP(physicochemical[[#This Row],[S- Fn]],FuzzyQ,2)</f>
        <v>Q1</v>
      </c>
      <c r="Y97">
        <f>physicochemical[[#This Row],[Euclidean Dist]]^2</f>
        <v>23.004136514189824</v>
      </c>
      <c r="Z97" t="str">
        <f>VLOOKUP(physicochemical[[#This Row],[Concentration]],FuzzyQ,2)</f>
        <v>Q1</v>
      </c>
      <c r="AA97">
        <f>SQRT(physicochemical[[#This Row],[S- Fn]])</f>
        <v>0.89339497907806875</v>
      </c>
      <c r="AB97" t="str">
        <f>VLOOKUP(physicochemical[[#This Row],[Dialation]],FuzzyQ,2)</f>
        <v>Q1</v>
      </c>
    </row>
    <row r="98" spans="1:28" ht="15" hidden="1" thickTop="1" x14ac:dyDescent="0.35">
      <c r="A98">
        <f>'winequality-white'!A105</f>
        <v>8.1</v>
      </c>
      <c r="B98">
        <f>'winequality-white'!B105</f>
        <v>0.57499999999999996</v>
      </c>
      <c r="C98">
        <f>'winequality-white'!D105</f>
        <v>2.1</v>
      </c>
      <c r="D98">
        <f>'winequality-white'!E105</f>
        <v>7.6999999999999999E-2</v>
      </c>
      <c r="E98">
        <f>'winequality-white'!F105</f>
        <v>12</v>
      </c>
      <c r="F98">
        <f>'winequality-white'!H105</f>
        <v>0.99670000000000003</v>
      </c>
      <c r="G98">
        <f>'winequality-white'!I105</f>
        <v>3.29</v>
      </c>
      <c r="H98">
        <f>'winequality-white'!J105</f>
        <v>0.51</v>
      </c>
      <c r="I98">
        <f>'winequality-white'!K105</f>
        <v>9.1999999999999993</v>
      </c>
      <c r="J98" s="17">
        <v>5</v>
      </c>
      <c r="K98">
        <f>STANDARDIZE(physicochemical[[#This Row],[fixed acidity]],Stats!B$3,Stats!B$7)</f>
        <v>-0.34242579914991988</v>
      </c>
      <c r="L98">
        <f>STANDARDIZE(physicochemical[[#This Row],[volatile acidity]],Stats!C$3,Stats!C$7)</f>
        <v>0.26160758385703609</v>
      </c>
      <c r="M98">
        <f>STANDARDIZE(physicochemical[[#This Row],[residual sugar]],Stats!E$3,Stats!E$7)</f>
        <v>-0.38693758527702915</v>
      </c>
      <c r="N98">
        <f>STANDARDIZE(physicochemical[[#This Row],[chlorides]],Stats!F$3,Stats!F$7)</f>
        <v>-0.26794719995092381</v>
      </c>
      <c r="O98">
        <f>STANDARDIZE(physicochemical[[#This Row],[free sulfur dioxide]],Stats!G$3,Stats!G$7)</f>
        <v>-0.31796010277561787</v>
      </c>
      <c r="P98">
        <f>STANDARDIZE(physicochemical[[#This Row],[density]],Stats!I$3,Stats!I$7)</f>
        <v>-0.3652850802508778</v>
      </c>
      <c r="Q98">
        <f>STANDARDIZE(physicochemical[[#This Row],[pH]],Stats!J$3,Stats!J$7)</f>
        <v>-5.7613936542327875E-2</v>
      </c>
      <c r="R98">
        <f>STANDARDIZE(physicochemical[[#This Row],[sulphates]],Stats!K$3,Stats!K$7)</f>
        <v>-0.86523827280999688</v>
      </c>
      <c r="S98">
        <f>STANDARDIZE(physicochemical[[#This Row],[alcohol]],Stats!L$3,Stats!L$7)</f>
        <v>-1.007297363596275</v>
      </c>
      <c r="T98" s="17">
        <f>STANDARDIZE(physicochemical[[#This Row],[quality]],Stats!N$3,Stats!N$7)</f>
        <v>-0.74377842086283041</v>
      </c>
      <c r="U98">
        <f>SQRT(SUMXMY2($K$2:$S$2,physicochemical[[#This Row],[STDFA]:[STDAlc]]))</f>
        <v>4.7173385116688555</v>
      </c>
      <c r="V98" t="str">
        <f>VLOOKUP(physicochemical[[#This Row],[Euclidean Dist]],Quartiles,2)</f>
        <v>Q2</v>
      </c>
      <c r="W98">
        <f>IF(physicochemical[[#This Row],[Euclidean Dist]]&lt;=beta,1-2*(physicochemical[[#This Row],[Euclidean Dist]]/gamma)^2,2*((physicochemical[[#This Row],[Euclidean Dist]]-gamma)/gamma)^2)</f>
        <v>0.80474281290709215</v>
      </c>
      <c r="X98" t="str">
        <f>VLOOKUP(physicochemical[[#This Row],[S- Fn]],FuzzyQ,2)</f>
        <v>Q1</v>
      </c>
      <c r="Y98">
        <f>physicochemical[[#This Row],[Euclidean Dist]]^2</f>
        <v>22.253282633674132</v>
      </c>
      <c r="Z98" t="str">
        <f>VLOOKUP(physicochemical[[#This Row],[Concentration]],FuzzyQ,2)</f>
        <v>Q1</v>
      </c>
      <c r="AA98">
        <f>SQRT(physicochemical[[#This Row],[S- Fn]])</f>
        <v>0.89707458603345358</v>
      </c>
      <c r="AB98" t="str">
        <f>VLOOKUP(physicochemical[[#This Row],[Dialation]],FuzzyQ,2)</f>
        <v>Q1</v>
      </c>
    </row>
    <row r="99" spans="1:28" ht="15" hidden="1" thickTop="1" x14ac:dyDescent="0.35">
      <c r="A99">
        <f>'winequality-white'!A106</f>
        <v>7.2</v>
      </c>
      <c r="B99">
        <f>'winequality-white'!B106</f>
        <v>0.49</v>
      </c>
      <c r="C99">
        <f>'winequality-white'!D106</f>
        <v>2.2000000000000002</v>
      </c>
      <c r="D99">
        <f>'winequality-white'!E106</f>
        <v>7.0000000000000007E-2</v>
      </c>
      <c r="E99">
        <f>'winequality-white'!F106</f>
        <v>5</v>
      </c>
      <c r="F99">
        <f>'winequality-white'!H106</f>
        <v>0.996</v>
      </c>
      <c r="G99">
        <f>'winequality-white'!I106</f>
        <v>3.33</v>
      </c>
      <c r="H99">
        <f>'winequality-white'!J106</f>
        <v>0.48</v>
      </c>
      <c r="I99">
        <f>'winequality-white'!K106</f>
        <v>9.4</v>
      </c>
      <c r="J99" s="17">
        <v>5</v>
      </c>
      <c r="K99">
        <f>STANDARDIZE(physicochemical[[#This Row],[fixed acidity]],Stats!B$3,Stats!B$7)</f>
        <v>-0.83246112946463224</v>
      </c>
      <c r="L99">
        <f>STANDARDIZE(physicochemical[[#This Row],[volatile acidity]],Stats!C$3,Stats!C$7)</f>
        <v>-0.21444989051350535</v>
      </c>
      <c r="M99">
        <f>STANDARDIZE(physicochemical[[#This Row],[residual sugar]],Stats!E$3,Stats!E$7)</f>
        <v>-0.30622469723426132</v>
      </c>
      <c r="N99">
        <f>STANDARDIZE(physicochemical[[#This Row],[chlorides]],Stats!F$3,Stats!F$7)</f>
        <v>-0.40818124852337134</v>
      </c>
      <c r="O99">
        <f>STANDARDIZE(physicochemical[[#This Row],[free sulfur dioxide]],Stats!G$3,Stats!G$7)</f>
        <v>-1.0198587843994984</v>
      </c>
      <c r="P99">
        <f>STANDARDIZE(physicochemical[[#This Row],[density]],Stats!I$3,Stats!I$7)</f>
        <v>-0.7589839719421303</v>
      </c>
      <c r="Q99">
        <f>STANDARDIZE(physicochemical[[#This Row],[pH]],Stats!J$3,Stats!J$7)</f>
        <v>0.19563413617121084</v>
      </c>
      <c r="R99">
        <f>STANDARDIZE(physicochemical[[#This Row],[sulphates]],Stats!K$3,Stats!K$7)</f>
        <v>-1.0289851071797904</v>
      </c>
      <c r="S99">
        <f>STANDARDIZE(physicochemical[[#This Row],[alcohol]],Stats!L$3,Stats!L$7)</f>
        <v>-0.813716626862097</v>
      </c>
      <c r="T99" s="17">
        <f>STANDARDIZE(physicochemical[[#This Row],[quality]],Stats!N$3,Stats!N$7)</f>
        <v>-0.74377842086283041</v>
      </c>
      <c r="U99">
        <f>SQRT(SUMXMY2($K$2:$S$2,physicochemical[[#This Row],[STDFA]:[STDAlc]]))</f>
        <v>4.8585449865418244</v>
      </c>
      <c r="V99" t="str">
        <f>VLOOKUP(physicochemical[[#This Row],[Euclidean Dist]],Quartiles,2)</f>
        <v>Q2</v>
      </c>
      <c r="W99">
        <f>IF(physicochemical[[#This Row],[Euclidean Dist]]&lt;=beta,1-2*(physicochemical[[#This Row],[Euclidean Dist]]/gamma)^2,2*((physicochemical[[#This Row],[Euclidean Dist]]-gamma)/gamma)^2)</f>
        <v>0.79287839571045793</v>
      </c>
      <c r="X99" t="str">
        <f>VLOOKUP(physicochemical[[#This Row],[S- Fn]],FuzzyQ,2)</f>
        <v>Q1</v>
      </c>
      <c r="Y99">
        <f>physicochemical[[#This Row],[Euclidean Dist]]^2</f>
        <v>23.605459386250697</v>
      </c>
      <c r="Z99" t="str">
        <f>VLOOKUP(physicochemical[[#This Row],[Concentration]],FuzzyQ,2)</f>
        <v>Q1</v>
      </c>
      <c r="AA99">
        <f>SQRT(physicochemical[[#This Row],[S- Fn]])</f>
        <v>0.89043719357990536</v>
      </c>
      <c r="AB99" t="str">
        <f>VLOOKUP(physicochemical[[#This Row],[Dialation]],FuzzyQ,2)</f>
        <v>Q1</v>
      </c>
    </row>
    <row r="100" spans="1:28" ht="15" hidden="1" thickTop="1" x14ac:dyDescent="0.35">
      <c r="A100">
        <f>'winequality-white'!A108</f>
        <v>7.8</v>
      </c>
      <c r="B100">
        <f>'winequality-white'!B108</f>
        <v>0.41</v>
      </c>
      <c r="C100">
        <f>'winequality-white'!D108</f>
        <v>1.7</v>
      </c>
      <c r="D100">
        <f>'winequality-white'!E108</f>
        <v>0.46700000000000003</v>
      </c>
      <c r="E100">
        <f>'winequality-white'!F108</f>
        <v>18</v>
      </c>
      <c r="F100">
        <f>'winequality-white'!H108</f>
        <v>0.99729999999999996</v>
      </c>
      <c r="G100">
        <f>'winequality-white'!I108</f>
        <v>3.08</v>
      </c>
      <c r="H100">
        <f>'winequality-white'!J108</f>
        <v>1.31</v>
      </c>
      <c r="I100">
        <f>'winequality-white'!K108</f>
        <v>9.3000000000000007</v>
      </c>
      <c r="J100" s="17">
        <v>5</v>
      </c>
      <c r="K100">
        <f>STANDARDIZE(physicochemical[[#This Row],[fixed acidity]],Stats!B$3,Stats!B$7)</f>
        <v>-0.50577090925482393</v>
      </c>
      <c r="L100">
        <f>STANDARDIZE(physicochemical[[#This Row],[volatile acidity]],Stats!C$3,Stats!C$7)</f>
        <v>-0.66250398403872113</v>
      </c>
      <c r="M100">
        <f>STANDARDIZE(physicochemical[[#This Row],[residual sugar]],Stats!E$3,Stats!E$7)</f>
        <v>-0.70978913744810046</v>
      </c>
      <c r="N100">
        <f>STANDARDIZE(physicochemical[[#This Row],[chlorides]],Stats!F$3,Stats!F$7)</f>
        <v>7.5450926490854506</v>
      </c>
      <c r="O100">
        <f>STANDARDIZE(physicochemical[[#This Row],[free sulfur dioxide]],Stats!G$3,Stats!G$7)</f>
        <v>0.2836673386162798</v>
      </c>
      <c r="P100">
        <f>STANDARDIZE(physicochemical[[#This Row],[density]],Stats!I$3,Stats!I$7)</f>
        <v>-2.7828887372714859E-2</v>
      </c>
      <c r="Q100">
        <f>STANDARDIZE(physicochemical[[#This Row],[pH]],Stats!J$3,Stats!J$7)</f>
        <v>-1.3871663182884046</v>
      </c>
      <c r="R100">
        <f>STANDARDIZE(physicochemical[[#This Row],[sulphates]],Stats!K$3,Stats!K$7)</f>
        <v>3.5013439770511638</v>
      </c>
      <c r="S100">
        <f>STANDARDIZE(physicochemical[[#This Row],[alcohol]],Stats!L$3,Stats!L$7)</f>
        <v>-0.9105069952291851</v>
      </c>
      <c r="T100" s="17">
        <f>STANDARDIZE(physicochemical[[#This Row],[quality]],Stats!N$3,Stats!N$7)</f>
        <v>-0.74377842086283041</v>
      </c>
      <c r="U100">
        <f>SQRT(SUMXMY2($K$2:$S$2,physicochemical[[#This Row],[STDFA]:[STDAlc]]))</f>
        <v>10.56156141902653</v>
      </c>
      <c r="V100" t="str">
        <f>VLOOKUP(physicochemical[[#This Row],[Euclidean Dist]],Quartiles,2)</f>
        <v>Q3</v>
      </c>
      <c r="W100">
        <f>IF(physicochemical[[#This Row],[Euclidean Dist]]&lt;=beta,1-2*(physicochemical[[#This Row],[Euclidean Dist]]/gamma)^2,2*((physicochemical[[#This Row],[Euclidean Dist]]-gamma)/gamma)^2)</f>
        <v>0.18053877402005256</v>
      </c>
      <c r="X100" t="str">
        <f>VLOOKUP(physicochemical[[#This Row],[S- Fn]],FuzzyQ,2)</f>
        <v>Q4</v>
      </c>
      <c r="Y100">
        <f>physicochemical[[#This Row],[Euclidean Dist]]^2</f>
        <v>111.54657960786969</v>
      </c>
      <c r="Z100" t="str">
        <f>VLOOKUP(physicochemical[[#This Row],[Concentration]],FuzzyQ,2)</f>
        <v>Q1</v>
      </c>
      <c r="AA100">
        <f>SQRT(physicochemical[[#This Row],[S- Fn]])</f>
        <v>0.42489854556123458</v>
      </c>
      <c r="AB100" t="str">
        <f>VLOOKUP(physicochemical[[#This Row],[Dialation]],FuzzyQ,2)</f>
        <v>Q3</v>
      </c>
    </row>
    <row r="101" spans="1:28" ht="15" hidden="1" thickTop="1" x14ac:dyDescent="0.35">
      <c r="A101">
        <f>'winequality-white'!A109</f>
        <v>6.2</v>
      </c>
      <c r="B101">
        <f>'winequality-white'!B109</f>
        <v>0.63</v>
      </c>
      <c r="C101">
        <f>'winequality-white'!D109</f>
        <v>1.7</v>
      </c>
      <c r="D101">
        <f>'winequality-white'!E109</f>
        <v>8.7999999999999995E-2</v>
      </c>
      <c r="E101">
        <f>'winequality-white'!F109</f>
        <v>15</v>
      </c>
      <c r="F101">
        <f>'winequality-white'!H109</f>
        <v>0.99690000000000001</v>
      </c>
      <c r="G101">
        <f>'winequality-white'!I109</f>
        <v>3.46</v>
      </c>
      <c r="H101">
        <f>'winequality-white'!J109</f>
        <v>0.79</v>
      </c>
      <c r="I101">
        <f>'winequality-white'!K109</f>
        <v>9.3000000000000007</v>
      </c>
      <c r="J101" s="17">
        <v>5</v>
      </c>
      <c r="K101">
        <f>STANDARDIZE(physicochemical[[#This Row],[fixed acidity]],Stats!B$3,Stats!B$7)</f>
        <v>-1.3769448298143128</v>
      </c>
      <c r="L101">
        <f>STANDARDIZE(physicochemical[[#This Row],[volatile acidity]],Stats!C$3,Stats!C$7)</f>
        <v>0.56964477315562212</v>
      </c>
      <c r="M101">
        <f>STANDARDIZE(physicochemical[[#This Row],[residual sugar]],Stats!E$3,Stats!E$7)</f>
        <v>-0.70978913744810046</v>
      </c>
      <c r="N101">
        <f>STANDARDIZE(physicochemical[[#This Row],[chlorides]],Stats!F$3,Stats!F$7)</f>
        <v>-4.7579409337077459E-2</v>
      </c>
      <c r="O101">
        <f>STANDARDIZE(physicochemical[[#This Row],[free sulfur dioxide]],Stats!G$3,Stats!G$7)</f>
        <v>-1.714638207966902E-2</v>
      </c>
      <c r="P101">
        <f>STANDARDIZE(physicochemical[[#This Row],[density]],Stats!I$3,Stats!I$7)</f>
        <v>-0.2527996826248235</v>
      </c>
      <c r="Q101">
        <f>STANDARDIZE(physicochemical[[#This Row],[pH]],Stats!J$3,Stats!J$7)</f>
        <v>1.0186903724902101</v>
      </c>
      <c r="R101">
        <f>STANDARDIZE(physicochemical[[#This Row],[sulphates]],Stats!K$3,Stats!K$7)</f>
        <v>0.6630655146414095</v>
      </c>
      <c r="S101">
        <f>STANDARDIZE(physicochemical[[#This Row],[alcohol]],Stats!L$3,Stats!L$7)</f>
        <v>-0.9105069952291851</v>
      </c>
      <c r="T101" s="17">
        <f>STANDARDIZE(physicochemical[[#This Row],[quality]],Stats!N$3,Stats!N$7)</f>
        <v>-0.74377842086283041</v>
      </c>
      <c r="U101">
        <f>SQRT(SUMXMY2($K$2:$S$2,physicochemical[[#This Row],[STDFA]:[STDAlc]]))</f>
        <v>4.4997844565971343</v>
      </c>
      <c r="V101" t="str">
        <f>VLOOKUP(physicochemical[[#This Row],[Euclidean Dist]],Quartiles,2)</f>
        <v>Q2</v>
      </c>
      <c r="W101">
        <f>IF(physicochemical[[#This Row],[Euclidean Dist]]&lt;=beta,1-2*(physicochemical[[#This Row],[Euclidean Dist]]/gamma)^2,2*((physicochemical[[#This Row],[Euclidean Dist]]-gamma)/gamma)^2)</f>
        <v>0.82233725535246061</v>
      </c>
      <c r="X101" t="str">
        <f>VLOOKUP(physicochemical[[#This Row],[S- Fn]],FuzzyQ,2)</f>
        <v>Q1</v>
      </c>
      <c r="Y101">
        <f>physicochemical[[#This Row],[Euclidean Dist]]^2</f>
        <v>20.248060155833169</v>
      </c>
      <c r="Z101" t="str">
        <f>VLOOKUP(physicochemical[[#This Row],[Concentration]],FuzzyQ,2)</f>
        <v>Q1</v>
      </c>
      <c r="AA101">
        <f>SQRT(physicochemical[[#This Row],[S- Fn]])</f>
        <v>0.90682812889348585</v>
      </c>
      <c r="AB101" t="str">
        <f>VLOOKUP(physicochemical[[#This Row],[Dialation]],FuzzyQ,2)</f>
        <v>Q1</v>
      </c>
    </row>
    <row r="102" spans="1:28" ht="15" hidden="1" thickTop="1" x14ac:dyDescent="0.35">
      <c r="A102">
        <f>'winequality-white'!A110</f>
        <v>8</v>
      </c>
      <c r="B102">
        <f>'winequality-white'!B110</f>
        <v>0.33</v>
      </c>
      <c r="C102">
        <f>'winequality-white'!D110</f>
        <v>2.5</v>
      </c>
      <c r="D102">
        <f>'winequality-white'!E110</f>
        <v>9.0999999999999998E-2</v>
      </c>
      <c r="E102">
        <f>'winequality-white'!F110</f>
        <v>18</v>
      </c>
      <c r="F102">
        <f>'winequality-white'!H110</f>
        <v>0.99760000000000004</v>
      </c>
      <c r="G102">
        <f>'winequality-white'!I110</f>
        <v>3.37</v>
      </c>
      <c r="H102">
        <f>'winequality-white'!J110</f>
        <v>0.8</v>
      </c>
      <c r="I102">
        <f>'winequality-white'!K110</f>
        <v>9.6</v>
      </c>
      <c r="J102" s="17">
        <v>6</v>
      </c>
      <c r="K102">
        <f>STANDARDIZE(physicochemical[[#This Row],[fixed acidity]],Stats!B$3,Stats!B$7)</f>
        <v>-0.39687416918488777</v>
      </c>
      <c r="L102">
        <f>STANDARDIZE(physicochemical[[#This Row],[volatile acidity]],Stats!C$3,Stats!C$7)</f>
        <v>-1.1105580775639365</v>
      </c>
      <c r="M102">
        <f>STANDARDIZE(physicochemical[[#This Row],[residual sugar]],Stats!E$3,Stats!E$7)</f>
        <v>-6.408603310595809E-2</v>
      </c>
      <c r="N102">
        <f>STANDARDIZE(physicochemical[[#This Row],[chlorides]],Stats!F$3,Stats!F$7)</f>
        <v>1.2520897193971616E-2</v>
      </c>
      <c r="O102">
        <f>STANDARDIZE(physicochemical[[#This Row],[free sulfur dioxide]],Stats!G$3,Stats!G$7)</f>
        <v>0.2836673386162798</v>
      </c>
      <c r="P102">
        <f>STANDARDIZE(physicochemical[[#This Row],[density]],Stats!I$3,Stats!I$7)</f>
        <v>0.14089920906642905</v>
      </c>
      <c r="Q102">
        <f>STANDARDIZE(physicochemical[[#This Row],[pH]],Stats!J$3,Stats!J$7)</f>
        <v>0.44888220888474956</v>
      </c>
      <c r="R102">
        <f>STANDARDIZE(physicochemical[[#This Row],[sulphates]],Stats!K$3,Stats!K$7)</f>
        <v>0.71764779276467405</v>
      </c>
      <c r="S102">
        <f>STANDARDIZE(physicochemical[[#This Row],[alcohol]],Stats!L$3,Stats!L$7)</f>
        <v>-0.62013589012792081</v>
      </c>
      <c r="T102" s="17">
        <f>STANDARDIZE(physicochemical[[#This Row],[quality]],Stats!N$3,Stats!N$7)</f>
        <v>0.50837380281196765</v>
      </c>
      <c r="U102">
        <f>SQRT(SUMXMY2($K$2:$S$2,physicochemical[[#This Row],[STDFA]:[STDAlc]]))</f>
        <v>5.7375484852352958</v>
      </c>
      <c r="V102" t="str">
        <f>VLOOKUP(physicochemical[[#This Row],[Euclidean Dist]],Quartiles,2)</f>
        <v>Q2</v>
      </c>
      <c r="W102">
        <f>IF(physicochemical[[#This Row],[Euclidean Dist]]&lt;=beta,1-2*(physicochemical[[#This Row],[Euclidean Dist]]/gamma)^2,2*((physicochemical[[#This Row],[Euclidean Dist]]-gamma)/gamma)^2)</f>
        <v>0.7111544495395995</v>
      </c>
      <c r="X102" t="str">
        <f>VLOOKUP(physicochemical[[#This Row],[S- Fn]],FuzzyQ,2)</f>
        <v>Q2</v>
      </c>
      <c r="Y102">
        <f>physicochemical[[#This Row],[Euclidean Dist]]^2</f>
        <v>32.91946262042584</v>
      </c>
      <c r="Z102" t="str">
        <f>VLOOKUP(physicochemical[[#This Row],[Concentration]],FuzzyQ,2)</f>
        <v>Q1</v>
      </c>
      <c r="AA102">
        <f>SQRT(physicochemical[[#This Row],[S- Fn]])</f>
        <v>0.84329973884710741</v>
      </c>
      <c r="AB102" t="str">
        <f>VLOOKUP(physicochemical[[#This Row],[Dialation]],FuzzyQ,2)</f>
        <v>Q1</v>
      </c>
    </row>
    <row r="103" spans="1:28" ht="15" hidden="1" thickTop="1" x14ac:dyDescent="0.35">
      <c r="A103">
        <f>'winequality-white'!A111</f>
        <v>8.1</v>
      </c>
      <c r="B103">
        <f>'winequality-white'!B111</f>
        <v>0.78500000000000003</v>
      </c>
      <c r="C103">
        <f>'winequality-white'!D111</f>
        <v>2</v>
      </c>
      <c r="D103">
        <f>'winequality-white'!E111</f>
        <v>0.122</v>
      </c>
      <c r="E103">
        <f>'winequality-white'!F111</f>
        <v>37</v>
      </c>
      <c r="F103">
        <f>'winequality-white'!H111</f>
        <v>0.99690000000000001</v>
      </c>
      <c r="G103">
        <f>'winequality-white'!I111</f>
        <v>3.21</v>
      </c>
      <c r="H103">
        <f>'winequality-white'!J111</f>
        <v>0.69</v>
      </c>
      <c r="I103">
        <f>'winequality-white'!K111</f>
        <v>9.3000000000000007</v>
      </c>
      <c r="J103" s="17">
        <v>5</v>
      </c>
      <c r="K103">
        <f>STANDARDIZE(physicochemical[[#This Row],[fixed acidity]],Stats!B$3,Stats!B$7)</f>
        <v>-0.34242579914991988</v>
      </c>
      <c r="L103">
        <f>STANDARDIZE(physicochemical[[#This Row],[volatile acidity]],Stats!C$3,Stats!C$7)</f>
        <v>1.4377495793607276</v>
      </c>
      <c r="M103">
        <f>STANDARDIZE(physicochemical[[#This Row],[residual sugar]],Stats!E$3,Stats!E$7)</f>
        <v>-0.46765047331979703</v>
      </c>
      <c r="N103">
        <f>STANDARDIZE(physicochemical[[#This Row],[chlorides]],Stats!F$3,Stats!F$7)</f>
        <v>0.63355739801481148</v>
      </c>
      <c r="O103">
        <f>STANDARDIZE(physicochemical[[#This Row],[free sulfur dioxide]],Stats!G$3,Stats!G$7)</f>
        <v>2.1888209030239558</v>
      </c>
      <c r="P103">
        <f>STANDARDIZE(physicochemical[[#This Row],[density]],Stats!I$3,Stats!I$7)</f>
        <v>-0.2527996826248235</v>
      </c>
      <c r="Q103">
        <f>STANDARDIZE(physicochemical[[#This Row],[pH]],Stats!J$3,Stats!J$7)</f>
        <v>-0.56411008196940526</v>
      </c>
      <c r="R103">
        <f>STANDARDIZE(physicochemical[[#This Row],[sulphates]],Stats!K$3,Stats!K$7)</f>
        <v>0.11724273340876398</v>
      </c>
      <c r="S103">
        <f>STANDARDIZE(physicochemical[[#This Row],[alcohol]],Stats!L$3,Stats!L$7)</f>
        <v>-0.9105069952291851</v>
      </c>
      <c r="T103" s="17">
        <f>STANDARDIZE(physicochemical[[#This Row],[quality]],Stats!N$3,Stats!N$7)</f>
        <v>-0.74377842086283041</v>
      </c>
      <c r="U103">
        <f>SQRT(SUMXMY2($K$2:$S$2,physicochemical[[#This Row],[STDFA]:[STDAlc]]))</f>
        <v>5.3492406999962512</v>
      </c>
      <c r="V103" t="str">
        <f>VLOOKUP(physicochemical[[#This Row],[Euclidean Dist]],Quartiles,2)</f>
        <v>Q2</v>
      </c>
      <c r="W103">
        <f>IF(physicochemical[[#This Row],[Euclidean Dist]]&lt;=beta,1-2*(physicochemical[[#This Row],[Euclidean Dist]]/gamma)^2,2*((physicochemical[[#This Row],[Euclidean Dist]]-gamma)/gamma)^2)</f>
        <v>0.74892861097678698</v>
      </c>
      <c r="X103" t="str">
        <f>VLOOKUP(physicochemical[[#This Row],[S- Fn]],FuzzyQ,2)</f>
        <v>Q2</v>
      </c>
      <c r="Y103">
        <f>physicochemical[[#This Row],[Euclidean Dist]]^2</f>
        <v>28.614376066496384</v>
      </c>
      <c r="Z103" t="str">
        <f>VLOOKUP(physicochemical[[#This Row],[Concentration]],FuzzyQ,2)</f>
        <v>Q1</v>
      </c>
      <c r="AA103">
        <f>SQRT(physicochemical[[#This Row],[S- Fn]])</f>
        <v>0.86540661597701396</v>
      </c>
      <c r="AB103" t="str">
        <f>VLOOKUP(physicochemical[[#This Row],[Dialation]],FuzzyQ,2)</f>
        <v>Q1</v>
      </c>
    </row>
    <row r="104" spans="1:28" ht="15" hidden="1" thickTop="1" x14ac:dyDescent="0.35">
      <c r="A104">
        <f>'winequality-white'!A112</f>
        <v>7.8</v>
      </c>
      <c r="B104">
        <f>'winequality-white'!B112</f>
        <v>0.56000000000000005</v>
      </c>
      <c r="C104">
        <f>'winequality-white'!D112</f>
        <v>1.8</v>
      </c>
      <c r="D104">
        <f>'winequality-white'!E112</f>
        <v>0.104</v>
      </c>
      <c r="E104">
        <f>'winequality-white'!F112</f>
        <v>12</v>
      </c>
      <c r="F104">
        <f>'winequality-white'!H112</f>
        <v>0.99639999999999995</v>
      </c>
      <c r="G104">
        <f>'winequality-white'!I112</f>
        <v>3.19</v>
      </c>
      <c r="H104">
        <f>'winequality-white'!J112</f>
        <v>0.93</v>
      </c>
      <c r="I104">
        <f>'winequality-white'!K112</f>
        <v>9.5</v>
      </c>
      <c r="J104" s="17">
        <v>5</v>
      </c>
      <c r="K104">
        <f>STANDARDIZE(physicochemical[[#This Row],[fixed acidity]],Stats!B$3,Stats!B$7)</f>
        <v>-0.50577090925482393</v>
      </c>
      <c r="L104">
        <f>STANDARDIZE(physicochemical[[#This Row],[volatile acidity]],Stats!C$3,Stats!C$7)</f>
        <v>0.1775974413210587</v>
      </c>
      <c r="M104">
        <f>STANDARDIZE(physicochemical[[#This Row],[residual sugar]],Stats!E$3,Stats!E$7)</f>
        <v>-0.62907624940533258</v>
      </c>
      <c r="N104">
        <f>STANDARDIZE(physicochemical[[#This Row],[chlorides]],Stats!F$3,Stats!F$7)</f>
        <v>0.27295555882851735</v>
      </c>
      <c r="O104">
        <f>STANDARDIZE(physicochemical[[#This Row],[free sulfur dioxide]],Stats!G$3,Stats!G$7)</f>
        <v>-0.31796010277561787</v>
      </c>
      <c r="P104">
        <f>STANDARDIZE(physicochemical[[#This Row],[density]],Stats!I$3,Stats!I$7)</f>
        <v>-0.53401317669002168</v>
      </c>
      <c r="Q104">
        <f>STANDARDIZE(physicochemical[[#This Row],[pH]],Stats!J$3,Stats!J$7)</f>
        <v>-0.6907341183261746</v>
      </c>
      <c r="R104">
        <f>STANDARDIZE(physicochemical[[#This Row],[sulphates]],Stats!K$3,Stats!K$7)</f>
        <v>1.4272174083671127</v>
      </c>
      <c r="S104">
        <f>STANDARDIZE(physicochemical[[#This Row],[alcohol]],Stats!L$3,Stats!L$7)</f>
        <v>-0.71692625849500891</v>
      </c>
      <c r="T104" s="17">
        <f>STANDARDIZE(physicochemical[[#This Row],[quality]],Stats!N$3,Stats!N$7)</f>
        <v>-0.74377842086283041</v>
      </c>
      <c r="U104">
        <f>SQRT(SUMXMY2($K$2:$S$2,physicochemical[[#This Row],[STDFA]:[STDAlc]]))</f>
        <v>5.5114858169548517</v>
      </c>
      <c r="V104" t="str">
        <f>VLOOKUP(physicochemical[[#This Row],[Euclidean Dist]],Quartiles,2)</f>
        <v>Q2</v>
      </c>
      <c r="W104">
        <f>IF(physicochemical[[#This Row],[Euclidean Dist]]&lt;=beta,1-2*(physicochemical[[#This Row],[Euclidean Dist]]/gamma)^2,2*((physicochemical[[#This Row],[Euclidean Dist]]-gamma)/gamma)^2)</f>
        <v>0.73346740174398461</v>
      </c>
      <c r="X104" t="str">
        <f>VLOOKUP(physicochemical[[#This Row],[S- Fn]],FuzzyQ,2)</f>
        <v>Q2</v>
      </c>
      <c r="Y104">
        <f>physicochemical[[#This Row],[Euclidean Dist]]^2</f>
        <v>30.376475910494488</v>
      </c>
      <c r="Z104" t="str">
        <f>VLOOKUP(physicochemical[[#This Row],[Concentration]],FuzzyQ,2)</f>
        <v>Q1</v>
      </c>
      <c r="AA104">
        <f>SQRT(physicochemical[[#This Row],[S- Fn]])</f>
        <v>0.85642711408734873</v>
      </c>
      <c r="AB104" t="str">
        <f>VLOOKUP(physicochemical[[#This Row],[Dialation]],FuzzyQ,2)</f>
        <v>Q1</v>
      </c>
    </row>
    <row r="105" spans="1:28" ht="15" hidden="1" thickTop="1" x14ac:dyDescent="0.35">
      <c r="A105">
        <f>'winequality-white'!A113</f>
        <v>8.4</v>
      </c>
      <c r="B105">
        <f>'winequality-white'!B113</f>
        <v>0.62</v>
      </c>
      <c r="C105">
        <f>'winequality-white'!D113</f>
        <v>2.2000000000000002</v>
      </c>
      <c r="D105">
        <f>'winequality-white'!E113</f>
        <v>8.4000000000000005E-2</v>
      </c>
      <c r="E105">
        <f>'winequality-white'!F113</f>
        <v>11</v>
      </c>
      <c r="F105">
        <f>'winequality-white'!H113</f>
        <v>0.99639999999999995</v>
      </c>
      <c r="G105">
        <f>'winequality-white'!I113</f>
        <v>3.15</v>
      </c>
      <c r="H105">
        <f>'winequality-white'!J113</f>
        <v>0.66</v>
      </c>
      <c r="I105">
        <f>'winequality-white'!K113</f>
        <v>9.8000000000000007</v>
      </c>
      <c r="J105" s="17">
        <v>5</v>
      </c>
      <c r="K105">
        <f>STANDARDIZE(physicochemical[[#This Row],[fixed acidity]],Stats!B$3,Stats!B$7)</f>
        <v>-0.17908068904501528</v>
      </c>
      <c r="L105">
        <f>STANDARDIZE(physicochemical[[#This Row],[volatile acidity]],Stats!C$3,Stats!C$7)</f>
        <v>0.51363801146497012</v>
      </c>
      <c r="M105">
        <f>STANDARDIZE(physicochemical[[#This Row],[residual sugar]],Stats!E$3,Stats!E$7)</f>
        <v>-0.30622469723426132</v>
      </c>
      <c r="N105">
        <f>STANDARDIZE(physicochemical[[#This Row],[chlorides]],Stats!F$3,Stats!F$7)</f>
        <v>-0.12771315137847594</v>
      </c>
      <c r="O105">
        <f>STANDARDIZE(physicochemical[[#This Row],[free sulfur dioxide]],Stats!G$3,Stats!G$7)</f>
        <v>-0.41823134300760079</v>
      </c>
      <c r="P105">
        <f>STANDARDIZE(physicochemical[[#This Row],[density]],Stats!I$3,Stats!I$7)</f>
        <v>-0.53401317669002168</v>
      </c>
      <c r="Q105">
        <f>STANDARDIZE(physicochemical[[#This Row],[pH]],Stats!J$3,Stats!J$7)</f>
        <v>-0.94398219103971337</v>
      </c>
      <c r="R105">
        <f>STANDARDIZE(physicochemical[[#This Row],[sulphates]],Stats!K$3,Stats!K$7)</f>
        <v>-4.6504100961029089E-2</v>
      </c>
      <c r="S105">
        <f>STANDARDIZE(physicochemical[[#This Row],[alcohol]],Stats!L$3,Stats!L$7)</f>
        <v>-0.42655515339374295</v>
      </c>
      <c r="T105" s="17">
        <f>STANDARDIZE(physicochemical[[#This Row],[quality]],Stats!N$3,Stats!N$7)</f>
        <v>-0.74377842086283041</v>
      </c>
      <c r="U105">
        <f>SQRT(SUMXMY2($K$2:$S$2,physicochemical[[#This Row],[STDFA]:[STDAlc]]))</f>
        <v>4.8901110766405287</v>
      </c>
      <c r="V105" t="str">
        <f>VLOOKUP(physicochemical[[#This Row],[Euclidean Dist]],Quartiles,2)</f>
        <v>Q2</v>
      </c>
      <c r="W105">
        <f>IF(physicochemical[[#This Row],[Euclidean Dist]]&lt;=beta,1-2*(physicochemical[[#This Row],[Euclidean Dist]]/gamma)^2,2*((physicochemical[[#This Row],[Euclidean Dist]]-gamma)/gamma)^2)</f>
        <v>0.79017830418965085</v>
      </c>
      <c r="X105" t="str">
        <f>VLOOKUP(physicochemical[[#This Row],[S- Fn]],FuzzyQ,2)</f>
        <v>Q1</v>
      </c>
      <c r="Y105">
        <f>physicochemical[[#This Row],[Euclidean Dist]]^2</f>
        <v>23.91318634188239</v>
      </c>
      <c r="Z105" t="str">
        <f>VLOOKUP(physicochemical[[#This Row],[Concentration]],FuzzyQ,2)</f>
        <v>Q1</v>
      </c>
      <c r="AA105">
        <f>SQRT(physicochemical[[#This Row],[S- Fn]])</f>
        <v>0.88891974001574003</v>
      </c>
      <c r="AB105" t="str">
        <f>VLOOKUP(physicochemical[[#This Row],[Dialation]],FuzzyQ,2)</f>
        <v>Q1</v>
      </c>
    </row>
    <row r="106" spans="1:28" ht="15" hidden="1" thickTop="1" x14ac:dyDescent="0.35">
      <c r="A106">
        <f>'winequality-white'!A114</f>
        <v>8.4</v>
      </c>
      <c r="B106">
        <f>'winequality-white'!B114</f>
        <v>0.6</v>
      </c>
      <c r="C106">
        <f>'winequality-white'!D114</f>
        <v>2.2000000000000002</v>
      </c>
      <c r="D106">
        <f>'winequality-white'!E114</f>
        <v>8.5000000000000006E-2</v>
      </c>
      <c r="E106">
        <f>'winequality-white'!F114</f>
        <v>14</v>
      </c>
      <c r="F106">
        <f>'winequality-white'!H114</f>
        <v>0.99639999999999995</v>
      </c>
      <c r="G106">
        <f>'winequality-white'!I114</f>
        <v>3.15</v>
      </c>
      <c r="H106">
        <f>'winequality-white'!J114</f>
        <v>0.66</v>
      </c>
      <c r="I106">
        <f>'winequality-white'!K114</f>
        <v>9.8000000000000007</v>
      </c>
      <c r="J106" s="17">
        <v>5</v>
      </c>
      <c r="K106">
        <f>STANDARDIZE(physicochemical[[#This Row],[fixed acidity]],Stats!B$3,Stats!B$7)</f>
        <v>-0.17908068904501528</v>
      </c>
      <c r="L106">
        <f>STANDARDIZE(physicochemical[[#This Row],[volatile acidity]],Stats!C$3,Stats!C$7)</f>
        <v>0.40162448808366608</v>
      </c>
      <c r="M106">
        <f>STANDARDIZE(physicochemical[[#This Row],[residual sugar]],Stats!E$3,Stats!E$7)</f>
        <v>-0.30622469723426132</v>
      </c>
      <c r="N106">
        <f>STANDARDIZE(physicochemical[[#This Row],[chlorides]],Stats!F$3,Stats!F$7)</f>
        <v>-0.10767971586812626</v>
      </c>
      <c r="O106">
        <f>STANDARDIZE(physicochemical[[#This Row],[free sulfur dioxide]],Stats!G$3,Stats!G$7)</f>
        <v>-0.11741762231165197</v>
      </c>
      <c r="P106">
        <f>STANDARDIZE(physicochemical[[#This Row],[density]],Stats!I$3,Stats!I$7)</f>
        <v>-0.53401317669002168</v>
      </c>
      <c r="Q106">
        <f>STANDARDIZE(physicochemical[[#This Row],[pH]],Stats!J$3,Stats!J$7)</f>
        <v>-0.94398219103971337</v>
      </c>
      <c r="R106">
        <f>STANDARDIZE(physicochemical[[#This Row],[sulphates]],Stats!K$3,Stats!K$7)</f>
        <v>-4.6504100961029089E-2</v>
      </c>
      <c r="S106">
        <f>STANDARDIZE(physicochemical[[#This Row],[alcohol]],Stats!L$3,Stats!L$7)</f>
        <v>-0.42655515339374295</v>
      </c>
      <c r="T106" s="17">
        <f>STANDARDIZE(physicochemical[[#This Row],[quality]],Stats!N$3,Stats!N$7)</f>
        <v>-0.74377842086283041</v>
      </c>
      <c r="U106">
        <f>SQRT(SUMXMY2($K$2:$S$2,physicochemical[[#This Row],[STDFA]:[STDAlc]]))</f>
        <v>5.0076992264796925</v>
      </c>
      <c r="V106" t="str">
        <f>VLOOKUP(physicochemical[[#This Row],[Euclidean Dist]],Quartiles,2)</f>
        <v>Q2</v>
      </c>
      <c r="W106">
        <f>IF(physicochemical[[#This Row],[Euclidean Dist]]&lt;=beta,1-2*(physicochemical[[#This Row],[Euclidean Dist]]/gamma)^2,2*((physicochemical[[#This Row],[Euclidean Dist]]-gamma)/gamma)^2)</f>
        <v>0.77996619081095919</v>
      </c>
      <c r="X106" t="str">
        <f>VLOOKUP(physicochemical[[#This Row],[S- Fn]],FuzzyQ,2)</f>
        <v>Q1</v>
      </c>
      <c r="Y106">
        <f>physicochemical[[#This Row],[Euclidean Dist]]^2</f>
        <v>25.077051542885311</v>
      </c>
      <c r="Z106" t="str">
        <f>VLOOKUP(physicochemical[[#This Row],[Concentration]],FuzzyQ,2)</f>
        <v>Q1</v>
      </c>
      <c r="AA106">
        <f>SQRT(physicochemical[[#This Row],[S- Fn]])</f>
        <v>0.88315694574121939</v>
      </c>
      <c r="AB106" t="str">
        <f>VLOOKUP(physicochemical[[#This Row],[Dialation]],FuzzyQ,2)</f>
        <v>Q1</v>
      </c>
    </row>
    <row r="107" spans="1:28" ht="15" hidden="1" thickTop="1" x14ac:dyDescent="0.35">
      <c r="A107">
        <f>'winequality-white'!A115</f>
        <v>10.1</v>
      </c>
      <c r="B107">
        <f>'winequality-white'!B115</f>
        <v>0.31</v>
      </c>
      <c r="C107">
        <f>'winequality-white'!D115</f>
        <v>2.2999999999999998</v>
      </c>
      <c r="D107">
        <f>'winequality-white'!E115</f>
        <v>0.08</v>
      </c>
      <c r="E107">
        <f>'winequality-white'!F115</f>
        <v>22</v>
      </c>
      <c r="F107">
        <f>'winequality-white'!H115</f>
        <v>0.99880000000000002</v>
      </c>
      <c r="G107">
        <f>'winequality-white'!I115</f>
        <v>3.32</v>
      </c>
      <c r="H107">
        <f>'winequality-white'!J115</f>
        <v>0.67</v>
      </c>
      <c r="I107">
        <f>'winequality-white'!K115</f>
        <v>9.6999999999999993</v>
      </c>
      <c r="J107" s="17">
        <v>6</v>
      </c>
      <c r="K107">
        <f>STANDARDIZE(physicochemical[[#This Row],[fixed acidity]],Stats!B$3,Stats!B$7)</f>
        <v>0.74654160154944149</v>
      </c>
      <c r="L107">
        <f>STANDARDIZE(physicochemical[[#This Row],[volatile acidity]],Stats!C$3,Stats!C$7)</f>
        <v>-1.2225716009452405</v>
      </c>
      <c r="M107">
        <f>STANDARDIZE(physicochemical[[#This Row],[residual sugar]],Stats!E$3,Stats!E$7)</f>
        <v>-0.2255118091914938</v>
      </c>
      <c r="N107">
        <f>STANDARDIZE(physicochemical[[#This Row],[chlorides]],Stats!F$3,Stats!F$7)</f>
        <v>-0.20784689341987472</v>
      </c>
      <c r="O107">
        <f>STANDARDIZE(physicochemical[[#This Row],[free sulfur dioxide]],Stats!G$3,Stats!G$7)</f>
        <v>0.68475229954421157</v>
      </c>
      <c r="P107">
        <f>STANDARDIZE(physicochemical[[#This Row],[density]],Stats!I$3,Stats!I$7)</f>
        <v>0.8158115948228174</v>
      </c>
      <c r="Q107">
        <f>STANDARDIZE(physicochemical[[#This Row],[pH]],Stats!J$3,Stats!J$7)</f>
        <v>0.13232211799282476</v>
      </c>
      <c r="R107">
        <f>STANDARDIZE(physicochemical[[#This Row],[sulphates]],Stats!K$3,Stats!K$7)</f>
        <v>8.0781771622354705E-3</v>
      </c>
      <c r="S107">
        <f>STANDARDIZE(physicochemical[[#This Row],[alcohol]],Stats!L$3,Stats!L$7)</f>
        <v>-0.52334552176083271</v>
      </c>
      <c r="T107" s="17">
        <f>STANDARDIZE(physicochemical[[#This Row],[quality]],Stats!N$3,Stats!N$7)</f>
        <v>0.50837380281196765</v>
      </c>
      <c r="U107">
        <f>SQRT(SUMXMY2($K$2:$S$2,physicochemical[[#This Row],[STDFA]:[STDAlc]]))</f>
        <v>6.204778816578588</v>
      </c>
      <c r="V107" t="str">
        <f>VLOOKUP(physicochemical[[#This Row],[Euclidean Dist]],Quartiles,2)</f>
        <v>Q2</v>
      </c>
      <c r="W107">
        <f>IF(physicochemical[[#This Row],[Euclidean Dist]]&lt;=beta,1-2*(physicochemical[[#This Row],[Euclidean Dist]]/gamma)^2,2*((physicochemical[[#This Row],[Euclidean Dist]]-gamma)/gamma)^2)</f>
        <v>0.66219540400354382</v>
      </c>
      <c r="X107" t="str">
        <f>VLOOKUP(physicochemical[[#This Row],[S- Fn]],FuzzyQ,2)</f>
        <v>Q2</v>
      </c>
      <c r="Y107">
        <f>physicochemical[[#This Row],[Euclidean Dist]]^2</f>
        <v>38.49928016266238</v>
      </c>
      <c r="Z107" t="str">
        <f>VLOOKUP(physicochemical[[#This Row],[Concentration]],FuzzyQ,2)</f>
        <v>Q1</v>
      </c>
      <c r="AA107">
        <f>SQRT(physicochemical[[#This Row],[S- Fn]])</f>
        <v>0.81375389645982266</v>
      </c>
      <c r="AB107" t="str">
        <f>VLOOKUP(physicochemical[[#This Row],[Dialation]],FuzzyQ,2)</f>
        <v>Q1</v>
      </c>
    </row>
    <row r="108" spans="1:28" ht="15" hidden="1" thickTop="1" x14ac:dyDescent="0.35">
      <c r="A108">
        <f>'winequality-white'!A117</f>
        <v>9.4</v>
      </c>
      <c r="B108">
        <f>'winequality-white'!B117</f>
        <v>0.4</v>
      </c>
      <c r="C108">
        <f>'winequality-white'!D117</f>
        <v>2.2000000000000002</v>
      </c>
      <c r="D108">
        <f>'winequality-white'!E117</f>
        <v>0.09</v>
      </c>
      <c r="E108">
        <f>'winequality-white'!F117</f>
        <v>13</v>
      </c>
      <c r="F108">
        <f>'winequality-white'!H117</f>
        <v>0.99660000000000004</v>
      </c>
      <c r="G108">
        <f>'winequality-white'!I117</f>
        <v>3.07</v>
      </c>
      <c r="H108">
        <f>'winequality-white'!J117</f>
        <v>0.63</v>
      </c>
      <c r="I108">
        <f>'winequality-white'!K117</f>
        <v>10.5</v>
      </c>
      <c r="J108" s="17">
        <v>6</v>
      </c>
      <c r="K108">
        <f>STANDARDIZE(physicochemical[[#This Row],[fixed acidity]],Stats!B$3,Stats!B$7)</f>
        <v>0.3654030113046654</v>
      </c>
      <c r="L108">
        <f>STANDARDIZE(physicochemical[[#This Row],[volatile acidity]],Stats!C$3,Stats!C$7)</f>
        <v>-0.71851074572937279</v>
      </c>
      <c r="M108">
        <f>STANDARDIZE(physicochemical[[#This Row],[residual sugar]],Stats!E$3,Stats!E$7)</f>
        <v>-0.30622469723426132</v>
      </c>
      <c r="N108">
        <f>STANDARDIZE(physicochemical[[#This Row],[chlorides]],Stats!F$3,Stats!F$7)</f>
        <v>-7.5125383163780765E-3</v>
      </c>
      <c r="O108">
        <f>STANDARDIZE(physicochemical[[#This Row],[free sulfur dioxide]],Stats!G$3,Stats!G$7)</f>
        <v>-0.2176888625436349</v>
      </c>
      <c r="P108">
        <f>STANDARDIZE(physicochemical[[#This Row],[density]],Stats!I$3,Stats!I$7)</f>
        <v>-0.42152777906390498</v>
      </c>
      <c r="Q108">
        <f>STANDARDIZE(physicochemical[[#This Row],[pH]],Stats!J$3,Stats!J$7)</f>
        <v>-1.4504783364667908</v>
      </c>
      <c r="R108">
        <f>STANDARDIZE(physicochemical[[#This Row],[sulphates]],Stats!K$3,Stats!K$7)</f>
        <v>-0.21025093533082276</v>
      </c>
      <c r="S108">
        <f>STANDARDIZE(physicochemical[[#This Row],[alcohol]],Stats!L$3,Stats!L$7)</f>
        <v>0.25097742517587546</v>
      </c>
      <c r="T108" s="17">
        <f>STANDARDIZE(physicochemical[[#This Row],[quality]],Stats!N$3,Stats!N$7)</f>
        <v>0.50837380281196765</v>
      </c>
      <c r="U108">
        <f>SQRT(SUMXMY2($K$2:$S$2,physicochemical[[#This Row],[STDFA]:[STDAlc]]))</f>
        <v>6.063447287211968</v>
      </c>
      <c r="V108" t="str">
        <f>VLOOKUP(physicochemical[[#This Row],[Euclidean Dist]],Quartiles,2)</f>
        <v>Q2</v>
      </c>
      <c r="W108">
        <f>IF(physicochemical[[#This Row],[Euclidean Dist]]&lt;=beta,1-2*(physicochemical[[#This Row],[Euclidean Dist]]/gamma)^2,2*((physicochemical[[#This Row],[Euclidean Dist]]-gamma)/gamma)^2)</f>
        <v>0.67740906639907617</v>
      </c>
      <c r="X108" t="str">
        <f>VLOOKUP(physicochemical[[#This Row],[S- Fn]],FuzzyQ,2)</f>
        <v>Q2</v>
      </c>
      <c r="Y108">
        <f>physicochemical[[#This Row],[Euclidean Dist]]^2</f>
        <v>36.765393004798177</v>
      </c>
      <c r="Z108" t="str">
        <f>VLOOKUP(physicochemical[[#This Row],[Concentration]],FuzzyQ,2)</f>
        <v>Q1</v>
      </c>
      <c r="AA108">
        <f>SQRT(physicochemical[[#This Row],[S- Fn]])</f>
        <v>0.82304864157537871</v>
      </c>
      <c r="AB108" t="str">
        <f>VLOOKUP(physicochemical[[#This Row],[Dialation]],FuzzyQ,2)</f>
        <v>Q1</v>
      </c>
    </row>
    <row r="109" spans="1:28" ht="15" hidden="1" thickTop="1" x14ac:dyDescent="0.35">
      <c r="A109">
        <f>'winequality-white'!A118</f>
        <v>8.3000000000000007</v>
      </c>
      <c r="B109">
        <f>'winequality-white'!B118</f>
        <v>0.54</v>
      </c>
      <c r="C109">
        <f>'winequality-white'!D118</f>
        <v>1.9</v>
      </c>
      <c r="D109">
        <f>'winequality-white'!E118</f>
        <v>7.6999999999999999E-2</v>
      </c>
      <c r="E109">
        <f>'winequality-white'!F118</f>
        <v>11</v>
      </c>
      <c r="F109">
        <f>'winequality-white'!H118</f>
        <v>0.99780000000000002</v>
      </c>
      <c r="G109">
        <f>'winequality-white'!I118</f>
        <v>3.39</v>
      </c>
      <c r="H109">
        <f>'winequality-white'!J118</f>
        <v>0.61</v>
      </c>
      <c r="I109">
        <f>'winequality-white'!K118</f>
        <v>10</v>
      </c>
      <c r="J109" s="17">
        <v>6</v>
      </c>
      <c r="K109">
        <f>STANDARDIZE(physicochemical[[#This Row],[fixed acidity]],Stats!B$3,Stats!B$7)</f>
        <v>-0.23352905907998314</v>
      </c>
      <c r="L109">
        <f>STANDARDIZE(physicochemical[[#This Row],[volatile acidity]],Stats!C$3,Stats!C$7)</f>
        <v>6.5583917939754682E-2</v>
      </c>
      <c r="M109">
        <f>STANDARDIZE(physicochemical[[#This Row],[residual sugar]],Stats!E$3,Stats!E$7)</f>
        <v>-0.54836336136256492</v>
      </c>
      <c r="N109">
        <f>STANDARDIZE(physicochemical[[#This Row],[chlorides]],Stats!F$3,Stats!F$7)</f>
        <v>-0.26794719995092381</v>
      </c>
      <c r="O109">
        <f>STANDARDIZE(physicochemical[[#This Row],[free sulfur dioxide]],Stats!G$3,Stats!G$7)</f>
        <v>-0.41823134300760079</v>
      </c>
      <c r="P109">
        <f>STANDARDIZE(physicochemical[[#This Row],[density]],Stats!I$3,Stats!I$7)</f>
        <v>0.25338460669248336</v>
      </c>
      <c r="Q109">
        <f>STANDARDIZE(physicochemical[[#This Row],[pH]],Stats!J$3,Stats!J$7)</f>
        <v>0.57550624524151883</v>
      </c>
      <c r="R109">
        <f>STANDARDIZE(physicochemical[[#This Row],[sulphates]],Stats!K$3,Stats!K$7)</f>
        <v>-0.31941549157735188</v>
      </c>
      <c r="S109">
        <f>STANDARDIZE(physicochemical[[#This Row],[alcohol]],Stats!L$3,Stats!L$7)</f>
        <v>-0.23297441665956675</v>
      </c>
      <c r="T109" s="17">
        <f>STANDARDIZE(physicochemical[[#This Row],[quality]],Stats!N$3,Stats!N$7)</f>
        <v>0.50837380281196765</v>
      </c>
      <c r="U109">
        <f>SQRT(SUMXMY2($K$2:$S$2,physicochemical[[#This Row],[STDFA]:[STDAlc]]))</f>
        <v>4.5584400963146097</v>
      </c>
      <c r="V109" t="str">
        <f>VLOOKUP(physicochemical[[#This Row],[Euclidean Dist]],Quartiles,2)</f>
        <v>Q2</v>
      </c>
      <c r="W109">
        <f>IF(physicochemical[[#This Row],[Euclidean Dist]]&lt;=beta,1-2*(physicochemical[[#This Row],[Euclidean Dist]]/gamma)^2,2*((physicochemical[[#This Row],[Euclidean Dist]]-gamma)/gamma)^2)</f>
        <v>0.81767532476425364</v>
      </c>
      <c r="X109" t="str">
        <f>VLOOKUP(physicochemical[[#This Row],[S- Fn]],FuzzyQ,2)</f>
        <v>Q1</v>
      </c>
      <c r="Y109">
        <f>physicochemical[[#This Row],[Euclidean Dist]]^2</f>
        <v>20.779376111688748</v>
      </c>
      <c r="Z109" t="str">
        <f>VLOOKUP(physicochemical[[#This Row],[Concentration]],FuzzyQ,2)</f>
        <v>Q1</v>
      </c>
      <c r="AA109">
        <f>SQRT(physicochemical[[#This Row],[S- Fn]])</f>
        <v>0.90425401561964525</v>
      </c>
      <c r="AB109" t="str">
        <f>VLOOKUP(physicochemical[[#This Row],[Dialation]],FuzzyQ,2)</f>
        <v>Q1</v>
      </c>
    </row>
    <row r="110" spans="1:28" ht="15" hidden="1" thickTop="1" x14ac:dyDescent="0.35">
      <c r="A110">
        <f>'winequality-white'!A119</f>
        <v>7.8</v>
      </c>
      <c r="B110">
        <f>'winequality-white'!B119</f>
        <v>0.56000000000000005</v>
      </c>
      <c r="C110">
        <f>'winequality-white'!D119</f>
        <v>2</v>
      </c>
      <c r="D110">
        <f>'winequality-white'!E119</f>
        <v>8.2000000000000003E-2</v>
      </c>
      <c r="E110">
        <f>'winequality-white'!F119</f>
        <v>7</v>
      </c>
      <c r="F110">
        <f>'winequality-white'!H119</f>
        <v>0.997</v>
      </c>
      <c r="G110">
        <f>'winequality-white'!I119</f>
        <v>3.37</v>
      </c>
      <c r="H110">
        <f>'winequality-white'!J119</f>
        <v>0.5</v>
      </c>
      <c r="I110">
        <f>'winequality-white'!K119</f>
        <v>9.4</v>
      </c>
      <c r="J110" s="17">
        <v>6</v>
      </c>
      <c r="K110">
        <f>STANDARDIZE(physicochemical[[#This Row],[fixed acidity]],Stats!B$3,Stats!B$7)</f>
        <v>-0.50577090925482393</v>
      </c>
      <c r="L110">
        <f>STANDARDIZE(physicochemical[[#This Row],[volatile acidity]],Stats!C$3,Stats!C$7)</f>
        <v>0.1775974413210587</v>
      </c>
      <c r="M110">
        <f>STANDARDIZE(physicochemical[[#This Row],[residual sugar]],Stats!E$3,Stats!E$7)</f>
        <v>-0.46765047331979703</v>
      </c>
      <c r="N110">
        <f>STANDARDIZE(physicochemical[[#This Row],[chlorides]],Stats!F$3,Stats!F$7)</f>
        <v>-0.16778002239917533</v>
      </c>
      <c r="O110">
        <f>STANDARDIZE(physicochemical[[#This Row],[free sulfur dioxide]],Stats!G$3,Stats!G$7)</f>
        <v>-0.81931630393553256</v>
      </c>
      <c r="P110">
        <f>STANDARDIZE(physicochemical[[#This Row],[density]],Stats!I$3,Stats!I$7)</f>
        <v>-0.19655698381179634</v>
      </c>
      <c r="Q110">
        <f>STANDARDIZE(physicochemical[[#This Row],[pH]],Stats!J$3,Stats!J$7)</f>
        <v>0.44888220888474956</v>
      </c>
      <c r="R110">
        <f>STANDARDIZE(physicochemical[[#This Row],[sulphates]],Stats!K$3,Stats!K$7)</f>
        <v>-0.91982055093326143</v>
      </c>
      <c r="S110">
        <f>STANDARDIZE(physicochemical[[#This Row],[alcohol]],Stats!L$3,Stats!L$7)</f>
        <v>-0.813716626862097</v>
      </c>
      <c r="T110" s="17">
        <f>STANDARDIZE(physicochemical[[#This Row],[quality]],Stats!N$3,Stats!N$7)</f>
        <v>0.50837380281196765</v>
      </c>
      <c r="U110">
        <f>SQRT(SUMXMY2($K$2:$S$2,physicochemical[[#This Row],[STDFA]:[STDAlc]]))</f>
        <v>4.4855471533595344</v>
      </c>
      <c r="V110" t="str">
        <f>VLOOKUP(physicochemical[[#This Row],[Euclidean Dist]],Quartiles,2)</f>
        <v>Q2</v>
      </c>
      <c r="W110">
        <f>IF(physicochemical[[#This Row],[Euclidean Dist]]&lt;=beta,1-2*(physicochemical[[#This Row],[Euclidean Dist]]/gamma)^2,2*((physicochemical[[#This Row],[Euclidean Dist]]-gamma)/gamma)^2)</f>
        <v>0.82345972547367863</v>
      </c>
      <c r="X110" t="str">
        <f>VLOOKUP(physicochemical[[#This Row],[S- Fn]],FuzzyQ,2)</f>
        <v>Q1</v>
      </c>
      <c r="Y110">
        <f>physicochemical[[#This Row],[Euclidean Dist]]^2</f>
        <v>20.120133265011823</v>
      </c>
      <c r="Z110" t="str">
        <f>VLOOKUP(physicochemical[[#This Row],[Concentration]],FuzzyQ,2)</f>
        <v>Q1</v>
      </c>
      <c r="AA110">
        <f>SQRT(physicochemical[[#This Row],[S- Fn]])</f>
        <v>0.90744681688442697</v>
      </c>
      <c r="AB110" t="str">
        <f>VLOOKUP(physicochemical[[#This Row],[Dialation]],FuzzyQ,2)</f>
        <v>Q1</v>
      </c>
    </row>
    <row r="111" spans="1:28" ht="15" hidden="1" thickTop="1" x14ac:dyDescent="0.35">
      <c r="A111">
        <f>'winequality-white'!A120</f>
        <v>8.8000000000000007</v>
      </c>
      <c r="B111">
        <f>'winequality-white'!B120</f>
        <v>0.55000000000000004</v>
      </c>
      <c r="C111">
        <f>'winequality-white'!D120</f>
        <v>2.2000000000000002</v>
      </c>
      <c r="D111">
        <f>'winequality-white'!E120</f>
        <v>0.11899999999999999</v>
      </c>
      <c r="E111">
        <f>'winequality-white'!F120</f>
        <v>14</v>
      </c>
      <c r="F111">
        <f>'winequality-white'!H120</f>
        <v>0.99619999999999997</v>
      </c>
      <c r="G111">
        <f>'winequality-white'!I120</f>
        <v>3.21</v>
      </c>
      <c r="H111">
        <f>'winequality-white'!J120</f>
        <v>0.6</v>
      </c>
      <c r="I111">
        <f>'winequality-white'!K120</f>
        <v>10.9</v>
      </c>
      <c r="J111" s="17">
        <v>6</v>
      </c>
      <c r="K111">
        <f>STANDARDIZE(physicochemical[[#This Row],[fixed acidity]],Stats!B$3,Stats!B$7)</f>
        <v>3.8712791094857188E-2</v>
      </c>
      <c r="L111">
        <f>STANDARDIZE(physicochemical[[#This Row],[volatile acidity]],Stats!C$3,Stats!C$7)</f>
        <v>0.12159067963040668</v>
      </c>
      <c r="M111">
        <f>STANDARDIZE(physicochemical[[#This Row],[residual sugar]],Stats!E$3,Stats!E$7)</f>
        <v>-0.30622469723426132</v>
      </c>
      <c r="N111">
        <f>STANDARDIZE(physicochemical[[#This Row],[chlorides]],Stats!F$3,Stats!F$7)</f>
        <v>0.57345709148376245</v>
      </c>
      <c r="O111">
        <f>STANDARDIZE(physicochemical[[#This Row],[free sulfur dioxide]],Stats!G$3,Stats!G$7)</f>
        <v>-0.11741762231165197</v>
      </c>
      <c r="P111">
        <f>STANDARDIZE(physicochemical[[#This Row],[density]],Stats!I$3,Stats!I$7)</f>
        <v>-0.64649857431607605</v>
      </c>
      <c r="Q111">
        <f>STANDARDIZE(physicochemical[[#This Row],[pH]],Stats!J$3,Stats!J$7)</f>
        <v>-0.56411008196940526</v>
      </c>
      <c r="R111">
        <f>STANDARDIZE(physicochemical[[#This Row],[sulphates]],Stats!K$3,Stats!K$7)</f>
        <v>-0.37399776970061643</v>
      </c>
      <c r="S111">
        <f>STANDARDIZE(physicochemical[[#This Row],[alcohol]],Stats!L$3,Stats!L$7)</f>
        <v>0.63813889864422957</v>
      </c>
      <c r="T111" s="17">
        <f>STANDARDIZE(physicochemical[[#This Row],[quality]],Stats!N$3,Stats!N$7)</f>
        <v>0.50837380281196765</v>
      </c>
      <c r="U111">
        <f>SQRT(SUMXMY2($K$2:$S$2,physicochemical[[#This Row],[STDFA]:[STDAlc]]))</f>
        <v>4.9235990923411626</v>
      </c>
      <c r="V111" t="str">
        <f>VLOOKUP(physicochemical[[#This Row],[Euclidean Dist]],Quartiles,2)</f>
        <v>Q2</v>
      </c>
      <c r="W111">
        <f>IF(physicochemical[[#This Row],[Euclidean Dist]]&lt;=beta,1-2*(physicochemical[[#This Row],[Euclidean Dist]]/gamma)^2,2*((physicochemical[[#This Row],[Euclidean Dist]]-gamma)/gamma)^2)</f>
        <v>0.7872947004041938</v>
      </c>
      <c r="X111" t="str">
        <f>VLOOKUP(physicochemical[[#This Row],[S- Fn]],FuzzyQ,2)</f>
        <v>Q1</v>
      </c>
      <c r="Y111">
        <f>physicochemical[[#This Row],[Euclidean Dist]]^2</f>
        <v>24.24182802210272</v>
      </c>
      <c r="Z111" t="str">
        <f>VLOOKUP(physicochemical[[#This Row],[Concentration]],FuzzyQ,2)</f>
        <v>Q1</v>
      </c>
      <c r="AA111">
        <f>SQRT(physicochemical[[#This Row],[S- Fn]])</f>
        <v>0.88729628670709193</v>
      </c>
      <c r="AB111" t="str">
        <f>VLOOKUP(physicochemical[[#This Row],[Dialation]],FuzzyQ,2)</f>
        <v>Q1</v>
      </c>
    </row>
    <row r="112" spans="1:28" ht="15" hidden="1" thickTop="1" x14ac:dyDescent="0.35">
      <c r="A112">
        <f>'winequality-white'!A121</f>
        <v>7</v>
      </c>
      <c r="B112">
        <f>'winequality-white'!B121</f>
        <v>0.69</v>
      </c>
      <c r="C112">
        <f>'winequality-white'!D121</f>
        <v>1.8</v>
      </c>
      <c r="D112">
        <f>'winequality-white'!E121</f>
        <v>9.7000000000000003E-2</v>
      </c>
      <c r="E112">
        <f>'winequality-white'!F121</f>
        <v>22</v>
      </c>
      <c r="F112">
        <f>'winequality-white'!H121</f>
        <v>0.99590000000000001</v>
      </c>
      <c r="G112">
        <f>'winequality-white'!I121</f>
        <v>3.34</v>
      </c>
      <c r="H112">
        <f>'winequality-white'!J121</f>
        <v>0.54</v>
      </c>
      <c r="I112">
        <f>'winequality-white'!K121</f>
        <v>9.1999999999999993</v>
      </c>
      <c r="J112" s="17">
        <v>6</v>
      </c>
      <c r="K112">
        <f>STANDARDIZE(physicochemical[[#This Row],[fixed acidity]],Stats!B$3,Stats!B$7)</f>
        <v>-0.94135786953456846</v>
      </c>
      <c r="L112">
        <f>STANDARDIZE(physicochemical[[#This Row],[volatile acidity]],Stats!C$3,Stats!C$7)</f>
        <v>0.90568534329953354</v>
      </c>
      <c r="M112">
        <f>STANDARDIZE(physicochemical[[#This Row],[residual sugar]],Stats!E$3,Stats!E$7)</f>
        <v>-0.62907624940533258</v>
      </c>
      <c r="N112">
        <f>STANDARDIZE(physicochemical[[#This Row],[chlorides]],Stats!F$3,Stats!F$7)</f>
        <v>0.13272151025606976</v>
      </c>
      <c r="O112">
        <f>STANDARDIZE(physicochemical[[#This Row],[free sulfur dioxide]],Stats!G$3,Stats!G$7)</f>
        <v>0.68475229954421157</v>
      </c>
      <c r="P112">
        <f>STANDARDIZE(physicochemical[[#This Row],[density]],Stats!I$3,Stats!I$7)</f>
        <v>-0.81522667075515753</v>
      </c>
      <c r="Q112">
        <f>STANDARDIZE(physicochemical[[#This Row],[pH]],Stats!J$3,Stats!J$7)</f>
        <v>0.25894615434959412</v>
      </c>
      <c r="R112">
        <f>STANDARDIZE(physicochemical[[#This Row],[sulphates]],Stats!K$3,Stats!K$7)</f>
        <v>-0.70149143844020312</v>
      </c>
      <c r="S112">
        <f>STANDARDIZE(physicochemical[[#This Row],[alcohol]],Stats!L$3,Stats!L$7)</f>
        <v>-1.007297363596275</v>
      </c>
      <c r="T112" s="17">
        <f>STANDARDIZE(physicochemical[[#This Row],[quality]],Stats!N$3,Stats!N$7)</f>
        <v>0.50837380281196765</v>
      </c>
      <c r="U112">
        <f>SQRT(SUMXMY2($K$2:$S$2,physicochemical[[#This Row],[STDFA]:[STDAlc]]))</f>
        <v>4.4925828824249345</v>
      </c>
      <c r="V112" t="str">
        <f>VLOOKUP(physicochemical[[#This Row],[Euclidean Dist]],Quartiles,2)</f>
        <v>Q2</v>
      </c>
      <c r="W112">
        <f>IF(physicochemical[[#This Row],[Euclidean Dist]]&lt;=beta,1-2*(physicochemical[[#This Row],[Euclidean Dist]]/gamma)^2,2*((physicochemical[[#This Row],[Euclidean Dist]]-gamma)/gamma)^2)</f>
        <v>0.82290547261334235</v>
      </c>
      <c r="X112" t="str">
        <f>VLOOKUP(physicochemical[[#This Row],[S- Fn]],FuzzyQ,2)</f>
        <v>Q1</v>
      </c>
      <c r="Y112">
        <f>physicochemical[[#This Row],[Euclidean Dist]]^2</f>
        <v>20.183300955457533</v>
      </c>
      <c r="Z112" t="str">
        <f>VLOOKUP(physicochemical[[#This Row],[Concentration]],FuzzyQ,2)</f>
        <v>Q1</v>
      </c>
      <c r="AA112">
        <f>SQRT(physicochemical[[#This Row],[S- Fn]])</f>
        <v>0.90714137410512941</v>
      </c>
      <c r="AB112" t="str">
        <f>VLOOKUP(physicochemical[[#This Row],[Dialation]],FuzzyQ,2)</f>
        <v>Q1</v>
      </c>
    </row>
    <row r="113" spans="1:28" ht="15" hidden="1" thickTop="1" x14ac:dyDescent="0.35">
      <c r="A113">
        <f>'winequality-white'!A122</f>
        <v>7.3</v>
      </c>
      <c r="B113">
        <f>'winequality-white'!B122</f>
        <v>1.07</v>
      </c>
      <c r="C113">
        <f>'winequality-white'!D122</f>
        <v>1.7</v>
      </c>
      <c r="D113">
        <f>'winequality-white'!E122</f>
        <v>0.17799999999999999</v>
      </c>
      <c r="E113">
        <f>'winequality-white'!F122</f>
        <v>10</v>
      </c>
      <c r="F113">
        <f>'winequality-white'!H122</f>
        <v>0.99619999999999997</v>
      </c>
      <c r="G113">
        <f>'winequality-white'!I122</f>
        <v>3.3</v>
      </c>
      <c r="H113">
        <f>'winequality-white'!J122</f>
        <v>0.56999999999999995</v>
      </c>
      <c r="I113">
        <f>'winequality-white'!K122</f>
        <v>9</v>
      </c>
      <c r="J113" s="17">
        <v>5</v>
      </c>
      <c r="K113">
        <f>STANDARDIZE(physicochemical[[#This Row],[fixed acidity]],Stats!B$3,Stats!B$7)</f>
        <v>-0.7780127594296643</v>
      </c>
      <c r="L113">
        <f>STANDARDIZE(physicochemical[[#This Row],[volatile acidity]],Stats!C$3,Stats!C$7)</f>
        <v>3.0339422875443085</v>
      </c>
      <c r="M113">
        <f>STANDARDIZE(physicochemical[[#This Row],[residual sugar]],Stats!E$3,Stats!E$7)</f>
        <v>-0.70978913744810046</v>
      </c>
      <c r="N113">
        <f>STANDARDIZE(physicochemical[[#This Row],[chlorides]],Stats!F$3,Stats!F$7)</f>
        <v>1.7554297865943931</v>
      </c>
      <c r="O113">
        <f>STANDARDIZE(physicochemical[[#This Row],[free sulfur dioxide]],Stats!G$3,Stats!G$7)</f>
        <v>-0.51850258323958376</v>
      </c>
      <c r="P113">
        <f>STANDARDIZE(physicochemical[[#This Row],[density]],Stats!I$3,Stats!I$7)</f>
        <v>-0.64649857431607605</v>
      </c>
      <c r="Q113">
        <f>STANDARDIZE(physicochemical[[#This Row],[pH]],Stats!J$3,Stats!J$7)</f>
        <v>5.6980816360553939E-3</v>
      </c>
      <c r="R113">
        <f>STANDARDIZE(physicochemical[[#This Row],[sulphates]],Stats!K$3,Stats!K$7)</f>
        <v>-0.53774460407041014</v>
      </c>
      <c r="S113">
        <f>STANDARDIZE(physicochemical[[#This Row],[alcohol]],Stats!L$3,Stats!L$7)</f>
        <v>-1.2008781003304512</v>
      </c>
      <c r="T113" s="17">
        <f>STANDARDIZE(physicochemical[[#This Row],[quality]],Stats!N$3,Stats!N$7)</f>
        <v>-0.74377842086283041</v>
      </c>
      <c r="U113">
        <f>SQRT(SUMXMY2($K$2:$S$2,physicochemical[[#This Row],[STDFA]:[STDAlc]]))</f>
        <v>3.8325560623074817</v>
      </c>
      <c r="V113" t="str">
        <f>VLOOKUP(physicochemical[[#This Row],[Euclidean Dist]],Quartiles,2)</f>
        <v>Q2</v>
      </c>
      <c r="W113">
        <f>IF(physicochemical[[#This Row],[Euclidean Dist]]&lt;=beta,1-2*(physicochemical[[#This Row],[Euclidean Dist]]/gamma)^2,2*((physicochemical[[#This Row],[Euclidean Dist]]-gamma)/gamma)^2)</f>
        <v>0.87111867940964449</v>
      </c>
      <c r="X113" t="str">
        <f>VLOOKUP(physicochemical[[#This Row],[S- Fn]],FuzzyQ,2)</f>
        <v>Q1</v>
      </c>
      <c r="Y113">
        <f>physicochemical[[#This Row],[Euclidean Dist]]^2</f>
        <v>14.688485970729829</v>
      </c>
      <c r="Z113" t="str">
        <f>VLOOKUP(physicochemical[[#This Row],[Concentration]],FuzzyQ,2)</f>
        <v>Q1</v>
      </c>
      <c r="AA113">
        <f>SQRT(physicochemical[[#This Row],[S- Fn]])</f>
        <v>0.93333738777016995</v>
      </c>
      <c r="AB113" t="str">
        <f>VLOOKUP(physicochemical[[#This Row],[Dialation]],FuzzyQ,2)</f>
        <v>Q1</v>
      </c>
    </row>
    <row r="114" spans="1:28" ht="15" hidden="1" thickTop="1" x14ac:dyDescent="0.35">
      <c r="A114">
        <f>'winequality-white'!A124</f>
        <v>7.3</v>
      </c>
      <c r="B114">
        <f>'winequality-white'!B124</f>
        <v>0.69499999999999995</v>
      </c>
      <c r="C114">
        <f>'winequality-white'!D124</f>
        <v>2.5</v>
      </c>
      <c r="D114">
        <f>'winequality-white'!E124</f>
        <v>7.4999999999999997E-2</v>
      </c>
      <c r="E114">
        <f>'winequality-white'!F124</f>
        <v>3</v>
      </c>
      <c r="F114">
        <f>'winequality-white'!H124</f>
        <v>0.998</v>
      </c>
      <c r="G114">
        <f>'winequality-white'!I124</f>
        <v>3.49</v>
      </c>
      <c r="H114">
        <f>'winequality-white'!J124</f>
        <v>0.52</v>
      </c>
      <c r="I114">
        <f>'winequality-white'!K124</f>
        <v>9.1999999999999993</v>
      </c>
      <c r="J114" s="17">
        <v>5</v>
      </c>
      <c r="K114">
        <f>STANDARDIZE(physicochemical[[#This Row],[fixed acidity]],Stats!B$3,Stats!B$7)</f>
        <v>-0.7780127594296643</v>
      </c>
      <c r="L114">
        <f>STANDARDIZE(physicochemical[[#This Row],[volatile acidity]],Stats!C$3,Stats!C$7)</f>
        <v>0.93368872414485959</v>
      </c>
      <c r="M114">
        <f>STANDARDIZE(physicochemical[[#This Row],[residual sugar]],Stats!E$3,Stats!E$7)</f>
        <v>-6.408603310595809E-2</v>
      </c>
      <c r="N114">
        <f>STANDARDIZE(physicochemical[[#This Row],[chlorides]],Stats!F$3,Stats!F$7)</f>
        <v>-0.3080140709716232</v>
      </c>
      <c r="O114">
        <f>STANDARDIZE(physicochemical[[#This Row],[free sulfur dioxide]],Stats!G$3,Stats!G$7)</f>
        <v>-1.2204012648634643</v>
      </c>
      <c r="P114">
        <f>STANDARDIZE(physicochemical[[#This Row],[density]],Stats!I$3,Stats!I$7)</f>
        <v>0.36587000431853767</v>
      </c>
      <c r="Q114">
        <f>STANDARDIZE(physicochemical[[#This Row],[pH]],Stats!J$3,Stats!J$7)</f>
        <v>1.2086264270253657</v>
      </c>
      <c r="R114">
        <f>STANDARDIZE(physicochemical[[#This Row],[sulphates]],Stats!K$3,Stats!K$7)</f>
        <v>-0.81065599468673222</v>
      </c>
      <c r="S114">
        <f>STANDARDIZE(physicochemical[[#This Row],[alcohol]],Stats!L$3,Stats!L$7)</f>
        <v>-1.007297363596275</v>
      </c>
      <c r="T114" s="17">
        <f>STANDARDIZE(physicochemical[[#This Row],[quality]],Stats!N$3,Stats!N$7)</f>
        <v>-0.74377842086283041</v>
      </c>
      <c r="U114">
        <f>SQRT(SUMXMY2($K$2:$S$2,physicochemical[[#This Row],[STDFA]:[STDAlc]]))</f>
        <v>3.6454515009686119</v>
      </c>
      <c r="V114" t="str">
        <f>VLOOKUP(physicochemical[[#This Row],[Euclidean Dist]],Quartiles,2)</f>
        <v>Q1</v>
      </c>
      <c r="W114">
        <f>IF(physicochemical[[#This Row],[Euclidean Dist]]&lt;=beta,1-2*(physicochemical[[#This Row],[Euclidean Dist]]/gamma)^2,2*((physicochemical[[#This Row],[Euclidean Dist]]-gamma)/gamma)^2)</f>
        <v>0.88339542397481496</v>
      </c>
      <c r="X114" t="str">
        <f>VLOOKUP(physicochemical[[#This Row],[S- Fn]],FuzzyQ,2)</f>
        <v>Q1</v>
      </c>
      <c r="Y114">
        <f>physicochemical[[#This Row],[Euclidean Dist]]^2</f>
        <v>13.289316645914306</v>
      </c>
      <c r="Z114" t="str">
        <f>VLOOKUP(physicochemical[[#This Row],[Concentration]],FuzzyQ,2)</f>
        <v>Q1</v>
      </c>
      <c r="AA114">
        <f>SQRT(physicochemical[[#This Row],[S- Fn]])</f>
        <v>0.93989117666611544</v>
      </c>
      <c r="AB114" t="str">
        <f>VLOOKUP(physicochemical[[#This Row],[Dialation]],FuzzyQ,2)</f>
        <v>Q1</v>
      </c>
    </row>
    <row r="115" spans="1:28" ht="15" hidden="1" thickTop="1" x14ac:dyDescent="0.35">
      <c r="A115">
        <f>'winequality-white'!A125</f>
        <v>8</v>
      </c>
      <c r="B115">
        <f>'winequality-white'!B125</f>
        <v>0.71</v>
      </c>
      <c r="C115">
        <f>'winequality-white'!D125</f>
        <v>2.6</v>
      </c>
      <c r="D115">
        <f>'winequality-white'!E125</f>
        <v>0.08</v>
      </c>
      <c r="E115">
        <f>'winequality-white'!F125</f>
        <v>11</v>
      </c>
      <c r="F115">
        <f>'winequality-white'!H125</f>
        <v>0.99760000000000004</v>
      </c>
      <c r="G115">
        <f>'winequality-white'!I125</f>
        <v>3.44</v>
      </c>
      <c r="H115">
        <f>'winequality-white'!J125</f>
        <v>0.53</v>
      </c>
      <c r="I115">
        <f>'winequality-white'!K125</f>
        <v>9.5</v>
      </c>
      <c r="J115" s="17">
        <v>5</v>
      </c>
      <c r="K115">
        <f>STANDARDIZE(physicochemical[[#This Row],[fixed acidity]],Stats!B$3,Stats!B$7)</f>
        <v>-0.39687416918488777</v>
      </c>
      <c r="L115">
        <f>STANDARDIZE(physicochemical[[#This Row],[volatile acidity]],Stats!C$3,Stats!C$7)</f>
        <v>1.0176988666808375</v>
      </c>
      <c r="M115">
        <f>STANDARDIZE(physicochemical[[#This Row],[residual sugar]],Stats!E$3,Stats!E$7)</f>
        <v>1.6626854936809765E-2</v>
      </c>
      <c r="N115">
        <f>STANDARDIZE(physicochemical[[#This Row],[chlorides]],Stats!F$3,Stats!F$7)</f>
        <v>-0.20784689341987472</v>
      </c>
      <c r="O115">
        <f>STANDARDIZE(physicochemical[[#This Row],[free sulfur dioxide]],Stats!G$3,Stats!G$7)</f>
        <v>-0.41823134300760079</v>
      </c>
      <c r="P115">
        <f>STANDARDIZE(physicochemical[[#This Row],[density]],Stats!I$3,Stats!I$7)</f>
        <v>0.14089920906642905</v>
      </c>
      <c r="Q115">
        <f>STANDARDIZE(physicochemical[[#This Row],[pH]],Stats!J$3,Stats!J$7)</f>
        <v>0.89206633613344088</v>
      </c>
      <c r="R115">
        <f>STANDARDIZE(physicochemical[[#This Row],[sulphates]],Stats!K$3,Stats!K$7)</f>
        <v>-0.75607371656346767</v>
      </c>
      <c r="S115">
        <f>STANDARDIZE(physicochemical[[#This Row],[alcohol]],Stats!L$3,Stats!L$7)</f>
        <v>-0.71692625849500891</v>
      </c>
      <c r="T115" s="17">
        <f>STANDARDIZE(physicochemical[[#This Row],[quality]],Stats!N$3,Stats!N$7)</f>
        <v>-0.74377842086283041</v>
      </c>
      <c r="U115">
        <f>SQRT(SUMXMY2($K$2:$S$2,physicochemical[[#This Row],[STDFA]:[STDAlc]]))</f>
        <v>3.5427327681286203</v>
      </c>
      <c r="V115" t="str">
        <f>VLOOKUP(physicochemical[[#This Row],[Euclidean Dist]],Quartiles,2)</f>
        <v>Q1</v>
      </c>
      <c r="W115">
        <f>IF(physicochemical[[#This Row],[Euclidean Dist]]&lt;=beta,1-2*(physicochemical[[#This Row],[Euclidean Dist]]/gamma)^2,2*((physicochemical[[#This Row],[Euclidean Dist]]-gamma)/gamma)^2)</f>
        <v>0.88987403341636395</v>
      </c>
      <c r="X115" t="str">
        <f>VLOOKUP(physicochemical[[#This Row],[S- Fn]],FuzzyQ,2)</f>
        <v>Q1</v>
      </c>
      <c r="Y115">
        <f>physicochemical[[#This Row],[Euclidean Dist]]^2</f>
        <v>12.550955466372276</v>
      </c>
      <c r="Z115" t="str">
        <f>VLOOKUP(physicochemical[[#This Row],[Concentration]],FuzzyQ,2)</f>
        <v>Q1</v>
      </c>
      <c r="AA115">
        <f>SQRT(physicochemical[[#This Row],[S- Fn]])</f>
        <v>0.94333134868738666</v>
      </c>
      <c r="AB115" t="str">
        <f>VLOOKUP(physicochemical[[#This Row],[Dialation]],FuzzyQ,2)</f>
        <v>Q1</v>
      </c>
    </row>
    <row r="116" spans="1:28" ht="15" hidden="1" thickTop="1" x14ac:dyDescent="0.35">
      <c r="A116">
        <f>'winequality-white'!A126</f>
        <v>7.8</v>
      </c>
      <c r="B116">
        <f>'winequality-white'!B126</f>
        <v>0.5</v>
      </c>
      <c r="C116">
        <f>'winequality-white'!D126</f>
        <v>1.6</v>
      </c>
      <c r="D116">
        <f>'winequality-white'!E126</f>
        <v>8.2000000000000003E-2</v>
      </c>
      <c r="E116">
        <f>'winequality-white'!F126</f>
        <v>21</v>
      </c>
      <c r="F116">
        <f>'winequality-white'!H126</f>
        <v>0.996</v>
      </c>
      <c r="G116">
        <f>'winequality-white'!I126</f>
        <v>3.39</v>
      </c>
      <c r="H116">
        <f>'winequality-white'!J126</f>
        <v>0.48</v>
      </c>
      <c r="I116">
        <f>'winequality-white'!K126</f>
        <v>9.5</v>
      </c>
      <c r="J116" s="17">
        <v>5</v>
      </c>
      <c r="K116">
        <f>STANDARDIZE(physicochemical[[#This Row],[fixed acidity]],Stats!B$3,Stats!B$7)</f>
        <v>-0.50577090925482393</v>
      </c>
      <c r="L116">
        <f>STANDARDIZE(physicochemical[[#This Row],[volatile acidity]],Stats!C$3,Stats!C$7)</f>
        <v>-0.15844312882285336</v>
      </c>
      <c r="M116">
        <f>STANDARDIZE(physicochemical[[#This Row],[residual sugar]],Stats!E$3,Stats!E$7)</f>
        <v>-0.79050202549086812</v>
      </c>
      <c r="N116">
        <f>STANDARDIZE(physicochemical[[#This Row],[chlorides]],Stats!F$3,Stats!F$7)</f>
        <v>-0.16778002239917533</v>
      </c>
      <c r="O116">
        <f>STANDARDIZE(physicochemical[[#This Row],[free sulfur dioxide]],Stats!G$3,Stats!G$7)</f>
        <v>0.5844810593122286</v>
      </c>
      <c r="P116">
        <f>STANDARDIZE(physicochemical[[#This Row],[density]],Stats!I$3,Stats!I$7)</f>
        <v>-0.7589839719421303</v>
      </c>
      <c r="Q116">
        <f>STANDARDIZE(physicochemical[[#This Row],[pH]],Stats!J$3,Stats!J$7)</f>
        <v>0.57550624524151883</v>
      </c>
      <c r="R116">
        <f>STANDARDIZE(physicochemical[[#This Row],[sulphates]],Stats!K$3,Stats!K$7)</f>
        <v>-1.0289851071797904</v>
      </c>
      <c r="S116">
        <f>STANDARDIZE(physicochemical[[#This Row],[alcohol]],Stats!L$3,Stats!L$7)</f>
        <v>-0.71692625849500891</v>
      </c>
      <c r="T116" s="17">
        <f>STANDARDIZE(physicochemical[[#This Row],[quality]],Stats!N$3,Stats!N$7)</f>
        <v>-0.74377842086283041</v>
      </c>
      <c r="U116">
        <f>SQRT(SUMXMY2($K$2:$S$2,physicochemical[[#This Row],[STDFA]:[STDAlc]]))</f>
        <v>5.087628931742767</v>
      </c>
      <c r="V116" t="str">
        <f>VLOOKUP(physicochemical[[#This Row],[Euclidean Dist]],Quartiles,2)</f>
        <v>Q2</v>
      </c>
      <c r="W116">
        <f>IF(physicochemical[[#This Row],[Euclidean Dist]]&lt;=beta,1-2*(physicochemical[[#This Row],[Euclidean Dist]]/gamma)^2,2*((physicochemical[[#This Row],[Euclidean Dist]]-gamma)/gamma)^2)</f>
        <v>0.77288605486192463</v>
      </c>
      <c r="X116" t="str">
        <f>VLOOKUP(physicochemical[[#This Row],[S- Fn]],FuzzyQ,2)</f>
        <v>Q1</v>
      </c>
      <c r="Y116">
        <f>physicochemical[[#This Row],[Euclidean Dist]]^2</f>
        <v>25.883968147106049</v>
      </c>
      <c r="Z116" t="str">
        <f>VLOOKUP(physicochemical[[#This Row],[Concentration]],FuzzyQ,2)</f>
        <v>Q1</v>
      </c>
      <c r="AA116">
        <f>SQRT(physicochemical[[#This Row],[S- Fn]])</f>
        <v>0.87913938306842143</v>
      </c>
      <c r="AB116" t="str">
        <f>VLOOKUP(physicochemical[[#This Row],[Dialation]],FuzzyQ,2)</f>
        <v>Q1</v>
      </c>
    </row>
    <row r="117" spans="1:28" ht="15" hidden="1" thickTop="1" x14ac:dyDescent="0.35">
      <c r="A117">
        <f>'winequality-white'!A127</f>
        <v>9</v>
      </c>
      <c r="B117">
        <f>'winequality-white'!B127</f>
        <v>0.62</v>
      </c>
      <c r="C117">
        <f>'winequality-white'!D127</f>
        <v>1.9</v>
      </c>
      <c r="D117">
        <f>'winequality-white'!E127</f>
        <v>0.14599999999999999</v>
      </c>
      <c r="E117">
        <f>'winequality-white'!F127</f>
        <v>27</v>
      </c>
      <c r="F117">
        <f>'winequality-white'!H127</f>
        <v>0.99839999999999995</v>
      </c>
      <c r="G117">
        <f>'winequality-white'!I127</f>
        <v>3.16</v>
      </c>
      <c r="H117">
        <f>'winequality-white'!J127</f>
        <v>0.7</v>
      </c>
      <c r="I117">
        <f>'winequality-white'!K127</f>
        <v>9.4</v>
      </c>
      <c r="J117" s="17">
        <v>5</v>
      </c>
      <c r="K117">
        <f>STANDARDIZE(physicochemical[[#This Row],[fixed acidity]],Stats!B$3,Stats!B$7)</f>
        <v>0.14760953116479295</v>
      </c>
      <c r="L117">
        <f>STANDARDIZE(physicochemical[[#This Row],[volatile acidity]],Stats!C$3,Stats!C$7)</f>
        <v>0.51363801146497012</v>
      </c>
      <c r="M117">
        <f>STANDARDIZE(physicochemical[[#This Row],[residual sugar]],Stats!E$3,Stats!E$7)</f>
        <v>-0.54836336136256492</v>
      </c>
      <c r="N117">
        <f>STANDARDIZE(physicochemical[[#This Row],[chlorides]],Stats!F$3,Stats!F$7)</f>
        <v>1.1143598502632035</v>
      </c>
      <c r="O117">
        <f>STANDARDIZE(physicochemical[[#This Row],[free sulfur dioxide]],Stats!G$3,Stats!G$7)</f>
        <v>1.1861085007041263</v>
      </c>
      <c r="P117">
        <f>STANDARDIZE(physicochemical[[#This Row],[density]],Stats!I$3,Stats!I$7)</f>
        <v>0.59084079957064628</v>
      </c>
      <c r="Q117">
        <f>STANDARDIZE(physicochemical[[#This Row],[pH]],Stats!J$3,Stats!J$7)</f>
        <v>-0.88067017286132721</v>
      </c>
      <c r="R117">
        <f>STANDARDIZE(physicochemical[[#This Row],[sulphates]],Stats!K$3,Stats!K$7)</f>
        <v>0.17182501153202853</v>
      </c>
      <c r="S117">
        <f>STANDARDIZE(physicochemical[[#This Row],[alcohol]],Stats!L$3,Stats!L$7)</f>
        <v>-0.813716626862097</v>
      </c>
      <c r="T117" s="17">
        <f>STANDARDIZE(physicochemical[[#This Row],[quality]],Stats!N$3,Stats!N$7)</f>
        <v>-0.74377842086283041</v>
      </c>
      <c r="U117">
        <f>SQRT(SUMXMY2($K$2:$S$2,physicochemical[[#This Row],[STDFA]:[STDAlc]]))</f>
        <v>5.6943167401075803</v>
      </c>
      <c r="V117" t="str">
        <f>VLOOKUP(physicochemical[[#This Row],[Euclidean Dist]],Quartiles,2)</f>
        <v>Q2</v>
      </c>
      <c r="W117">
        <f>IF(physicochemical[[#This Row],[Euclidean Dist]]&lt;=beta,1-2*(physicochemical[[#This Row],[Euclidean Dist]]/gamma)^2,2*((physicochemical[[#This Row],[Euclidean Dist]]-gamma)/gamma)^2)</f>
        <v>0.71549088420379425</v>
      </c>
      <c r="X117" t="str">
        <f>VLOOKUP(physicochemical[[#This Row],[S- Fn]],FuzzyQ,2)</f>
        <v>Q2</v>
      </c>
      <c r="Y117">
        <f>physicochemical[[#This Row],[Euclidean Dist]]^2</f>
        <v>32.425243136669422</v>
      </c>
      <c r="Z117" t="str">
        <f>VLOOKUP(physicochemical[[#This Row],[Concentration]],FuzzyQ,2)</f>
        <v>Q1</v>
      </c>
      <c r="AA117">
        <f>SQRT(physicochemical[[#This Row],[S- Fn]])</f>
        <v>0.84586694237556903</v>
      </c>
      <c r="AB117" t="str">
        <f>VLOOKUP(physicochemical[[#This Row],[Dialation]],FuzzyQ,2)</f>
        <v>Q1</v>
      </c>
    </row>
    <row r="118" spans="1:28" ht="15" hidden="1" thickTop="1" x14ac:dyDescent="0.35">
      <c r="A118">
        <f>'winequality-white'!A128</f>
        <v>8.1999999999999993</v>
      </c>
      <c r="B118">
        <f>'winequality-white'!B128</f>
        <v>1.33</v>
      </c>
      <c r="C118">
        <f>'winequality-white'!D128</f>
        <v>1.7</v>
      </c>
      <c r="D118">
        <f>'winequality-white'!E128</f>
        <v>8.1000000000000003E-2</v>
      </c>
      <c r="E118">
        <f>'winequality-white'!F128</f>
        <v>3</v>
      </c>
      <c r="F118">
        <f>'winequality-white'!H128</f>
        <v>0.99639999999999995</v>
      </c>
      <c r="G118">
        <f>'winequality-white'!I128</f>
        <v>3.53</v>
      </c>
      <c r="H118">
        <f>'winequality-white'!J128</f>
        <v>0.49</v>
      </c>
      <c r="I118">
        <f>'winequality-white'!K128</f>
        <v>10.9</v>
      </c>
      <c r="J118" s="17">
        <v>5</v>
      </c>
      <c r="K118">
        <f>STANDARDIZE(physicochemical[[#This Row],[fixed acidity]],Stats!B$3,Stats!B$7)</f>
        <v>-0.287977429114952</v>
      </c>
      <c r="L118">
        <f>STANDARDIZE(physicochemical[[#This Row],[volatile acidity]],Stats!C$3,Stats!C$7)</f>
        <v>4.4901180915012597</v>
      </c>
      <c r="M118">
        <f>STANDARDIZE(physicochemical[[#This Row],[residual sugar]],Stats!E$3,Stats!E$7)</f>
        <v>-0.70978913744810046</v>
      </c>
      <c r="N118">
        <f>STANDARDIZE(physicochemical[[#This Row],[chlorides]],Stats!F$3,Stats!F$7)</f>
        <v>-0.18781345790952503</v>
      </c>
      <c r="O118">
        <f>STANDARDIZE(physicochemical[[#This Row],[free sulfur dioxide]],Stats!G$3,Stats!G$7)</f>
        <v>-1.2204012648634643</v>
      </c>
      <c r="P118">
        <f>STANDARDIZE(physicochemical[[#This Row],[density]],Stats!I$3,Stats!I$7)</f>
        <v>-0.53401317669002168</v>
      </c>
      <c r="Q118">
        <f>STANDARDIZE(physicochemical[[#This Row],[pH]],Stats!J$3,Stats!J$7)</f>
        <v>1.4618744997389015</v>
      </c>
      <c r="R118">
        <f>STANDARDIZE(physicochemical[[#This Row],[sulphates]],Stats!K$3,Stats!K$7)</f>
        <v>-0.97440282905652598</v>
      </c>
      <c r="S118">
        <f>STANDARDIZE(physicochemical[[#This Row],[alcohol]],Stats!L$3,Stats!L$7)</f>
        <v>0.63813889864422957</v>
      </c>
      <c r="T118" s="17">
        <f>STANDARDIZE(physicochemical[[#This Row],[quality]],Stats!N$3,Stats!N$7)</f>
        <v>-0.74377842086283041</v>
      </c>
      <c r="U118">
        <f>SQRT(SUMXMY2($K$2:$S$2,physicochemical[[#This Row],[STDFA]:[STDAlc]]))</f>
        <v>2.3986968919161491</v>
      </c>
      <c r="V118" t="str">
        <f>VLOOKUP(physicochemical[[#This Row],[Euclidean Dist]],Quartiles,2)</f>
        <v>Q1</v>
      </c>
      <c r="W118">
        <f>IF(physicochemical[[#This Row],[Euclidean Dist]]&lt;=beta,1-2*(physicochemical[[#This Row],[Euclidean Dist]]/gamma)^2,2*((physicochemical[[#This Row],[Euclidean Dist]]-gamma)/gamma)^2)</f>
        <v>0.94951484552357024</v>
      </c>
      <c r="X118" t="str">
        <f>VLOOKUP(physicochemical[[#This Row],[S- Fn]],FuzzyQ,2)</f>
        <v>Q1</v>
      </c>
      <c r="Y118">
        <f>physicochemical[[#This Row],[Euclidean Dist]]^2</f>
        <v>5.7537467792881936</v>
      </c>
      <c r="Z118" t="str">
        <f>VLOOKUP(physicochemical[[#This Row],[Concentration]],FuzzyQ,2)</f>
        <v>Q1</v>
      </c>
      <c r="AA118">
        <f>SQRT(physicochemical[[#This Row],[S- Fn]])</f>
        <v>0.97443052370272676</v>
      </c>
      <c r="AB118" t="str">
        <f>VLOOKUP(physicochemical[[#This Row],[Dialation]],FuzzyQ,2)</f>
        <v>Q1</v>
      </c>
    </row>
    <row r="119" spans="1:28" ht="15" hidden="1" thickTop="1" x14ac:dyDescent="0.35">
      <c r="A119">
        <f>'winequality-white'!A129</f>
        <v>8.1</v>
      </c>
      <c r="B119">
        <f>'winequality-white'!B129</f>
        <v>1.33</v>
      </c>
      <c r="C119">
        <f>'winequality-white'!D129</f>
        <v>1.8</v>
      </c>
      <c r="D119">
        <f>'winequality-white'!E129</f>
        <v>8.2000000000000003E-2</v>
      </c>
      <c r="E119">
        <f>'winequality-white'!F129</f>
        <v>3</v>
      </c>
      <c r="F119">
        <f>'winequality-white'!H129</f>
        <v>0.99639999999999995</v>
      </c>
      <c r="G119">
        <f>'winequality-white'!I129</f>
        <v>3.54</v>
      </c>
      <c r="H119">
        <f>'winequality-white'!J129</f>
        <v>0.48</v>
      </c>
      <c r="I119">
        <f>'winequality-white'!K129</f>
        <v>10.9</v>
      </c>
      <c r="J119" s="17">
        <v>5</v>
      </c>
      <c r="K119">
        <f>STANDARDIZE(physicochemical[[#This Row],[fixed acidity]],Stats!B$3,Stats!B$7)</f>
        <v>-0.34242579914991988</v>
      </c>
      <c r="L119">
        <f>STANDARDIZE(physicochemical[[#This Row],[volatile acidity]],Stats!C$3,Stats!C$7)</f>
        <v>4.4901180915012597</v>
      </c>
      <c r="M119">
        <f>STANDARDIZE(physicochemical[[#This Row],[residual sugar]],Stats!E$3,Stats!E$7)</f>
        <v>-0.62907624940533258</v>
      </c>
      <c r="N119">
        <f>STANDARDIZE(physicochemical[[#This Row],[chlorides]],Stats!F$3,Stats!F$7)</f>
        <v>-0.16778002239917533</v>
      </c>
      <c r="O119">
        <f>STANDARDIZE(physicochemical[[#This Row],[free sulfur dioxide]],Stats!G$3,Stats!G$7)</f>
        <v>-1.2204012648634643</v>
      </c>
      <c r="P119">
        <f>STANDARDIZE(physicochemical[[#This Row],[density]],Stats!I$3,Stats!I$7)</f>
        <v>-0.53401317669002168</v>
      </c>
      <c r="Q119">
        <f>STANDARDIZE(physicochemical[[#This Row],[pH]],Stats!J$3,Stats!J$7)</f>
        <v>1.5251865179172877</v>
      </c>
      <c r="R119">
        <f>STANDARDIZE(physicochemical[[#This Row],[sulphates]],Stats!K$3,Stats!K$7)</f>
        <v>-1.0289851071797904</v>
      </c>
      <c r="S119">
        <f>STANDARDIZE(physicochemical[[#This Row],[alcohol]],Stats!L$3,Stats!L$7)</f>
        <v>0.63813889864422957</v>
      </c>
      <c r="T119" s="17">
        <f>STANDARDIZE(physicochemical[[#This Row],[quality]],Stats!N$3,Stats!N$7)</f>
        <v>-0.74377842086283041</v>
      </c>
      <c r="U119">
        <f>SQRT(SUMXMY2($K$2:$S$2,physicochemical[[#This Row],[STDFA]:[STDAlc]]))</f>
        <v>2.3081852285860922</v>
      </c>
      <c r="V119" t="str">
        <f>VLOOKUP(physicochemical[[#This Row],[Euclidean Dist]],Quartiles,2)</f>
        <v>Q1</v>
      </c>
      <c r="W119">
        <f>IF(physicochemical[[#This Row],[Euclidean Dist]]&lt;=beta,1-2*(physicochemical[[#This Row],[Euclidean Dist]]/gamma)^2,2*((physicochemical[[#This Row],[Euclidean Dist]]-gamma)/gamma)^2)</f>
        <v>0.95325294463993882</v>
      </c>
      <c r="X119" t="str">
        <f>VLOOKUP(physicochemical[[#This Row],[S- Fn]],FuzzyQ,2)</f>
        <v>Q1</v>
      </c>
      <c r="Y119">
        <f>physicochemical[[#This Row],[Euclidean Dist]]^2</f>
        <v>5.3277190494630311</v>
      </c>
      <c r="Z119" t="str">
        <f>VLOOKUP(physicochemical[[#This Row],[Concentration]],FuzzyQ,2)</f>
        <v>Q1</v>
      </c>
      <c r="AA119">
        <f>SQRT(physicochemical[[#This Row],[S- Fn]])</f>
        <v>0.9763467338194658</v>
      </c>
      <c r="AB119" t="str">
        <f>VLOOKUP(physicochemical[[#This Row],[Dialation]],FuzzyQ,2)</f>
        <v>Q1</v>
      </c>
    </row>
    <row r="120" spans="1:28" ht="15" hidden="1" thickTop="1" x14ac:dyDescent="0.35">
      <c r="A120">
        <f>'winequality-white'!A130</f>
        <v>8</v>
      </c>
      <c r="B120">
        <f>'winequality-white'!B130</f>
        <v>0.59</v>
      </c>
      <c r="C120">
        <f>'winequality-white'!D130</f>
        <v>1.8</v>
      </c>
      <c r="D120">
        <f>'winequality-white'!E130</f>
        <v>6.5000000000000002E-2</v>
      </c>
      <c r="E120">
        <f>'winequality-white'!F130</f>
        <v>3</v>
      </c>
      <c r="F120">
        <f>'winequality-white'!H130</f>
        <v>0.99619999999999997</v>
      </c>
      <c r="G120">
        <f>'winequality-white'!I130</f>
        <v>3.42</v>
      </c>
      <c r="H120">
        <f>'winequality-white'!J130</f>
        <v>0.92</v>
      </c>
      <c r="I120">
        <f>'winequality-white'!K130</f>
        <v>10.5</v>
      </c>
      <c r="J120" s="17">
        <v>7</v>
      </c>
      <c r="K120">
        <f>STANDARDIZE(physicochemical[[#This Row],[fixed acidity]],Stats!B$3,Stats!B$7)</f>
        <v>-0.39687416918488777</v>
      </c>
      <c r="L120">
        <f>STANDARDIZE(physicochemical[[#This Row],[volatile acidity]],Stats!C$3,Stats!C$7)</f>
        <v>0.34561772639301408</v>
      </c>
      <c r="M120">
        <f>STANDARDIZE(physicochemical[[#This Row],[residual sugar]],Stats!E$3,Stats!E$7)</f>
        <v>-0.62907624940533258</v>
      </c>
      <c r="N120">
        <f>STANDARDIZE(physicochemical[[#This Row],[chlorides]],Stats!F$3,Stats!F$7)</f>
        <v>-0.50834842607511987</v>
      </c>
      <c r="O120">
        <f>STANDARDIZE(physicochemical[[#This Row],[free sulfur dioxide]],Stats!G$3,Stats!G$7)</f>
        <v>-1.2204012648634643</v>
      </c>
      <c r="P120">
        <f>STANDARDIZE(physicochemical[[#This Row],[density]],Stats!I$3,Stats!I$7)</f>
        <v>-0.64649857431607605</v>
      </c>
      <c r="Q120">
        <f>STANDARDIZE(physicochemical[[#This Row],[pH]],Stats!J$3,Stats!J$7)</f>
        <v>0.76544229977667155</v>
      </c>
      <c r="R120">
        <f>STANDARDIZE(physicochemical[[#This Row],[sulphates]],Stats!K$3,Stats!K$7)</f>
        <v>1.3726351302438482</v>
      </c>
      <c r="S120">
        <f>STANDARDIZE(physicochemical[[#This Row],[alcohol]],Stats!L$3,Stats!L$7)</f>
        <v>0.25097742517587546</v>
      </c>
      <c r="T120" s="17">
        <f>STANDARDIZE(physicochemical[[#This Row],[quality]],Stats!N$3,Stats!N$7)</f>
        <v>1.7605260264867657</v>
      </c>
      <c r="U120">
        <f>SQRT(SUMXMY2($K$2:$S$2,physicochemical[[#This Row],[STDFA]:[STDAlc]]))</f>
        <v>4.6616506106092181</v>
      </c>
      <c r="V120" t="str">
        <f>VLOOKUP(physicochemical[[#This Row],[Euclidean Dist]],Quartiles,2)</f>
        <v>Q2</v>
      </c>
      <c r="W120">
        <f>IF(physicochemical[[#This Row],[Euclidean Dist]]&lt;=beta,1-2*(physicochemical[[#This Row],[Euclidean Dist]]/gamma)^2,2*((physicochemical[[#This Row],[Euclidean Dist]]-gamma)/gamma)^2)</f>
        <v>0.80932560152707123</v>
      </c>
      <c r="X120" t="str">
        <f>VLOOKUP(physicochemical[[#This Row],[S- Fn]],FuzzyQ,2)</f>
        <v>Q1</v>
      </c>
      <c r="Y120">
        <f>physicochemical[[#This Row],[Euclidean Dist]]^2</f>
        <v>21.730986415393296</v>
      </c>
      <c r="Z120" t="str">
        <f>VLOOKUP(physicochemical[[#This Row],[Concentration]],FuzzyQ,2)</f>
        <v>Q1</v>
      </c>
      <c r="AA120">
        <f>SQRT(physicochemical[[#This Row],[S- Fn]])</f>
        <v>0.8996252561634045</v>
      </c>
      <c r="AB120" t="str">
        <f>VLOOKUP(physicochemical[[#This Row],[Dialation]],FuzzyQ,2)</f>
        <v>Q1</v>
      </c>
    </row>
    <row r="121" spans="1:28" ht="15" hidden="1" thickTop="1" x14ac:dyDescent="0.35">
      <c r="A121">
        <f>'winequality-white'!A131</f>
        <v>6.1</v>
      </c>
      <c r="B121">
        <f>'winequality-white'!B131</f>
        <v>0.38</v>
      </c>
      <c r="C121">
        <f>'winequality-white'!D131</f>
        <v>1.8</v>
      </c>
      <c r="D121">
        <f>'winequality-white'!E131</f>
        <v>7.1999999999999995E-2</v>
      </c>
      <c r="E121">
        <f>'winequality-white'!F131</f>
        <v>6</v>
      </c>
      <c r="F121">
        <f>'winequality-white'!H131</f>
        <v>0.99550000000000005</v>
      </c>
      <c r="G121">
        <f>'winequality-white'!I131</f>
        <v>3.42</v>
      </c>
      <c r="H121">
        <f>'winequality-white'!J131</f>
        <v>0.56999999999999995</v>
      </c>
      <c r="I121">
        <f>'winequality-white'!K131</f>
        <v>9.4</v>
      </c>
      <c r="J121" s="17">
        <v>5</v>
      </c>
      <c r="K121">
        <f>STANDARDIZE(physicochemical[[#This Row],[fixed acidity]],Stats!B$3,Stats!B$7)</f>
        <v>-1.4313931998492813</v>
      </c>
      <c r="L121">
        <f>STANDARDIZE(physicochemical[[#This Row],[volatile acidity]],Stats!C$3,Stats!C$7)</f>
        <v>-0.83052426911067678</v>
      </c>
      <c r="M121">
        <f>STANDARDIZE(physicochemical[[#This Row],[residual sugar]],Stats!E$3,Stats!E$7)</f>
        <v>-0.62907624940533258</v>
      </c>
      <c r="N121">
        <f>STANDARDIZE(physicochemical[[#This Row],[chlorides]],Stats!F$3,Stats!F$7)</f>
        <v>-0.36811437750267223</v>
      </c>
      <c r="O121">
        <f>STANDARDIZE(physicochemical[[#This Row],[free sulfur dioxide]],Stats!G$3,Stats!G$7)</f>
        <v>-0.91958754416751554</v>
      </c>
      <c r="P121">
        <f>STANDARDIZE(physicochemical[[#This Row],[density]],Stats!I$3,Stats!I$7)</f>
        <v>-1.0401974660072661</v>
      </c>
      <c r="Q121">
        <f>STANDARDIZE(physicochemical[[#This Row],[pH]],Stats!J$3,Stats!J$7)</f>
        <v>0.76544229977667155</v>
      </c>
      <c r="R121">
        <f>STANDARDIZE(physicochemical[[#This Row],[sulphates]],Stats!K$3,Stats!K$7)</f>
        <v>-0.53774460407041014</v>
      </c>
      <c r="S121">
        <f>STANDARDIZE(physicochemical[[#This Row],[alcohol]],Stats!L$3,Stats!L$7)</f>
        <v>-0.813716626862097</v>
      </c>
      <c r="T121" s="17">
        <f>STANDARDIZE(physicochemical[[#This Row],[quality]],Stats!N$3,Stats!N$7)</f>
        <v>-0.74377842086283041</v>
      </c>
      <c r="U121">
        <f>SQRT(SUMXMY2($K$2:$S$2,physicochemical[[#This Row],[STDFA]:[STDAlc]]))</f>
        <v>5.3628150621367583</v>
      </c>
      <c r="V121" t="str">
        <f>VLOOKUP(physicochemical[[#This Row],[Euclidean Dist]],Quartiles,2)</f>
        <v>Q2</v>
      </c>
      <c r="W121">
        <f>IF(physicochemical[[#This Row],[Euclidean Dist]]&lt;=beta,1-2*(physicochemical[[#This Row],[Euclidean Dist]]/gamma)^2,2*((physicochemical[[#This Row],[Euclidean Dist]]-gamma)/gamma)^2)</f>
        <v>0.74765274457609776</v>
      </c>
      <c r="X121" t="str">
        <f>VLOOKUP(physicochemical[[#This Row],[S- Fn]],FuzzyQ,2)</f>
        <v>Q2</v>
      </c>
      <c r="Y121">
        <f>physicochemical[[#This Row],[Euclidean Dist]]^2</f>
        <v>28.759785390680882</v>
      </c>
      <c r="Z121" t="str">
        <f>VLOOKUP(physicochemical[[#This Row],[Concentration]],FuzzyQ,2)</f>
        <v>Q1</v>
      </c>
      <c r="AA121">
        <f>SQRT(physicochemical[[#This Row],[S- Fn]])</f>
        <v>0.86466915324654536</v>
      </c>
      <c r="AB121" t="str">
        <f>VLOOKUP(physicochemical[[#This Row],[Dialation]],FuzzyQ,2)</f>
        <v>Q1</v>
      </c>
    </row>
    <row r="122" spans="1:28" ht="15" hidden="1" thickTop="1" x14ac:dyDescent="0.35">
      <c r="A122">
        <f>'winequality-white'!A132</f>
        <v>8</v>
      </c>
      <c r="B122">
        <f>'winequality-white'!B132</f>
        <v>0.745</v>
      </c>
      <c r="C122">
        <f>'winequality-white'!D132</f>
        <v>2</v>
      </c>
      <c r="D122">
        <f>'winequality-white'!E132</f>
        <v>0.11799999999999999</v>
      </c>
      <c r="E122">
        <f>'winequality-white'!F132</f>
        <v>30</v>
      </c>
      <c r="F122">
        <f>'winequality-white'!H132</f>
        <v>0.99680000000000002</v>
      </c>
      <c r="G122">
        <f>'winequality-white'!I132</f>
        <v>3.24</v>
      </c>
      <c r="H122">
        <f>'winequality-white'!J132</f>
        <v>0.66</v>
      </c>
      <c r="I122">
        <f>'winequality-white'!K132</f>
        <v>9.4</v>
      </c>
      <c r="J122" s="17">
        <v>5</v>
      </c>
      <c r="K122">
        <f>STANDARDIZE(physicochemical[[#This Row],[fixed acidity]],Stats!B$3,Stats!B$7)</f>
        <v>-0.39687416918488777</v>
      </c>
      <c r="L122">
        <f>STANDARDIZE(physicochemical[[#This Row],[volatile acidity]],Stats!C$3,Stats!C$7)</f>
        <v>1.2137225325981196</v>
      </c>
      <c r="M122">
        <f>STANDARDIZE(physicochemical[[#This Row],[residual sugar]],Stats!E$3,Stats!E$7)</f>
        <v>-0.46765047331979703</v>
      </c>
      <c r="N122">
        <f>STANDARDIZE(physicochemical[[#This Row],[chlorides]],Stats!F$3,Stats!F$7)</f>
        <v>0.5534236559734127</v>
      </c>
      <c r="O122">
        <f>STANDARDIZE(physicochemical[[#This Row],[free sulfur dioxide]],Stats!G$3,Stats!G$7)</f>
        <v>1.486922221400075</v>
      </c>
      <c r="P122">
        <f>STANDARDIZE(physicochemical[[#This Row],[density]],Stats!I$3,Stats!I$7)</f>
        <v>-0.30904238143785062</v>
      </c>
      <c r="Q122">
        <f>STANDARDIZE(physicochemical[[#This Row],[pH]],Stats!J$3,Stats!J$7)</f>
        <v>-0.37417402743424982</v>
      </c>
      <c r="R122">
        <f>STANDARDIZE(physicochemical[[#This Row],[sulphates]],Stats!K$3,Stats!K$7)</f>
        <v>-4.6504100961029089E-2</v>
      </c>
      <c r="S122">
        <f>STANDARDIZE(physicochemical[[#This Row],[alcohol]],Stats!L$3,Stats!L$7)</f>
        <v>-0.813716626862097</v>
      </c>
      <c r="T122" s="17">
        <f>STANDARDIZE(physicochemical[[#This Row],[quality]],Stats!N$3,Stats!N$7)</f>
        <v>-0.74377842086283041</v>
      </c>
      <c r="U122">
        <f>SQRT(SUMXMY2($K$2:$S$2,physicochemical[[#This Row],[STDFA]:[STDAlc]]))</f>
        <v>4.905113881715109</v>
      </c>
      <c r="V122" t="str">
        <f>VLOOKUP(physicochemical[[#This Row],[Euclidean Dist]],Quartiles,2)</f>
        <v>Q2</v>
      </c>
      <c r="W122">
        <f>IF(physicochemical[[#This Row],[Euclidean Dist]]&lt;=beta,1-2*(physicochemical[[#This Row],[Euclidean Dist]]/gamma)^2,2*((physicochemical[[#This Row],[Euclidean Dist]]-gamma)/gamma)^2)</f>
        <v>0.78888886808670822</v>
      </c>
      <c r="X122" t="str">
        <f>VLOOKUP(physicochemical[[#This Row],[S- Fn]],FuzzyQ,2)</f>
        <v>Q1</v>
      </c>
      <c r="Y122">
        <f>physicochemical[[#This Row],[Euclidean Dist]]^2</f>
        <v>24.060142192594263</v>
      </c>
      <c r="Z122" t="str">
        <f>VLOOKUP(physicochemical[[#This Row],[Concentration]],FuzzyQ,2)</f>
        <v>Q1</v>
      </c>
      <c r="AA122">
        <f>SQRT(physicochemical[[#This Row],[S- Fn]])</f>
        <v>0.88819416125456951</v>
      </c>
      <c r="AB122" t="str">
        <f>VLOOKUP(physicochemical[[#This Row],[Dialation]],FuzzyQ,2)</f>
        <v>Q1</v>
      </c>
    </row>
    <row r="123" spans="1:28" ht="15" hidden="1" thickTop="1" x14ac:dyDescent="0.35">
      <c r="A123">
        <f>'winequality-white'!A133</f>
        <v>5.6</v>
      </c>
      <c r="B123">
        <f>'winequality-white'!B133</f>
        <v>0.5</v>
      </c>
      <c r="C123">
        <f>'winequality-white'!D133</f>
        <v>2.2999999999999998</v>
      </c>
      <c r="D123">
        <f>'winequality-white'!E133</f>
        <v>4.9000000000000002E-2</v>
      </c>
      <c r="E123">
        <f>'winequality-white'!F133</f>
        <v>17</v>
      </c>
      <c r="F123">
        <f>'winequality-white'!H133</f>
        <v>0.99370000000000003</v>
      </c>
      <c r="G123">
        <f>'winequality-white'!I133</f>
        <v>3.63</v>
      </c>
      <c r="H123">
        <f>'winequality-white'!J133</f>
        <v>0.63</v>
      </c>
      <c r="I123">
        <f>'winequality-white'!K133</f>
        <v>13</v>
      </c>
      <c r="J123" s="17">
        <v>5</v>
      </c>
      <c r="K123">
        <f>STANDARDIZE(physicochemical[[#This Row],[fixed acidity]],Stats!B$3,Stats!B$7)</f>
        <v>-1.7036350500241215</v>
      </c>
      <c r="L123">
        <f>STANDARDIZE(physicochemical[[#This Row],[volatile acidity]],Stats!C$3,Stats!C$7)</f>
        <v>-0.15844312882285336</v>
      </c>
      <c r="M123">
        <f>STANDARDIZE(physicochemical[[#This Row],[residual sugar]],Stats!E$3,Stats!E$7)</f>
        <v>-0.2255118091914938</v>
      </c>
      <c r="N123">
        <f>STANDARDIZE(physicochemical[[#This Row],[chlorides]],Stats!F$3,Stats!F$7)</f>
        <v>-0.82888339424071467</v>
      </c>
      <c r="O123">
        <f>STANDARDIZE(physicochemical[[#This Row],[free sulfur dioxide]],Stats!G$3,Stats!G$7)</f>
        <v>0.18339609838429685</v>
      </c>
      <c r="P123">
        <f>STANDARDIZE(physicochemical[[#This Row],[density]],Stats!I$3,Stats!I$7)</f>
        <v>-2.0525660446418796</v>
      </c>
      <c r="Q123">
        <f>STANDARDIZE(physicochemical[[#This Row],[pH]],Stats!J$3,Stats!J$7)</f>
        <v>2.0949946815227483</v>
      </c>
      <c r="R123">
        <f>STANDARDIZE(physicochemical[[#This Row],[sulphates]],Stats!K$3,Stats!K$7)</f>
        <v>-0.21025093533082276</v>
      </c>
      <c r="S123">
        <f>STANDARDIZE(physicochemical[[#This Row],[alcohol]],Stats!L$3,Stats!L$7)</f>
        <v>2.6707366343530863</v>
      </c>
      <c r="T123" s="17">
        <f>STANDARDIZE(physicochemical[[#This Row],[quality]],Stats!N$3,Stats!N$7)</f>
        <v>-0.74377842086283041</v>
      </c>
      <c r="U123">
        <f>SQRT(SUMXMY2($K$2:$S$2,physicochemical[[#This Row],[STDFA]:[STDAlc]]))</f>
        <v>5.3278638783700858</v>
      </c>
      <c r="V123" t="str">
        <f>VLOOKUP(physicochemical[[#This Row],[Euclidean Dist]],Quartiles,2)</f>
        <v>Q2</v>
      </c>
      <c r="W123">
        <f>IF(physicochemical[[#This Row],[Euclidean Dist]]&lt;=beta,1-2*(physicochemical[[#This Row],[Euclidean Dist]]/gamma)^2,2*((physicochemical[[#This Row],[Euclidean Dist]]-gamma)/gamma)^2)</f>
        <v>0.75093128181798285</v>
      </c>
      <c r="X123" t="str">
        <f>VLOOKUP(physicochemical[[#This Row],[S- Fn]],FuzzyQ,2)</f>
        <v>Q1</v>
      </c>
      <c r="Y123">
        <f>physicochemical[[#This Row],[Euclidean Dist]]^2</f>
        <v>28.386133506440732</v>
      </c>
      <c r="Z123" t="str">
        <f>VLOOKUP(physicochemical[[#This Row],[Concentration]],FuzzyQ,2)</f>
        <v>Q1</v>
      </c>
      <c r="AA123">
        <f>SQRT(physicochemical[[#This Row],[S- Fn]])</f>
        <v>0.86656291278705366</v>
      </c>
      <c r="AB123" t="str">
        <f>VLOOKUP(physicochemical[[#This Row],[Dialation]],FuzzyQ,2)</f>
        <v>Q1</v>
      </c>
    </row>
    <row r="124" spans="1:28" ht="15" hidden="1" thickTop="1" x14ac:dyDescent="0.35">
      <c r="A124">
        <f>'winequality-white'!A135</f>
        <v>6.6</v>
      </c>
      <c r="B124">
        <f>'winequality-white'!B135</f>
        <v>0.5</v>
      </c>
      <c r="C124">
        <f>'winequality-white'!D135</f>
        <v>1.5</v>
      </c>
      <c r="D124">
        <f>'winequality-white'!E135</f>
        <v>0.06</v>
      </c>
      <c r="E124">
        <f>'winequality-white'!F135</f>
        <v>17</v>
      </c>
      <c r="F124">
        <f>'winequality-white'!H135</f>
        <v>0.99519999999999997</v>
      </c>
      <c r="G124">
        <f>'winequality-white'!I135</f>
        <v>3.4</v>
      </c>
      <c r="H124">
        <f>'winequality-white'!J135</f>
        <v>0.57999999999999996</v>
      </c>
      <c r="I124">
        <f>'winequality-white'!K135</f>
        <v>9.8000000000000007</v>
      </c>
      <c r="J124" s="17">
        <v>6</v>
      </c>
      <c r="K124">
        <f>STANDARDIZE(physicochemical[[#This Row],[fixed acidity]],Stats!B$3,Stats!B$7)</f>
        <v>-1.1591513496744408</v>
      </c>
      <c r="L124">
        <f>STANDARDIZE(physicochemical[[#This Row],[volatile acidity]],Stats!C$3,Stats!C$7)</f>
        <v>-0.15844312882285336</v>
      </c>
      <c r="M124">
        <f>STANDARDIZE(physicochemical[[#This Row],[residual sugar]],Stats!E$3,Stats!E$7)</f>
        <v>-0.871214913533636</v>
      </c>
      <c r="N124">
        <f>STANDARDIZE(physicochemical[[#This Row],[chlorides]],Stats!F$3,Stats!F$7)</f>
        <v>-0.6085156036268683</v>
      </c>
      <c r="O124">
        <f>STANDARDIZE(physicochemical[[#This Row],[free sulfur dioxide]],Stats!G$3,Stats!G$7)</f>
        <v>0.18339609838429685</v>
      </c>
      <c r="P124">
        <f>STANDARDIZE(physicochemical[[#This Row],[density]],Stats!I$3,Stats!I$7)</f>
        <v>-1.2089255624464101</v>
      </c>
      <c r="Q124">
        <f>STANDARDIZE(physicochemical[[#This Row],[pH]],Stats!J$3,Stats!J$7)</f>
        <v>0.63881826341990211</v>
      </c>
      <c r="R124">
        <f>STANDARDIZE(physicochemical[[#This Row],[sulphates]],Stats!K$3,Stats!K$7)</f>
        <v>-0.48316232594714553</v>
      </c>
      <c r="S124">
        <f>STANDARDIZE(physicochemical[[#This Row],[alcohol]],Stats!L$3,Stats!L$7)</f>
        <v>-0.42655515339374295</v>
      </c>
      <c r="T124" s="17">
        <f>STANDARDIZE(physicochemical[[#This Row],[quality]],Stats!N$3,Stats!N$7)</f>
        <v>0.50837380281196765</v>
      </c>
      <c r="U124">
        <f>SQRT(SUMXMY2($K$2:$S$2,physicochemical[[#This Row],[STDFA]:[STDAlc]]))</f>
        <v>5.0377609408476784</v>
      </c>
      <c r="V124" t="str">
        <f>VLOOKUP(physicochemical[[#This Row],[Euclidean Dist]],Quartiles,2)</f>
        <v>Q2</v>
      </c>
      <c r="W124">
        <f>IF(physicochemical[[#This Row],[Euclidean Dist]]&lt;=beta,1-2*(physicochemical[[#This Row],[Euclidean Dist]]/gamma)^2,2*((physicochemical[[#This Row],[Euclidean Dist]]-gamma)/gamma)^2)</f>
        <v>0.77731649191608942</v>
      </c>
      <c r="X124" t="str">
        <f>VLOOKUP(physicochemical[[#This Row],[S- Fn]],FuzzyQ,2)</f>
        <v>Q1</v>
      </c>
      <c r="Y124">
        <f>physicochemical[[#This Row],[Euclidean Dist]]^2</f>
        <v>25.379035297130486</v>
      </c>
      <c r="Z124" t="str">
        <f>VLOOKUP(physicochemical[[#This Row],[Concentration]],FuzzyQ,2)</f>
        <v>Q1</v>
      </c>
      <c r="AA124">
        <f>SQRT(physicochemical[[#This Row],[S- Fn]])</f>
        <v>0.88165554039890737</v>
      </c>
      <c r="AB124" t="str">
        <f>VLOOKUP(physicochemical[[#This Row],[Dialation]],FuzzyQ,2)</f>
        <v>Q1</v>
      </c>
    </row>
    <row r="125" spans="1:28" ht="15" hidden="1" thickTop="1" x14ac:dyDescent="0.35">
      <c r="A125">
        <f>'winequality-white'!A136</f>
        <v>7.9</v>
      </c>
      <c r="B125">
        <f>'winequality-white'!B136</f>
        <v>1.04</v>
      </c>
      <c r="C125">
        <f>'winequality-white'!D136</f>
        <v>2.2000000000000002</v>
      </c>
      <c r="D125">
        <f>'winequality-white'!E136</f>
        <v>8.4000000000000005E-2</v>
      </c>
      <c r="E125">
        <f>'winequality-white'!F136</f>
        <v>13</v>
      </c>
      <c r="F125">
        <f>'winequality-white'!H136</f>
        <v>0.99590000000000001</v>
      </c>
      <c r="G125">
        <f>'winequality-white'!I136</f>
        <v>3.22</v>
      </c>
      <c r="H125">
        <f>'winequality-white'!J136</f>
        <v>0.55000000000000004</v>
      </c>
      <c r="I125">
        <f>'winequality-white'!K136</f>
        <v>9.9</v>
      </c>
      <c r="J125" s="17">
        <v>6</v>
      </c>
      <c r="K125">
        <f>STANDARDIZE(physicochemical[[#This Row],[fixed acidity]],Stats!B$3,Stats!B$7)</f>
        <v>-0.4513225392198556</v>
      </c>
      <c r="L125">
        <f>STANDARDIZE(physicochemical[[#This Row],[volatile acidity]],Stats!C$3,Stats!C$7)</f>
        <v>2.8659220024723524</v>
      </c>
      <c r="M125">
        <f>STANDARDIZE(physicochemical[[#This Row],[residual sugar]],Stats!E$3,Stats!E$7)</f>
        <v>-0.30622469723426132</v>
      </c>
      <c r="N125">
        <f>STANDARDIZE(physicochemical[[#This Row],[chlorides]],Stats!F$3,Stats!F$7)</f>
        <v>-0.12771315137847594</v>
      </c>
      <c r="O125">
        <f>STANDARDIZE(physicochemical[[#This Row],[free sulfur dioxide]],Stats!G$3,Stats!G$7)</f>
        <v>-0.2176888625436349</v>
      </c>
      <c r="P125">
        <f>STANDARDIZE(physicochemical[[#This Row],[density]],Stats!I$3,Stats!I$7)</f>
        <v>-0.81522667075515753</v>
      </c>
      <c r="Q125">
        <f>STANDARDIZE(physicochemical[[#This Row],[pH]],Stats!J$3,Stats!J$7)</f>
        <v>-0.50079806379101921</v>
      </c>
      <c r="R125">
        <f>STANDARDIZE(physicochemical[[#This Row],[sulphates]],Stats!K$3,Stats!K$7)</f>
        <v>-0.64690916031693857</v>
      </c>
      <c r="S125">
        <f>STANDARDIZE(physicochemical[[#This Row],[alcohol]],Stats!L$3,Stats!L$7)</f>
        <v>-0.32976478502665485</v>
      </c>
      <c r="T125" s="17">
        <f>STANDARDIZE(physicochemical[[#This Row],[quality]],Stats!N$3,Stats!N$7)</f>
        <v>0.50837380281196765</v>
      </c>
      <c r="U125">
        <f>SQRT(SUMXMY2($K$2:$S$2,physicochemical[[#This Row],[STDFA]:[STDAlc]]))</f>
        <v>3.4173621212218679</v>
      </c>
      <c r="V125" t="str">
        <f>VLOOKUP(physicochemical[[#This Row],[Euclidean Dist]],Quartiles,2)</f>
        <v>Q1</v>
      </c>
      <c r="W125">
        <f>IF(physicochemical[[#This Row],[Euclidean Dist]]&lt;=beta,1-2*(physicochemical[[#This Row],[Euclidean Dist]]/gamma)^2,2*((physicochemical[[#This Row],[Euclidean Dist]]-gamma)/gamma)^2)</f>
        <v>0.89753042208806355</v>
      </c>
      <c r="X125" t="str">
        <f>VLOOKUP(physicochemical[[#This Row],[S- Fn]],FuzzyQ,2)</f>
        <v>Q1</v>
      </c>
      <c r="Y125">
        <f>physicochemical[[#This Row],[Euclidean Dist]]^2</f>
        <v>11.678363867562025</v>
      </c>
      <c r="Z125" t="str">
        <f>VLOOKUP(physicochemical[[#This Row],[Concentration]],FuzzyQ,2)</f>
        <v>Q1</v>
      </c>
      <c r="AA125">
        <f>SQRT(physicochemical[[#This Row],[S- Fn]])</f>
        <v>0.94738082210273999</v>
      </c>
      <c r="AB125" t="str">
        <f>VLOOKUP(physicochemical[[#This Row],[Dialation]],FuzzyQ,2)</f>
        <v>Q1</v>
      </c>
    </row>
    <row r="126" spans="1:28" ht="15" hidden="1" thickTop="1" x14ac:dyDescent="0.35">
      <c r="A126">
        <f>'winequality-white'!A137</f>
        <v>8.4</v>
      </c>
      <c r="B126">
        <f>'winequality-white'!B137</f>
        <v>0.745</v>
      </c>
      <c r="C126">
        <f>'winequality-white'!D137</f>
        <v>1.9</v>
      </c>
      <c r="D126">
        <f>'winequality-white'!E137</f>
        <v>0.09</v>
      </c>
      <c r="E126">
        <f>'winequality-white'!F137</f>
        <v>16</v>
      </c>
      <c r="F126">
        <f>'winequality-white'!H137</f>
        <v>0.99650000000000005</v>
      </c>
      <c r="G126">
        <f>'winequality-white'!I137</f>
        <v>3.19</v>
      </c>
      <c r="H126">
        <f>'winequality-white'!J137</f>
        <v>0.82</v>
      </c>
      <c r="I126">
        <f>'winequality-white'!K137</f>
        <v>9.6</v>
      </c>
      <c r="J126" s="17">
        <v>5</v>
      </c>
      <c r="K126">
        <f>STANDARDIZE(physicochemical[[#This Row],[fixed acidity]],Stats!B$3,Stats!B$7)</f>
        <v>-0.17908068904501528</v>
      </c>
      <c r="L126">
        <f>STANDARDIZE(physicochemical[[#This Row],[volatile acidity]],Stats!C$3,Stats!C$7)</f>
        <v>1.2137225325981196</v>
      </c>
      <c r="M126">
        <f>STANDARDIZE(physicochemical[[#This Row],[residual sugar]],Stats!E$3,Stats!E$7)</f>
        <v>-0.54836336136256492</v>
      </c>
      <c r="N126">
        <f>STANDARDIZE(physicochemical[[#This Row],[chlorides]],Stats!F$3,Stats!F$7)</f>
        <v>-7.5125383163780765E-3</v>
      </c>
      <c r="O126">
        <f>STANDARDIZE(physicochemical[[#This Row],[free sulfur dioxide]],Stats!G$3,Stats!G$7)</f>
        <v>8.3124858152313921E-2</v>
      </c>
      <c r="P126">
        <f>STANDARDIZE(physicochemical[[#This Row],[density]],Stats!I$3,Stats!I$7)</f>
        <v>-0.47777047787693211</v>
      </c>
      <c r="Q126">
        <f>STANDARDIZE(physicochemical[[#This Row],[pH]],Stats!J$3,Stats!J$7)</f>
        <v>-0.6907341183261746</v>
      </c>
      <c r="R126">
        <f>STANDARDIZE(physicochemical[[#This Row],[sulphates]],Stats!K$3,Stats!K$7)</f>
        <v>0.8268123490112026</v>
      </c>
      <c r="S126">
        <f>STANDARDIZE(physicochemical[[#This Row],[alcohol]],Stats!L$3,Stats!L$7)</f>
        <v>-0.62013589012792081</v>
      </c>
      <c r="T126" s="17">
        <f>STANDARDIZE(physicochemical[[#This Row],[quality]],Stats!N$3,Stats!N$7)</f>
        <v>-0.74377842086283041</v>
      </c>
      <c r="U126">
        <f>SQRT(SUMXMY2($K$2:$S$2,physicochemical[[#This Row],[STDFA]:[STDAlc]]))</f>
        <v>4.7366516410038351</v>
      </c>
      <c r="V126" t="str">
        <f>VLOOKUP(physicochemical[[#This Row],[Euclidean Dist]],Quartiles,2)</f>
        <v>Q2</v>
      </c>
      <c r="W126">
        <f>IF(physicochemical[[#This Row],[Euclidean Dist]]&lt;=beta,1-2*(physicochemical[[#This Row],[Euclidean Dist]]/gamma)^2,2*((physicochemical[[#This Row],[Euclidean Dist]]-gamma)/gamma)^2)</f>
        <v>0.80314074566958316</v>
      </c>
      <c r="X126" t="str">
        <f>VLOOKUP(physicochemical[[#This Row],[S- Fn]],FuzzyQ,2)</f>
        <v>Q1</v>
      </c>
      <c r="Y126">
        <f>physicochemical[[#This Row],[Euclidean Dist]]^2</f>
        <v>22.435868768224324</v>
      </c>
      <c r="Z126" t="str">
        <f>VLOOKUP(physicochemical[[#This Row],[Concentration]],FuzzyQ,2)</f>
        <v>Q1</v>
      </c>
      <c r="AA126">
        <f>SQRT(physicochemical[[#This Row],[S- Fn]])</f>
        <v>0.89618120135918</v>
      </c>
      <c r="AB126" t="str">
        <f>VLOOKUP(physicochemical[[#This Row],[Dialation]],FuzzyQ,2)</f>
        <v>Q1</v>
      </c>
    </row>
    <row r="127" spans="1:28" ht="15" hidden="1" thickTop="1" x14ac:dyDescent="0.35">
      <c r="A127">
        <f>'winequality-white'!A138</f>
        <v>8.3000000000000007</v>
      </c>
      <c r="B127">
        <f>'winequality-white'!B138</f>
        <v>0.71499999999999997</v>
      </c>
      <c r="C127">
        <f>'winequality-white'!D138</f>
        <v>1.8</v>
      </c>
      <c r="D127">
        <f>'winequality-white'!E138</f>
        <v>8.8999999999999996E-2</v>
      </c>
      <c r="E127">
        <f>'winequality-white'!F138</f>
        <v>10</v>
      </c>
      <c r="F127">
        <f>'winequality-white'!H138</f>
        <v>0.99680000000000002</v>
      </c>
      <c r="G127">
        <f>'winequality-white'!I138</f>
        <v>3.23</v>
      </c>
      <c r="H127">
        <f>'winequality-white'!J138</f>
        <v>0.77</v>
      </c>
      <c r="I127">
        <f>'winequality-white'!K138</f>
        <v>9.5</v>
      </c>
      <c r="J127" s="17">
        <v>5</v>
      </c>
      <c r="K127">
        <f>STANDARDIZE(physicochemical[[#This Row],[fixed acidity]],Stats!B$3,Stats!B$7)</f>
        <v>-0.23352905907998314</v>
      </c>
      <c r="L127">
        <f>STANDARDIZE(physicochemical[[#This Row],[volatile acidity]],Stats!C$3,Stats!C$7)</f>
        <v>1.0457022475261635</v>
      </c>
      <c r="M127">
        <f>STANDARDIZE(physicochemical[[#This Row],[residual sugar]],Stats!E$3,Stats!E$7)</f>
        <v>-0.62907624940533258</v>
      </c>
      <c r="N127">
        <f>STANDARDIZE(physicochemical[[#This Row],[chlorides]],Stats!F$3,Stats!F$7)</f>
        <v>-2.7545973826727767E-2</v>
      </c>
      <c r="O127">
        <f>STANDARDIZE(physicochemical[[#This Row],[free sulfur dioxide]],Stats!G$3,Stats!G$7)</f>
        <v>-0.51850258323958376</v>
      </c>
      <c r="P127">
        <f>STANDARDIZE(physicochemical[[#This Row],[density]],Stats!I$3,Stats!I$7)</f>
        <v>-0.30904238143785062</v>
      </c>
      <c r="Q127">
        <f>STANDARDIZE(physicochemical[[#This Row],[pH]],Stats!J$3,Stats!J$7)</f>
        <v>-0.43748604561263593</v>
      </c>
      <c r="R127">
        <f>STANDARDIZE(physicochemical[[#This Row],[sulphates]],Stats!K$3,Stats!K$7)</f>
        <v>0.5539009583948804</v>
      </c>
      <c r="S127">
        <f>STANDARDIZE(physicochemical[[#This Row],[alcohol]],Stats!L$3,Stats!L$7)</f>
        <v>-0.71692625849500891</v>
      </c>
      <c r="T127" s="17">
        <f>STANDARDIZE(physicochemical[[#This Row],[quality]],Stats!N$3,Stats!N$7)</f>
        <v>-0.74377842086283041</v>
      </c>
      <c r="U127">
        <f>SQRT(SUMXMY2($K$2:$S$2,physicochemical[[#This Row],[STDFA]:[STDAlc]]))</f>
        <v>4.5505839049920445</v>
      </c>
      <c r="V127" t="str">
        <f>VLOOKUP(physicochemical[[#This Row],[Euclidean Dist]],Quartiles,2)</f>
        <v>Q2</v>
      </c>
      <c r="W127">
        <f>IF(physicochemical[[#This Row],[Euclidean Dist]]&lt;=beta,1-2*(physicochemical[[#This Row],[Euclidean Dist]]/gamma)^2,2*((physicochemical[[#This Row],[Euclidean Dist]]-gamma)/gamma)^2)</f>
        <v>0.81830323395859239</v>
      </c>
      <c r="X127" t="str">
        <f>VLOOKUP(physicochemical[[#This Row],[S- Fn]],FuzzyQ,2)</f>
        <v>Q1</v>
      </c>
      <c r="Y127">
        <f>physicochemical[[#This Row],[Euclidean Dist]]^2</f>
        <v>20.707813876372644</v>
      </c>
      <c r="Z127" t="str">
        <f>VLOOKUP(physicochemical[[#This Row],[Concentration]],FuzzyQ,2)</f>
        <v>Q1</v>
      </c>
      <c r="AA127">
        <f>SQRT(physicochemical[[#This Row],[S- Fn]])</f>
        <v>0.90460114633941979</v>
      </c>
      <c r="AB127" t="str">
        <f>VLOOKUP(physicochemical[[#This Row],[Dialation]],FuzzyQ,2)</f>
        <v>Q1</v>
      </c>
    </row>
    <row r="128" spans="1:28" ht="15" hidden="1" thickTop="1" x14ac:dyDescent="0.35">
      <c r="A128">
        <f>'winequality-white'!A139</f>
        <v>7.2</v>
      </c>
      <c r="B128">
        <f>'winequality-white'!B139</f>
        <v>0.41499999999999998</v>
      </c>
      <c r="C128">
        <f>'winequality-white'!D139</f>
        <v>2</v>
      </c>
      <c r="D128">
        <f>'winequality-white'!E139</f>
        <v>8.1000000000000003E-2</v>
      </c>
      <c r="E128">
        <f>'winequality-white'!F139</f>
        <v>13</v>
      </c>
      <c r="F128">
        <f>'winequality-white'!H139</f>
        <v>0.99719999999999998</v>
      </c>
      <c r="G128">
        <f>'winequality-white'!I139</f>
        <v>3.48</v>
      </c>
      <c r="H128">
        <f>'winequality-white'!J139</f>
        <v>0.64</v>
      </c>
      <c r="I128">
        <f>'winequality-white'!K139</f>
        <v>9.1999999999999993</v>
      </c>
      <c r="J128" s="17">
        <v>5</v>
      </c>
      <c r="K128">
        <f>STANDARDIZE(physicochemical[[#This Row],[fixed acidity]],Stats!B$3,Stats!B$7)</f>
        <v>-0.83246112946463224</v>
      </c>
      <c r="L128">
        <f>STANDARDIZE(physicochemical[[#This Row],[volatile acidity]],Stats!C$3,Stats!C$7)</f>
        <v>-0.63450060319339507</v>
      </c>
      <c r="M128">
        <f>STANDARDIZE(physicochemical[[#This Row],[residual sugar]],Stats!E$3,Stats!E$7)</f>
        <v>-0.46765047331979703</v>
      </c>
      <c r="N128">
        <f>STANDARDIZE(physicochemical[[#This Row],[chlorides]],Stats!F$3,Stats!F$7)</f>
        <v>-0.18781345790952503</v>
      </c>
      <c r="O128">
        <f>STANDARDIZE(physicochemical[[#This Row],[free sulfur dioxide]],Stats!G$3,Stats!G$7)</f>
        <v>-0.2176888625436349</v>
      </c>
      <c r="P128">
        <f>STANDARDIZE(physicochemical[[#This Row],[density]],Stats!I$3,Stats!I$7)</f>
        <v>-8.4071586185742023E-2</v>
      </c>
      <c r="Q128">
        <f>STANDARDIZE(physicochemical[[#This Row],[pH]],Stats!J$3,Stats!J$7)</f>
        <v>1.1453144088469795</v>
      </c>
      <c r="R128">
        <f>STANDARDIZE(physicochemical[[#This Row],[sulphates]],Stats!K$3,Stats!K$7)</f>
        <v>-0.15566865720755821</v>
      </c>
      <c r="S128">
        <f>STANDARDIZE(physicochemical[[#This Row],[alcohol]],Stats!L$3,Stats!L$7)</f>
        <v>-1.007297363596275</v>
      </c>
      <c r="T128" s="17">
        <f>STANDARDIZE(physicochemical[[#This Row],[quality]],Stats!N$3,Stats!N$7)</f>
        <v>-0.74377842086283041</v>
      </c>
      <c r="U128">
        <f>SQRT(SUMXMY2($K$2:$S$2,physicochemical[[#This Row],[STDFA]:[STDAlc]]))</f>
        <v>5.1064165123799174</v>
      </c>
      <c r="V128" t="str">
        <f>VLOOKUP(physicochemical[[#This Row],[Euclidean Dist]],Quartiles,2)</f>
        <v>Q2</v>
      </c>
      <c r="W128">
        <f>IF(physicochemical[[#This Row],[Euclidean Dist]]&lt;=beta,1-2*(physicochemical[[#This Row],[Euclidean Dist]]/gamma)^2,2*((physicochemical[[#This Row],[Euclidean Dist]]-gamma)/gamma)^2)</f>
        <v>0.77120558639501091</v>
      </c>
      <c r="X128" t="str">
        <f>VLOOKUP(physicochemical[[#This Row],[S- Fn]],FuzzyQ,2)</f>
        <v>Q1</v>
      </c>
      <c r="Y128">
        <f>physicochemical[[#This Row],[Euclidean Dist]]^2</f>
        <v>26.07548959790628</v>
      </c>
      <c r="Z128" t="str">
        <f>VLOOKUP(physicochemical[[#This Row],[Concentration]],FuzzyQ,2)</f>
        <v>Q1</v>
      </c>
      <c r="AA128">
        <f>SQRT(physicochemical[[#This Row],[S- Fn]])</f>
        <v>0.87818311666474824</v>
      </c>
      <c r="AB128" t="str">
        <f>VLOOKUP(physicochemical[[#This Row],[Dialation]],FuzzyQ,2)</f>
        <v>Q1</v>
      </c>
    </row>
    <row r="129" spans="1:28" ht="15" hidden="1" thickTop="1" x14ac:dyDescent="0.35">
      <c r="A129">
        <f>'winequality-white'!A140</f>
        <v>7.8</v>
      </c>
      <c r="B129">
        <f>'winequality-white'!B140</f>
        <v>0.56000000000000005</v>
      </c>
      <c r="C129">
        <f>'winequality-white'!D140</f>
        <v>2.1</v>
      </c>
      <c r="D129">
        <f>'winequality-white'!E140</f>
        <v>8.1000000000000003E-2</v>
      </c>
      <c r="E129">
        <f>'winequality-white'!F140</f>
        <v>15</v>
      </c>
      <c r="F129">
        <f>'winequality-white'!H140</f>
        <v>0.99619999999999997</v>
      </c>
      <c r="G129">
        <f>'winequality-white'!I140</f>
        <v>3.33</v>
      </c>
      <c r="H129">
        <f>'winequality-white'!J140</f>
        <v>0.54</v>
      </c>
      <c r="I129">
        <f>'winequality-white'!K140</f>
        <v>9.5</v>
      </c>
      <c r="J129" s="17">
        <v>5</v>
      </c>
      <c r="K129">
        <f>STANDARDIZE(physicochemical[[#This Row],[fixed acidity]],Stats!B$3,Stats!B$7)</f>
        <v>-0.50577090925482393</v>
      </c>
      <c r="L129">
        <f>STANDARDIZE(physicochemical[[#This Row],[volatile acidity]],Stats!C$3,Stats!C$7)</f>
        <v>0.1775974413210587</v>
      </c>
      <c r="M129">
        <f>STANDARDIZE(physicochemical[[#This Row],[residual sugar]],Stats!E$3,Stats!E$7)</f>
        <v>-0.38693758527702915</v>
      </c>
      <c r="N129">
        <f>STANDARDIZE(physicochemical[[#This Row],[chlorides]],Stats!F$3,Stats!F$7)</f>
        <v>-0.18781345790952503</v>
      </c>
      <c r="O129">
        <f>STANDARDIZE(physicochemical[[#This Row],[free sulfur dioxide]],Stats!G$3,Stats!G$7)</f>
        <v>-1.714638207966902E-2</v>
      </c>
      <c r="P129">
        <f>STANDARDIZE(physicochemical[[#This Row],[density]],Stats!I$3,Stats!I$7)</f>
        <v>-0.64649857431607605</v>
      </c>
      <c r="Q129">
        <f>STANDARDIZE(physicochemical[[#This Row],[pH]],Stats!J$3,Stats!J$7)</f>
        <v>0.19563413617121084</v>
      </c>
      <c r="R129">
        <f>STANDARDIZE(physicochemical[[#This Row],[sulphates]],Stats!K$3,Stats!K$7)</f>
        <v>-0.70149143844020312</v>
      </c>
      <c r="S129">
        <f>STANDARDIZE(physicochemical[[#This Row],[alcohol]],Stats!L$3,Stats!L$7)</f>
        <v>-0.71692625849500891</v>
      </c>
      <c r="T129" s="17">
        <f>STANDARDIZE(physicochemical[[#This Row],[quality]],Stats!N$3,Stats!N$7)</f>
        <v>-0.74377842086283041</v>
      </c>
      <c r="U129">
        <f>SQRT(SUMXMY2($K$2:$S$2,physicochemical[[#This Row],[STDFA]:[STDAlc]]))</f>
        <v>4.6289475870924237</v>
      </c>
      <c r="V129" t="str">
        <f>VLOOKUP(physicochemical[[#This Row],[Euclidean Dist]],Quartiles,2)</f>
        <v>Q2</v>
      </c>
      <c r="W129">
        <f>IF(physicochemical[[#This Row],[Euclidean Dist]]&lt;=beta,1-2*(physicochemical[[#This Row],[Euclidean Dist]]/gamma)^2,2*((physicochemical[[#This Row],[Euclidean Dist]]-gamma)/gamma)^2)</f>
        <v>0.81199150566852885</v>
      </c>
      <c r="X129" t="str">
        <f>VLOOKUP(physicochemical[[#This Row],[S- Fn]],FuzzyQ,2)</f>
        <v>Q1</v>
      </c>
      <c r="Y129">
        <f>physicochemical[[#This Row],[Euclidean Dist]]^2</f>
        <v>21.42715576404877</v>
      </c>
      <c r="Z129" t="str">
        <f>VLOOKUP(physicochemical[[#This Row],[Concentration]],FuzzyQ,2)</f>
        <v>Q1</v>
      </c>
      <c r="AA129">
        <f>SQRT(physicochemical[[#This Row],[S- Fn]])</f>
        <v>0.9011057128153882</v>
      </c>
      <c r="AB129" t="str">
        <f>VLOOKUP(physicochemical[[#This Row],[Dialation]],FuzzyQ,2)</f>
        <v>Q1</v>
      </c>
    </row>
    <row r="130" spans="1:28" ht="15" hidden="1" thickTop="1" x14ac:dyDescent="0.35">
      <c r="A130">
        <f>'winequality-white'!A141</f>
        <v>7.8</v>
      </c>
      <c r="B130">
        <f>'winequality-white'!B141</f>
        <v>0.56000000000000005</v>
      </c>
      <c r="C130">
        <f>'winequality-white'!D141</f>
        <v>2</v>
      </c>
      <c r="D130">
        <f>'winequality-white'!E141</f>
        <v>8.1000000000000003E-2</v>
      </c>
      <c r="E130">
        <f>'winequality-white'!F141</f>
        <v>17</v>
      </c>
      <c r="F130">
        <f>'winequality-white'!H141</f>
        <v>0.99619999999999997</v>
      </c>
      <c r="G130">
        <f>'winequality-white'!I141</f>
        <v>3.32</v>
      </c>
      <c r="H130">
        <f>'winequality-white'!J141</f>
        <v>0.54</v>
      </c>
      <c r="I130">
        <f>'winequality-white'!K141</f>
        <v>9.5</v>
      </c>
      <c r="J130" s="17">
        <v>5</v>
      </c>
      <c r="K130">
        <f>STANDARDIZE(physicochemical[[#This Row],[fixed acidity]],Stats!B$3,Stats!B$7)</f>
        <v>-0.50577090925482393</v>
      </c>
      <c r="L130">
        <f>STANDARDIZE(physicochemical[[#This Row],[volatile acidity]],Stats!C$3,Stats!C$7)</f>
        <v>0.1775974413210587</v>
      </c>
      <c r="M130">
        <f>STANDARDIZE(physicochemical[[#This Row],[residual sugar]],Stats!E$3,Stats!E$7)</f>
        <v>-0.46765047331979703</v>
      </c>
      <c r="N130">
        <f>STANDARDIZE(physicochemical[[#This Row],[chlorides]],Stats!F$3,Stats!F$7)</f>
        <v>-0.18781345790952503</v>
      </c>
      <c r="O130">
        <f>STANDARDIZE(physicochemical[[#This Row],[free sulfur dioxide]],Stats!G$3,Stats!G$7)</f>
        <v>0.18339609838429685</v>
      </c>
      <c r="P130">
        <f>STANDARDIZE(physicochemical[[#This Row],[density]],Stats!I$3,Stats!I$7)</f>
        <v>-0.64649857431607605</v>
      </c>
      <c r="Q130">
        <f>STANDARDIZE(physicochemical[[#This Row],[pH]],Stats!J$3,Stats!J$7)</f>
        <v>0.13232211799282476</v>
      </c>
      <c r="R130">
        <f>STANDARDIZE(physicochemical[[#This Row],[sulphates]],Stats!K$3,Stats!K$7)</f>
        <v>-0.70149143844020312</v>
      </c>
      <c r="S130">
        <f>STANDARDIZE(physicochemical[[#This Row],[alcohol]],Stats!L$3,Stats!L$7)</f>
        <v>-0.71692625849500891</v>
      </c>
      <c r="T130" s="17">
        <f>STANDARDIZE(physicochemical[[#This Row],[quality]],Stats!N$3,Stats!N$7)</f>
        <v>-0.74377842086283041</v>
      </c>
      <c r="U130">
        <f>SQRT(SUMXMY2($K$2:$S$2,physicochemical[[#This Row],[STDFA]:[STDAlc]]))</f>
        <v>4.7329377894341524</v>
      </c>
      <c r="V130" t="str">
        <f>VLOOKUP(physicochemical[[#This Row],[Euclidean Dist]],Quartiles,2)</f>
        <v>Q2</v>
      </c>
      <c r="W130">
        <f>IF(physicochemical[[#This Row],[Euclidean Dist]]&lt;=beta,1-2*(physicochemical[[#This Row],[Euclidean Dist]]/gamma)^2,2*((physicochemical[[#This Row],[Euclidean Dist]]-gamma)/gamma)^2)</f>
        <v>0.80344932628225185</v>
      </c>
      <c r="X130" t="str">
        <f>VLOOKUP(physicochemical[[#This Row],[S- Fn]],FuzzyQ,2)</f>
        <v>Q1</v>
      </c>
      <c r="Y130">
        <f>physicochemical[[#This Row],[Euclidean Dist]]^2</f>
        <v>22.400700118653841</v>
      </c>
      <c r="Z130" t="str">
        <f>VLOOKUP(physicochemical[[#This Row],[Concentration]],FuzzyQ,2)</f>
        <v>Q1</v>
      </c>
      <c r="AA130">
        <f>SQRT(physicochemical[[#This Row],[S- Fn]])</f>
        <v>0.89635334901045127</v>
      </c>
      <c r="AB130" t="str">
        <f>VLOOKUP(physicochemical[[#This Row],[Dialation]],FuzzyQ,2)</f>
        <v>Q1</v>
      </c>
    </row>
    <row r="131" spans="1:28" ht="15" hidden="1" thickTop="1" x14ac:dyDescent="0.35">
      <c r="A131">
        <f>'winequality-white'!A144</f>
        <v>5.2</v>
      </c>
      <c r="B131">
        <f>'winequality-white'!B144</f>
        <v>0.34</v>
      </c>
      <c r="C131">
        <f>'winequality-white'!D144</f>
        <v>1.8</v>
      </c>
      <c r="D131">
        <f>'winequality-white'!E144</f>
        <v>0.05</v>
      </c>
      <c r="E131">
        <f>'winequality-white'!F144</f>
        <v>27</v>
      </c>
      <c r="F131">
        <f>'winequality-white'!H144</f>
        <v>0.99160000000000004</v>
      </c>
      <c r="G131">
        <f>'winequality-white'!I144</f>
        <v>3.68</v>
      </c>
      <c r="H131">
        <f>'winequality-white'!J144</f>
        <v>0.79</v>
      </c>
      <c r="I131">
        <f>'winequality-white'!K144</f>
        <v>14</v>
      </c>
      <c r="J131" s="17">
        <v>6</v>
      </c>
      <c r="K131">
        <f>STANDARDIZE(physicochemical[[#This Row],[fixed acidity]],Stats!B$3,Stats!B$7)</f>
        <v>-1.9214285301639935</v>
      </c>
      <c r="L131">
        <f>STANDARDIZE(physicochemical[[#This Row],[volatile acidity]],Stats!C$3,Stats!C$7)</f>
        <v>-1.0545513158732847</v>
      </c>
      <c r="M131">
        <f>STANDARDIZE(physicochemical[[#This Row],[residual sugar]],Stats!E$3,Stats!E$7)</f>
        <v>-0.62907624940533258</v>
      </c>
      <c r="N131">
        <f>STANDARDIZE(physicochemical[[#This Row],[chlorides]],Stats!F$3,Stats!F$7)</f>
        <v>-0.80884995873036492</v>
      </c>
      <c r="O131">
        <f>STANDARDIZE(physicochemical[[#This Row],[free sulfur dioxide]],Stats!G$3,Stats!G$7)</f>
        <v>1.1861085007041263</v>
      </c>
      <c r="P131">
        <f>STANDARDIZE(physicochemical[[#This Row],[density]],Stats!I$3,Stats!I$7)</f>
        <v>-3.233662719715575</v>
      </c>
      <c r="Q131">
        <f>STANDARDIZE(physicochemical[[#This Row],[pH]],Stats!J$3,Stats!J$7)</f>
        <v>2.4115547724146729</v>
      </c>
      <c r="R131">
        <f>STANDARDIZE(physicochemical[[#This Row],[sulphates]],Stats!K$3,Stats!K$7)</f>
        <v>0.6630655146414095</v>
      </c>
      <c r="S131">
        <f>STANDARDIZE(physicochemical[[#This Row],[alcohol]],Stats!L$3,Stats!L$7)</f>
        <v>3.6386403180239708</v>
      </c>
      <c r="T131" s="17">
        <f>STANDARDIZE(physicochemical[[#This Row],[quality]],Stats!N$3,Stats!N$7)</f>
        <v>0.50837380281196765</v>
      </c>
      <c r="U131">
        <f>SQRT(SUMXMY2($K$2:$S$2,physicochemical[[#This Row],[STDFA]:[STDAlc]]))</f>
        <v>7.3190039781753065</v>
      </c>
      <c r="V131" t="str">
        <f>VLOOKUP(physicochemical[[#This Row],[Euclidean Dist]],Quartiles,2)</f>
        <v>Q2</v>
      </c>
      <c r="W131">
        <f>IF(physicochemical[[#This Row],[Euclidean Dist]]&lt;=beta,1-2*(physicochemical[[#This Row],[Euclidean Dist]]/gamma)^2,2*((physicochemical[[#This Row],[Euclidean Dist]]-gamma)/gamma)^2)</f>
        <v>0.52997937993108679</v>
      </c>
      <c r="X131" t="str">
        <f>VLOOKUP(physicochemical[[#This Row],[S- Fn]],FuzzyQ,2)</f>
        <v>Q2</v>
      </c>
      <c r="Y131">
        <f>physicochemical[[#This Row],[Euclidean Dist]]^2</f>
        <v>53.567819232545965</v>
      </c>
      <c r="Z131" t="str">
        <f>VLOOKUP(physicochemical[[#This Row],[Concentration]],FuzzyQ,2)</f>
        <v>Q1</v>
      </c>
      <c r="AA131">
        <f>SQRT(physicochemical[[#This Row],[S- Fn]])</f>
        <v>0.72799682686883105</v>
      </c>
      <c r="AB131" t="str">
        <f>VLOOKUP(physicochemical[[#This Row],[Dialation]],FuzzyQ,2)</f>
        <v>Q2</v>
      </c>
    </row>
    <row r="132" spans="1:28" ht="15" hidden="1" thickTop="1" x14ac:dyDescent="0.35">
      <c r="A132">
        <f>'winequality-white'!A145</f>
        <v>6.3</v>
      </c>
      <c r="B132">
        <f>'winequality-white'!B145</f>
        <v>0.39</v>
      </c>
      <c r="C132">
        <f>'winequality-white'!D145</f>
        <v>1.7</v>
      </c>
      <c r="D132">
        <f>'winequality-white'!E145</f>
        <v>6.6000000000000003E-2</v>
      </c>
      <c r="E132">
        <f>'winequality-white'!F145</f>
        <v>3</v>
      </c>
      <c r="F132">
        <f>'winequality-white'!H145</f>
        <v>0.99539999999999995</v>
      </c>
      <c r="G132">
        <f>'winequality-white'!I145</f>
        <v>3.34</v>
      </c>
      <c r="H132">
        <f>'winequality-white'!J145</f>
        <v>0.57999999999999996</v>
      </c>
      <c r="I132">
        <f>'winequality-white'!K145</f>
        <v>9.4</v>
      </c>
      <c r="J132" s="17">
        <v>5</v>
      </c>
      <c r="K132">
        <f>STANDARDIZE(physicochemical[[#This Row],[fixed acidity]],Stats!B$3,Stats!B$7)</f>
        <v>-1.3224964597793449</v>
      </c>
      <c r="L132">
        <f>STANDARDIZE(physicochemical[[#This Row],[volatile acidity]],Stats!C$3,Stats!C$7)</f>
        <v>-0.77451750742002479</v>
      </c>
      <c r="M132">
        <f>STANDARDIZE(physicochemical[[#This Row],[residual sugar]],Stats!E$3,Stats!E$7)</f>
        <v>-0.70978913744810046</v>
      </c>
      <c r="N132">
        <f>STANDARDIZE(physicochemical[[#This Row],[chlorides]],Stats!F$3,Stats!F$7)</f>
        <v>-0.48831499056477012</v>
      </c>
      <c r="O132">
        <f>STANDARDIZE(physicochemical[[#This Row],[free sulfur dioxide]],Stats!G$3,Stats!G$7)</f>
        <v>-1.2204012648634643</v>
      </c>
      <c r="P132">
        <f>STANDARDIZE(physicochemical[[#This Row],[density]],Stats!I$3,Stats!I$7)</f>
        <v>-1.0964401648203557</v>
      </c>
      <c r="Q132">
        <f>STANDARDIZE(physicochemical[[#This Row],[pH]],Stats!J$3,Stats!J$7)</f>
        <v>0.25894615434959412</v>
      </c>
      <c r="R132">
        <f>STANDARDIZE(physicochemical[[#This Row],[sulphates]],Stats!K$3,Stats!K$7)</f>
        <v>-0.48316232594714553</v>
      </c>
      <c r="S132">
        <f>STANDARDIZE(physicochemical[[#This Row],[alcohol]],Stats!L$3,Stats!L$7)</f>
        <v>-0.813716626862097</v>
      </c>
      <c r="T132" s="17">
        <f>STANDARDIZE(physicochemical[[#This Row],[quality]],Stats!N$3,Stats!N$7)</f>
        <v>-0.74377842086283041</v>
      </c>
      <c r="U132">
        <f>SQRT(SUMXMY2($K$2:$S$2,physicochemical[[#This Row],[STDFA]:[STDAlc]]))</f>
        <v>5.5048448863952109</v>
      </c>
      <c r="V132" t="str">
        <f>VLOOKUP(physicochemical[[#This Row],[Euclidean Dist]],Quartiles,2)</f>
        <v>Q2</v>
      </c>
      <c r="W132">
        <f>IF(physicochemical[[#This Row],[Euclidean Dist]]&lt;=beta,1-2*(physicochemical[[#This Row],[Euclidean Dist]]/gamma)^2,2*((physicochemical[[#This Row],[Euclidean Dist]]-gamma)/gamma)^2)</f>
        <v>0.7341093187013038</v>
      </c>
      <c r="X132" t="str">
        <f>VLOOKUP(physicochemical[[#This Row],[S- Fn]],FuzzyQ,2)</f>
        <v>Q2</v>
      </c>
      <c r="Y132">
        <f>physicochemical[[#This Row],[Euclidean Dist]]^2</f>
        <v>30.303317223271502</v>
      </c>
      <c r="Z132" t="str">
        <f>VLOOKUP(physicochemical[[#This Row],[Concentration]],FuzzyQ,2)</f>
        <v>Q1</v>
      </c>
      <c r="AA132">
        <f>SQRT(physicochemical[[#This Row],[S- Fn]])</f>
        <v>0.85680179662586131</v>
      </c>
      <c r="AB132" t="str">
        <f>VLOOKUP(physicochemical[[#This Row],[Dialation]],FuzzyQ,2)</f>
        <v>Q1</v>
      </c>
    </row>
    <row r="133" spans="1:28" ht="15" hidden="1" thickTop="1" x14ac:dyDescent="0.35">
      <c r="A133">
        <f>'winequality-white'!A147</f>
        <v>8.1</v>
      </c>
      <c r="B133">
        <f>'winequality-white'!B147</f>
        <v>0.67</v>
      </c>
      <c r="C133">
        <f>'winequality-white'!D147</f>
        <v>1.8</v>
      </c>
      <c r="D133">
        <f>'winequality-white'!E147</f>
        <v>0.11700000000000001</v>
      </c>
      <c r="E133">
        <f>'winequality-white'!F147</f>
        <v>32</v>
      </c>
      <c r="F133">
        <f>'winequality-white'!H147</f>
        <v>0.99680000000000002</v>
      </c>
      <c r="G133">
        <f>'winequality-white'!I147</f>
        <v>3.17</v>
      </c>
      <c r="H133">
        <f>'winequality-white'!J147</f>
        <v>0.62</v>
      </c>
      <c r="I133">
        <f>'winequality-white'!K147</f>
        <v>9.4</v>
      </c>
      <c r="J133" s="17">
        <v>5</v>
      </c>
      <c r="K133">
        <f>STANDARDIZE(physicochemical[[#This Row],[fixed acidity]],Stats!B$3,Stats!B$7)</f>
        <v>-0.34242579914991988</v>
      </c>
      <c r="L133">
        <f>STANDARDIZE(physicochemical[[#This Row],[volatile acidity]],Stats!C$3,Stats!C$7)</f>
        <v>0.7936718199182301</v>
      </c>
      <c r="M133">
        <f>STANDARDIZE(physicochemical[[#This Row],[residual sugar]],Stats!E$3,Stats!E$7)</f>
        <v>-0.62907624940533258</v>
      </c>
      <c r="N133">
        <f>STANDARDIZE(physicochemical[[#This Row],[chlorides]],Stats!F$3,Stats!F$7)</f>
        <v>0.53339022046306328</v>
      </c>
      <c r="O133">
        <f>STANDARDIZE(physicochemical[[#This Row],[free sulfur dioxide]],Stats!G$3,Stats!G$7)</f>
        <v>1.687464701864041</v>
      </c>
      <c r="P133">
        <f>STANDARDIZE(physicochemical[[#This Row],[density]],Stats!I$3,Stats!I$7)</f>
        <v>-0.30904238143785062</v>
      </c>
      <c r="Q133">
        <f>STANDARDIZE(physicochemical[[#This Row],[pH]],Stats!J$3,Stats!J$7)</f>
        <v>-0.81735815468294404</v>
      </c>
      <c r="R133">
        <f>STANDARDIZE(physicochemical[[#This Row],[sulphates]],Stats!K$3,Stats!K$7)</f>
        <v>-0.26483321345408734</v>
      </c>
      <c r="S133">
        <f>STANDARDIZE(physicochemical[[#This Row],[alcohol]],Stats!L$3,Stats!L$7)</f>
        <v>-0.813716626862097</v>
      </c>
      <c r="T133" s="17">
        <f>STANDARDIZE(physicochemical[[#This Row],[quality]],Stats!N$3,Stats!N$7)</f>
        <v>-0.74377842086283041</v>
      </c>
      <c r="U133">
        <f>SQRT(SUMXMY2($K$2:$S$2,physicochemical[[#This Row],[STDFA]:[STDAlc]]))</f>
        <v>5.4894094283100472</v>
      </c>
      <c r="V133" t="str">
        <f>VLOOKUP(physicochemical[[#This Row],[Euclidean Dist]],Quartiles,2)</f>
        <v>Q2</v>
      </c>
      <c r="W133">
        <f>IF(physicochemical[[#This Row],[Euclidean Dist]]&lt;=beta,1-2*(physicochemical[[#This Row],[Euclidean Dist]]/gamma)^2,2*((physicochemical[[#This Row],[Euclidean Dist]]-gamma)/gamma)^2)</f>
        <v>0.73559833086705684</v>
      </c>
      <c r="X133" t="str">
        <f>VLOOKUP(physicochemical[[#This Row],[S- Fn]],FuzzyQ,2)</f>
        <v>Q2</v>
      </c>
      <c r="Y133">
        <f>physicochemical[[#This Row],[Euclidean Dist]]^2</f>
        <v>30.133615871619238</v>
      </c>
      <c r="Z133" t="str">
        <f>VLOOKUP(physicochemical[[#This Row],[Concentration]],FuzzyQ,2)</f>
        <v>Q1</v>
      </c>
      <c r="AA133">
        <f>SQRT(physicochemical[[#This Row],[S- Fn]])</f>
        <v>0.85767029263409655</v>
      </c>
      <c r="AB133" t="str">
        <f>VLOOKUP(physicochemical[[#This Row],[Dialation]],FuzzyQ,2)</f>
        <v>Q1</v>
      </c>
    </row>
    <row r="134" spans="1:28" ht="15" hidden="1" thickTop="1" x14ac:dyDescent="0.35">
      <c r="A134">
        <f>'winequality-white'!A148</f>
        <v>5.8</v>
      </c>
      <c r="B134">
        <f>'winequality-white'!B148</f>
        <v>0.68</v>
      </c>
      <c r="C134">
        <f>'winequality-white'!D148</f>
        <v>1.8</v>
      </c>
      <c r="D134">
        <f>'winequality-white'!E148</f>
        <v>8.6999999999999994E-2</v>
      </c>
      <c r="E134">
        <f>'winequality-white'!F148</f>
        <v>21</v>
      </c>
      <c r="F134">
        <f>'winequality-white'!H148</f>
        <v>0.99439999999999995</v>
      </c>
      <c r="G134">
        <f>'winequality-white'!I148</f>
        <v>3.54</v>
      </c>
      <c r="H134">
        <f>'winequality-white'!J148</f>
        <v>0.52</v>
      </c>
      <c r="I134">
        <f>'winequality-white'!K148</f>
        <v>10</v>
      </c>
      <c r="J134" s="17">
        <v>5</v>
      </c>
      <c r="K134">
        <f>STANDARDIZE(physicochemical[[#This Row],[fixed acidity]],Stats!B$3,Stats!B$7)</f>
        <v>-1.5947383099541854</v>
      </c>
      <c r="L134">
        <f>STANDARDIZE(physicochemical[[#This Row],[volatile acidity]],Stats!C$3,Stats!C$7)</f>
        <v>0.84967858160888221</v>
      </c>
      <c r="M134">
        <f>STANDARDIZE(physicochemical[[#This Row],[residual sugar]],Stats!E$3,Stats!E$7)</f>
        <v>-0.62907624940533258</v>
      </c>
      <c r="N134">
        <f>STANDARDIZE(physicochemical[[#This Row],[chlorides]],Stats!F$3,Stats!F$7)</f>
        <v>-6.7612844847427148E-2</v>
      </c>
      <c r="O134">
        <f>STANDARDIZE(physicochemical[[#This Row],[free sulfur dioxide]],Stats!G$3,Stats!G$7)</f>
        <v>0.5844810593122286</v>
      </c>
      <c r="P134">
        <f>STANDARDIZE(physicochemical[[#This Row],[density]],Stats!I$3,Stats!I$7)</f>
        <v>-1.6588671529506898</v>
      </c>
      <c r="Q134">
        <f>STANDARDIZE(physicochemical[[#This Row],[pH]],Stats!J$3,Stats!J$7)</f>
        <v>1.5251865179172877</v>
      </c>
      <c r="R134">
        <f>STANDARDIZE(physicochemical[[#This Row],[sulphates]],Stats!K$3,Stats!K$7)</f>
        <v>-0.81065599468673222</v>
      </c>
      <c r="S134">
        <f>STANDARDIZE(physicochemical[[#This Row],[alcohol]],Stats!L$3,Stats!L$7)</f>
        <v>-0.23297441665956675</v>
      </c>
      <c r="T134" s="17">
        <f>STANDARDIZE(physicochemical[[#This Row],[quality]],Stats!N$3,Stats!N$7)</f>
        <v>-0.74377842086283041</v>
      </c>
      <c r="U134">
        <f>SQRT(SUMXMY2($K$2:$S$2,physicochemical[[#This Row],[STDFA]:[STDAlc]]))</f>
        <v>4.1963707912596542</v>
      </c>
      <c r="V134" t="str">
        <f>VLOOKUP(physicochemical[[#This Row],[Euclidean Dist]],Quartiles,2)</f>
        <v>Q2</v>
      </c>
      <c r="W134">
        <f>IF(physicochemical[[#This Row],[Euclidean Dist]]&lt;=beta,1-2*(physicochemical[[#This Row],[Euclidean Dist]]/gamma)^2,2*((physicochemical[[#This Row],[Euclidean Dist]]-gamma)/gamma)^2)</f>
        <v>0.84548855446060645</v>
      </c>
      <c r="X134" t="str">
        <f>VLOOKUP(physicochemical[[#This Row],[S- Fn]],FuzzyQ,2)</f>
        <v>Q1</v>
      </c>
      <c r="Y134">
        <f>physicochemical[[#This Row],[Euclidean Dist]]^2</f>
        <v>17.609527817737177</v>
      </c>
      <c r="Z134" t="str">
        <f>VLOOKUP(physicochemical[[#This Row],[Concentration]],FuzzyQ,2)</f>
        <v>Q1</v>
      </c>
      <c r="AA134">
        <f>SQRT(physicochemical[[#This Row],[S- Fn]])</f>
        <v>0.91950451573693015</v>
      </c>
      <c r="AB134" t="str">
        <f>VLOOKUP(physicochemical[[#This Row],[Dialation]],FuzzyQ,2)</f>
        <v>Q1</v>
      </c>
    </row>
    <row r="135" spans="1:28" ht="15" hidden="1" thickTop="1" x14ac:dyDescent="0.35">
      <c r="A135">
        <f>'winequality-white'!A149</f>
        <v>7.6</v>
      </c>
      <c r="B135">
        <f>'winequality-white'!B149</f>
        <v>0.49</v>
      </c>
      <c r="C135">
        <f>'winequality-white'!D149</f>
        <v>1.6</v>
      </c>
      <c r="D135">
        <f>'winequality-white'!E149</f>
        <v>0.23599999999999999</v>
      </c>
      <c r="E135">
        <f>'winequality-white'!F149</f>
        <v>10</v>
      </c>
      <c r="F135">
        <f>'winequality-white'!H149</f>
        <v>0.99680000000000002</v>
      </c>
      <c r="G135">
        <f>'winequality-white'!I149</f>
        <v>3.11</v>
      </c>
      <c r="H135">
        <f>'winequality-white'!J149</f>
        <v>0.8</v>
      </c>
      <c r="I135">
        <f>'winequality-white'!K149</f>
        <v>9.3000000000000007</v>
      </c>
      <c r="J135" s="17">
        <v>5</v>
      </c>
      <c r="K135">
        <f>STANDARDIZE(physicochemical[[#This Row],[fixed acidity]],Stats!B$3,Stats!B$7)</f>
        <v>-0.61466764932476026</v>
      </c>
      <c r="L135">
        <f>STANDARDIZE(physicochemical[[#This Row],[volatile acidity]],Stats!C$3,Stats!C$7)</f>
        <v>-0.21444989051350535</v>
      </c>
      <c r="M135">
        <f>STANDARDIZE(physicochemical[[#This Row],[residual sugar]],Stats!E$3,Stats!E$7)</f>
        <v>-0.79050202549086812</v>
      </c>
      <c r="N135">
        <f>STANDARDIZE(physicochemical[[#This Row],[chlorides]],Stats!F$3,Stats!F$7)</f>
        <v>2.9173690461946742</v>
      </c>
      <c r="O135">
        <f>STANDARDIZE(physicochemical[[#This Row],[free sulfur dioxide]],Stats!G$3,Stats!G$7)</f>
        <v>-0.51850258323958376</v>
      </c>
      <c r="P135">
        <f>STANDARDIZE(physicochemical[[#This Row],[density]],Stats!I$3,Stats!I$7)</f>
        <v>-0.30904238143785062</v>
      </c>
      <c r="Q135">
        <f>STANDARDIZE(physicochemical[[#This Row],[pH]],Stats!J$3,Stats!J$7)</f>
        <v>-1.1972302637532521</v>
      </c>
      <c r="R135">
        <f>STANDARDIZE(physicochemical[[#This Row],[sulphates]],Stats!K$3,Stats!K$7)</f>
        <v>0.71764779276467405</v>
      </c>
      <c r="S135">
        <f>STANDARDIZE(physicochemical[[#This Row],[alcohol]],Stats!L$3,Stats!L$7)</f>
        <v>-0.9105069952291851</v>
      </c>
      <c r="T135" s="17">
        <f>STANDARDIZE(physicochemical[[#This Row],[quality]],Stats!N$3,Stats!N$7)</f>
        <v>-0.74377842086283041</v>
      </c>
      <c r="U135">
        <f>SQRT(SUMXMY2($K$2:$S$2,physicochemical[[#This Row],[STDFA]:[STDAlc]]))</f>
        <v>6.514999112610508</v>
      </c>
      <c r="V135" t="str">
        <f>VLOOKUP(physicochemical[[#This Row],[Euclidean Dist]],Quartiles,2)</f>
        <v>Q2</v>
      </c>
      <c r="W135">
        <f>IF(physicochemical[[#This Row],[Euclidean Dist]]&lt;=beta,1-2*(physicochemical[[#This Row],[Euclidean Dist]]/gamma)^2,2*((physicochemical[[#This Row],[Euclidean Dist]]-gamma)/gamma)^2)</f>
        <v>0.62757256456235411</v>
      </c>
      <c r="X135" t="str">
        <f>VLOOKUP(physicochemical[[#This Row],[S- Fn]],FuzzyQ,2)</f>
        <v>Q2</v>
      </c>
      <c r="Y135">
        <f>physicochemical[[#This Row],[Euclidean Dist]]^2</f>
        <v>42.445213437315708</v>
      </c>
      <c r="Z135" t="str">
        <f>VLOOKUP(physicochemical[[#This Row],[Concentration]],FuzzyQ,2)</f>
        <v>Q1</v>
      </c>
      <c r="AA135">
        <f>SQRT(physicochemical[[#This Row],[S- Fn]])</f>
        <v>0.79219477690928641</v>
      </c>
      <c r="AB135" t="str">
        <f>VLOOKUP(physicochemical[[#This Row],[Dialation]],FuzzyQ,2)</f>
        <v>Q1</v>
      </c>
    </row>
    <row r="136" spans="1:28" ht="15" hidden="1" thickTop="1" x14ac:dyDescent="0.35">
      <c r="A136">
        <f>'winequality-white'!A150</f>
        <v>6.9</v>
      </c>
      <c r="B136">
        <f>'winequality-white'!B150</f>
        <v>0.49</v>
      </c>
      <c r="C136">
        <f>'winequality-white'!D150</f>
        <v>2.2999999999999998</v>
      </c>
      <c r="D136">
        <f>'winequality-white'!E150</f>
        <v>7.3999999999999996E-2</v>
      </c>
      <c r="E136">
        <f>'winequality-white'!F150</f>
        <v>12</v>
      </c>
      <c r="F136">
        <f>'winequality-white'!H150</f>
        <v>0.99590000000000001</v>
      </c>
      <c r="G136">
        <f>'winequality-white'!I150</f>
        <v>3.42</v>
      </c>
      <c r="H136">
        <f>'winequality-white'!J150</f>
        <v>0.57999999999999996</v>
      </c>
      <c r="I136">
        <f>'winequality-white'!K150</f>
        <v>10.199999999999999</v>
      </c>
      <c r="J136" s="17">
        <v>6</v>
      </c>
      <c r="K136">
        <f>STANDARDIZE(physicochemical[[#This Row],[fixed acidity]],Stats!B$3,Stats!B$7)</f>
        <v>-0.99580623956953629</v>
      </c>
      <c r="L136">
        <f>STANDARDIZE(physicochemical[[#This Row],[volatile acidity]],Stats!C$3,Stats!C$7)</f>
        <v>-0.21444989051350535</v>
      </c>
      <c r="M136">
        <f>STANDARDIZE(physicochemical[[#This Row],[residual sugar]],Stats!E$3,Stats!E$7)</f>
        <v>-0.2255118091914938</v>
      </c>
      <c r="N136">
        <f>STANDARDIZE(physicochemical[[#This Row],[chlorides]],Stats!F$3,Stats!F$7)</f>
        <v>-0.32804750648197289</v>
      </c>
      <c r="O136">
        <f>STANDARDIZE(physicochemical[[#This Row],[free sulfur dioxide]],Stats!G$3,Stats!G$7)</f>
        <v>-0.31796010277561787</v>
      </c>
      <c r="P136">
        <f>STANDARDIZE(physicochemical[[#This Row],[density]],Stats!I$3,Stats!I$7)</f>
        <v>-0.81522667075515753</v>
      </c>
      <c r="Q136">
        <f>STANDARDIZE(physicochemical[[#This Row],[pH]],Stats!J$3,Stats!J$7)</f>
        <v>0.76544229977667155</v>
      </c>
      <c r="R136">
        <f>STANDARDIZE(physicochemical[[#This Row],[sulphates]],Stats!K$3,Stats!K$7)</f>
        <v>-0.48316232594714553</v>
      </c>
      <c r="S136">
        <f>STANDARDIZE(physicochemical[[#This Row],[alcohol]],Stats!L$3,Stats!L$7)</f>
        <v>-3.9393679925390557E-2</v>
      </c>
      <c r="T136" s="17">
        <f>STANDARDIZE(physicochemical[[#This Row],[quality]],Stats!N$3,Stats!N$7)</f>
        <v>0.50837380281196765</v>
      </c>
      <c r="U136">
        <f>SQRT(SUMXMY2($K$2:$S$2,physicochemical[[#This Row],[STDFA]:[STDAlc]]))</f>
        <v>4.5400614952020861</v>
      </c>
      <c r="V136" t="str">
        <f>VLOOKUP(physicochemical[[#This Row],[Euclidean Dist]],Quartiles,2)</f>
        <v>Q2</v>
      </c>
      <c r="W136">
        <f>IF(physicochemical[[#This Row],[Euclidean Dist]]&lt;=beta,1-2*(physicochemical[[#This Row],[Euclidean Dist]]/gamma)^2,2*((physicochemical[[#This Row],[Euclidean Dist]]-gamma)/gamma)^2)</f>
        <v>0.81914254487810334</v>
      </c>
      <c r="X136" t="str">
        <f>VLOOKUP(physicochemical[[#This Row],[S- Fn]],FuzzyQ,2)</f>
        <v>Q1</v>
      </c>
      <c r="Y136">
        <f>physicochemical[[#This Row],[Euclidean Dist]]^2</f>
        <v>20.612158380216602</v>
      </c>
      <c r="Z136" t="str">
        <f>VLOOKUP(physicochemical[[#This Row],[Concentration]],FuzzyQ,2)</f>
        <v>Q1</v>
      </c>
      <c r="AA136">
        <f>SQRT(physicochemical[[#This Row],[S- Fn]])</f>
        <v>0.90506493959168666</v>
      </c>
      <c r="AB136" t="str">
        <f>VLOOKUP(physicochemical[[#This Row],[Dialation]],FuzzyQ,2)</f>
        <v>Q1</v>
      </c>
    </row>
    <row r="137" spans="1:28" ht="15" hidden="1" thickTop="1" x14ac:dyDescent="0.35">
      <c r="A137">
        <f>'winequality-white'!A151</f>
        <v>8.1999999999999993</v>
      </c>
      <c r="B137">
        <f>'winequality-white'!B151</f>
        <v>0.4</v>
      </c>
      <c r="C137">
        <f>'winequality-white'!D151</f>
        <v>2.8</v>
      </c>
      <c r="D137">
        <f>'winequality-white'!E151</f>
        <v>8.8999999999999996E-2</v>
      </c>
      <c r="E137">
        <f>'winequality-white'!F151</f>
        <v>11</v>
      </c>
      <c r="F137">
        <f>'winequality-white'!H151</f>
        <v>0.99750000000000005</v>
      </c>
      <c r="G137">
        <f>'winequality-white'!I151</f>
        <v>3.53</v>
      </c>
      <c r="H137">
        <f>'winequality-white'!J151</f>
        <v>0.61</v>
      </c>
      <c r="I137">
        <f>'winequality-white'!K151</f>
        <v>10.5</v>
      </c>
      <c r="J137" s="17">
        <v>6</v>
      </c>
      <c r="K137">
        <f>STANDARDIZE(physicochemical[[#This Row],[fixed acidity]],Stats!B$3,Stats!B$7)</f>
        <v>-0.287977429114952</v>
      </c>
      <c r="L137">
        <f>STANDARDIZE(physicochemical[[#This Row],[volatile acidity]],Stats!C$3,Stats!C$7)</f>
        <v>-0.71851074572937279</v>
      </c>
      <c r="M137">
        <f>STANDARDIZE(physicochemical[[#This Row],[residual sugar]],Stats!E$3,Stats!E$7)</f>
        <v>0.17805263102234511</v>
      </c>
      <c r="N137">
        <f>STANDARDIZE(physicochemical[[#This Row],[chlorides]],Stats!F$3,Stats!F$7)</f>
        <v>-2.7545973826727767E-2</v>
      </c>
      <c r="O137">
        <f>STANDARDIZE(physicochemical[[#This Row],[free sulfur dioxide]],Stats!G$3,Stats!G$7)</f>
        <v>-0.41823134300760079</v>
      </c>
      <c r="P137">
        <f>STANDARDIZE(physicochemical[[#This Row],[density]],Stats!I$3,Stats!I$7)</f>
        <v>8.4656510253401901E-2</v>
      </c>
      <c r="Q137">
        <f>STANDARDIZE(physicochemical[[#This Row],[pH]],Stats!J$3,Stats!J$7)</f>
        <v>1.4618744997389015</v>
      </c>
      <c r="R137">
        <f>STANDARDIZE(physicochemical[[#This Row],[sulphates]],Stats!K$3,Stats!K$7)</f>
        <v>-0.31941549157735188</v>
      </c>
      <c r="S137">
        <f>STANDARDIZE(physicochemical[[#This Row],[alcohol]],Stats!L$3,Stats!L$7)</f>
        <v>0.25097742517587546</v>
      </c>
      <c r="T137" s="17">
        <f>STANDARDIZE(physicochemical[[#This Row],[quality]],Stats!N$3,Stats!N$7)</f>
        <v>0.50837380281196765</v>
      </c>
      <c r="U137">
        <f>SQRT(SUMXMY2($K$2:$S$2,physicochemical[[#This Row],[STDFA]:[STDAlc]]))</f>
        <v>4.7028786812837984</v>
      </c>
      <c r="V137" t="str">
        <f>VLOOKUP(physicochemical[[#This Row],[Euclidean Dist]],Quartiles,2)</f>
        <v>Q2</v>
      </c>
      <c r="W137">
        <f>IF(physicochemical[[#This Row],[Euclidean Dist]]&lt;=beta,1-2*(physicochemical[[#This Row],[Euclidean Dist]]/gamma)^2,2*((physicochemical[[#This Row],[Euclidean Dist]]-gamma)/gamma)^2)</f>
        <v>0.80593800320587361</v>
      </c>
      <c r="X137" t="str">
        <f>VLOOKUP(physicochemical[[#This Row],[S- Fn]],FuzzyQ,2)</f>
        <v>Q1</v>
      </c>
      <c r="Y137">
        <f>physicochemical[[#This Row],[Euclidean Dist]]^2</f>
        <v>22.117067890873638</v>
      </c>
      <c r="Z137" t="str">
        <f>VLOOKUP(physicochemical[[#This Row],[Concentration]],FuzzyQ,2)</f>
        <v>Q1</v>
      </c>
      <c r="AA137">
        <f>SQRT(physicochemical[[#This Row],[S- Fn]])</f>
        <v>0.89774049881125095</v>
      </c>
      <c r="AB137" t="str">
        <f>VLOOKUP(physicochemical[[#This Row],[Dialation]],FuzzyQ,2)</f>
        <v>Q1</v>
      </c>
    </row>
    <row r="138" spans="1:28" ht="15" hidden="1" thickTop="1" x14ac:dyDescent="0.35">
      <c r="A138">
        <f>'winequality-white'!A152</f>
        <v>7.3</v>
      </c>
      <c r="B138">
        <f>'winequality-white'!B152</f>
        <v>0.33</v>
      </c>
      <c r="C138">
        <f>'winequality-white'!D152</f>
        <v>2.1</v>
      </c>
      <c r="D138">
        <f>'winequality-white'!E152</f>
        <v>7.6999999999999999E-2</v>
      </c>
      <c r="E138">
        <f>'winequality-white'!F152</f>
        <v>5</v>
      </c>
      <c r="F138">
        <f>'winequality-white'!H152</f>
        <v>0.99580000000000002</v>
      </c>
      <c r="G138">
        <f>'winequality-white'!I152</f>
        <v>3.33</v>
      </c>
      <c r="H138">
        <f>'winequality-white'!J152</f>
        <v>0.53</v>
      </c>
      <c r="I138">
        <f>'winequality-white'!K152</f>
        <v>10.3</v>
      </c>
      <c r="J138" s="17">
        <v>6</v>
      </c>
      <c r="K138">
        <f>STANDARDIZE(physicochemical[[#This Row],[fixed acidity]],Stats!B$3,Stats!B$7)</f>
        <v>-0.7780127594296643</v>
      </c>
      <c r="L138">
        <f>STANDARDIZE(physicochemical[[#This Row],[volatile acidity]],Stats!C$3,Stats!C$7)</f>
        <v>-1.1105580775639365</v>
      </c>
      <c r="M138">
        <f>STANDARDIZE(physicochemical[[#This Row],[residual sugar]],Stats!E$3,Stats!E$7)</f>
        <v>-0.38693758527702915</v>
      </c>
      <c r="N138">
        <f>STANDARDIZE(physicochemical[[#This Row],[chlorides]],Stats!F$3,Stats!F$7)</f>
        <v>-0.26794719995092381</v>
      </c>
      <c r="O138">
        <f>STANDARDIZE(physicochemical[[#This Row],[free sulfur dioxide]],Stats!G$3,Stats!G$7)</f>
        <v>-1.0198587843994984</v>
      </c>
      <c r="P138">
        <f>STANDARDIZE(physicochemical[[#This Row],[density]],Stats!I$3,Stats!I$7)</f>
        <v>-0.87146936956818466</v>
      </c>
      <c r="Q138">
        <f>STANDARDIZE(physicochemical[[#This Row],[pH]],Stats!J$3,Stats!J$7)</f>
        <v>0.19563413617121084</v>
      </c>
      <c r="R138">
        <f>STANDARDIZE(physicochemical[[#This Row],[sulphates]],Stats!K$3,Stats!K$7)</f>
        <v>-0.75607371656346767</v>
      </c>
      <c r="S138">
        <f>STANDARDIZE(physicochemical[[#This Row],[alcohol]],Stats!L$3,Stats!L$7)</f>
        <v>5.7396688441699255E-2</v>
      </c>
      <c r="T138" s="17">
        <f>STANDARDIZE(physicochemical[[#This Row],[quality]],Stats!N$3,Stats!N$7)</f>
        <v>0.50837380281196765</v>
      </c>
      <c r="U138">
        <f>SQRT(SUMXMY2($K$2:$S$2,physicochemical[[#This Row],[STDFA]:[STDAlc]]))</f>
        <v>5.4834507166939774</v>
      </c>
      <c r="V138" t="str">
        <f>VLOOKUP(physicochemical[[#This Row],[Euclidean Dist]],Quartiles,2)</f>
        <v>Q2</v>
      </c>
      <c r="W138">
        <f>IF(physicochemical[[#This Row],[Euclidean Dist]]&lt;=beta,1-2*(physicochemical[[#This Row],[Euclidean Dist]]/gamma)^2,2*((physicochemical[[#This Row],[Euclidean Dist]]-gamma)/gamma)^2)</f>
        <v>0.73617203127137942</v>
      </c>
      <c r="X138" t="str">
        <f>VLOOKUP(physicochemical[[#This Row],[S- Fn]],FuzzyQ,2)</f>
        <v>Q2</v>
      </c>
      <c r="Y138">
        <f>physicochemical[[#This Row],[Euclidean Dist]]^2</f>
        <v>30.068231762411695</v>
      </c>
      <c r="Z138" t="str">
        <f>VLOOKUP(physicochemical[[#This Row],[Concentration]],FuzzyQ,2)</f>
        <v>Q1</v>
      </c>
      <c r="AA138">
        <f>SQRT(physicochemical[[#This Row],[S- Fn]])</f>
        <v>0.85800468021531173</v>
      </c>
      <c r="AB138" t="str">
        <f>VLOOKUP(physicochemical[[#This Row],[Dialation]],FuzzyQ,2)</f>
        <v>Q1</v>
      </c>
    </row>
    <row r="139" spans="1:28" ht="15" hidden="1" thickTop="1" x14ac:dyDescent="0.35">
      <c r="A139">
        <f>'winequality-white'!A153</f>
        <v>9.1999999999999993</v>
      </c>
      <c r="B139">
        <f>'winequality-white'!B153</f>
        <v>0.52</v>
      </c>
      <c r="C139">
        <f>'winequality-white'!D153</f>
        <v>3.4</v>
      </c>
      <c r="D139">
        <f>'winequality-white'!E153</f>
        <v>0.61</v>
      </c>
      <c r="E139">
        <f>'winequality-white'!F153</f>
        <v>32</v>
      </c>
      <c r="F139">
        <f>'winequality-white'!H153</f>
        <v>0.99960000000000004</v>
      </c>
      <c r="G139">
        <f>'winequality-white'!I153</f>
        <v>2.74</v>
      </c>
      <c r="H139">
        <f>'winequality-white'!J153</f>
        <v>2</v>
      </c>
      <c r="I139">
        <f>'winequality-white'!K153</f>
        <v>9.4</v>
      </c>
      <c r="J139" s="17">
        <v>4</v>
      </c>
      <c r="K139">
        <f>STANDARDIZE(physicochemical[[#This Row],[fixed acidity]],Stats!B$3,Stats!B$7)</f>
        <v>0.25650627123472869</v>
      </c>
      <c r="L139">
        <f>STANDARDIZE(physicochemical[[#This Row],[volatile acidity]],Stats!C$3,Stats!C$7)</f>
        <v>-4.6429605441549338E-2</v>
      </c>
      <c r="M139">
        <f>STANDARDIZE(physicochemical[[#This Row],[residual sugar]],Stats!E$3,Stats!E$7)</f>
        <v>0.66232995927895189</v>
      </c>
      <c r="N139">
        <f>STANDARDIZE(physicochemical[[#This Row],[chlorides]],Stats!F$3,Stats!F$7)</f>
        <v>10.409873927065451</v>
      </c>
      <c r="O139">
        <f>STANDARDIZE(physicochemical[[#This Row],[free sulfur dioxide]],Stats!G$3,Stats!G$7)</f>
        <v>1.687464701864041</v>
      </c>
      <c r="P139">
        <f>STANDARDIZE(physicochemical[[#This Row],[density]],Stats!I$3,Stats!I$7)</f>
        <v>1.2657531853270971</v>
      </c>
      <c r="Q139">
        <f>STANDARDIZE(physicochemical[[#This Row],[pH]],Stats!J$3,Stats!J$7)</f>
        <v>-3.5397749363534809</v>
      </c>
      <c r="R139">
        <f>STANDARDIZE(physicochemical[[#This Row],[sulphates]],Stats!K$3,Stats!K$7)</f>
        <v>7.2675211675564153</v>
      </c>
      <c r="S139">
        <f>STANDARDIZE(physicochemical[[#This Row],[alcohol]],Stats!L$3,Stats!L$7)</f>
        <v>-0.813716626862097</v>
      </c>
      <c r="T139" s="17">
        <f>STANDARDIZE(physicochemical[[#This Row],[quality]],Stats!N$3,Stats!N$7)</f>
        <v>-1.9959306445376284</v>
      </c>
      <c r="U139">
        <f>SQRT(SUMXMY2($K$2:$S$2,physicochemical[[#This Row],[STDFA]:[STDAlc]]))</f>
        <v>15.097621227621788</v>
      </c>
      <c r="V139" t="str">
        <f>VLOOKUP(physicochemical[[#This Row],[Euclidean Dist]],Quartiles,2)</f>
        <v>Q4</v>
      </c>
      <c r="W139">
        <f>IF(physicochemical[[#This Row],[Euclidean Dist]]&lt;=beta,1-2*(physicochemical[[#This Row],[Euclidean Dist]]/gamma)^2,2*((physicochemical[[#This Row],[Euclidean Dist]]-gamma)/gamma)^2)</f>
        <v>0</v>
      </c>
      <c r="X139" t="str">
        <f>VLOOKUP(physicochemical[[#This Row],[S- Fn]],FuzzyQ,2)</f>
        <v>Q4</v>
      </c>
      <c r="Y139">
        <f>physicochemical[[#This Row],[Euclidean Dist]]^2</f>
        <v>227.93816673273602</v>
      </c>
      <c r="Z139" t="str">
        <f>VLOOKUP(physicochemical[[#This Row],[Concentration]],FuzzyQ,2)</f>
        <v>Q1</v>
      </c>
      <c r="AA139">
        <f>SQRT(physicochemical[[#This Row],[S- Fn]])</f>
        <v>0</v>
      </c>
      <c r="AB139" t="str">
        <f>VLOOKUP(physicochemical[[#This Row],[Dialation]],FuzzyQ,2)</f>
        <v>Q4</v>
      </c>
    </row>
    <row r="140" spans="1:28" ht="15" hidden="1" thickTop="1" x14ac:dyDescent="0.35">
      <c r="A140">
        <f>'winequality-white'!A154</f>
        <v>7.5</v>
      </c>
      <c r="B140">
        <f>'winequality-white'!B154</f>
        <v>0.6</v>
      </c>
      <c r="C140">
        <f>'winequality-white'!D154</f>
        <v>1.8</v>
      </c>
      <c r="D140">
        <f>'winequality-white'!E154</f>
        <v>9.5000000000000001E-2</v>
      </c>
      <c r="E140">
        <f>'winequality-white'!F154</f>
        <v>25</v>
      </c>
      <c r="F140">
        <f>'winequality-white'!H154</f>
        <v>0.995</v>
      </c>
      <c r="G140">
        <f>'winequality-white'!I154</f>
        <v>3.35</v>
      </c>
      <c r="H140">
        <f>'winequality-white'!J154</f>
        <v>0.54</v>
      </c>
      <c r="I140">
        <f>'winequality-white'!K154</f>
        <v>10.1</v>
      </c>
      <c r="J140" s="17">
        <v>5</v>
      </c>
      <c r="K140">
        <f>STANDARDIZE(physicochemical[[#This Row],[fixed acidity]],Stats!B$3,Stats!B$7)</f>
        <v>-0.66911601935972809</v>
      </c>
      <c r="L140">
        <f>STANDARDIZE(physicochemical[[#This Row],[volatile acidity]],Stats!C$3,Stats!C$7)</f>
        <v>0.40162448808366608</v>
      </c>
      <c r="M140">
        <f>STANDARDIZE(physicochemical[[#This Row],[residual sugar]],Stats!E$3,Stats!E$7)</f>
        <v>-0.62907624940533258</v>
      </c>
      <c r="N140">
        <f>STANDARDIZE(physicochemical[[#This Row],[chlorides]],Stats!F$3,Stats!F$7)</f>
        <v>9.2654639235370387E-2</v>
      </c>
      <c r="O140">
        <f>STANDARDIZE(physicochemical[[#This Row],[free sulfur dioxide]],Stats!G$3,Stats!G$7)</f>
        <v>0.98556602024016038</v>
      </c>
      <c r="P140">
        <f>STANDARDIZE(physicochemical[[#This Row],[density]],Stats!I$3,Stats!I$7)</f>
        <v>-1.3214109600724644</v>
      </c>
      <c r="Q140">
        <f>STANDARDIZE(physicochemical[[#This Row],[pH]],Stats!J$3,Stats!J$7)</f>
        <v>0.32225817252798017</v>
      </c>
      <c r="R140">
        <f>STANDARDIZE(physicochemical[[#This Row],[sulphates]],Stats!K$3,Stats!K$7)</f>
        <v>-0.70149143844020312</v>
      </c>
      <c r="S140">
        <f>STANDARDIZE(physicochemical[[#This Row],[alcohol]],Stats!L$3,Stats!L$7)</f>
        <v>-0.13618404829247865</v>
      </c>
      <c r="T140" s="17">
        <f>STANDARDIZE(physicochemical[[#This Row],[quality]],Stats!N$3,Stats!N$7)</f>
        <v>-0.74377842086283041</v>
      </c>
      <c r="U140">
        <f>SQRT(SUMXMY2($K$2:$S$2,physicochemical[[#This Row],[STDFA]:[STDAlc]]))</f>
        <v>4.7917724580169416</v>
      </c>
      <c r="V140" t="str">
        <f>VLOOKUP(physicochemical[[#This Row],[Euclidean Dist]],Quartiles,2)</f>
        <v>Q2</v>
      </c>
      <c r="W140">
        <f>IF(physicochemical[[#This Row],[Euclidean Dist]]&lt;=beta,1-2*(physicochemical[[#This Row],[Euclidean Dist]]/gamma)^2,2*((physicochemical[[#This Row],[Euclidean Dist]]-gamma)/gamma)^2)</f>
        <v>0.79853235095698349</v>
      </c>
      <c r="X140" t="str">
        <f>VLOOKUP(physicochemical[[#This Row],[S- Fn]],FuzzyQ,2)</f>
        <v>Q1</v>
      </c>
      <c r="Y140">
        <f>physicochemical[[#This Row],[Euclidean Dist]]^2</f>
        <v>22.961083289409721</v>
      </c>
      <c r="Z140" t="str">
        <f>VLOOKUP(physicochemical[[#This Row],[Concentration]],FuzzyQ,2)</f>
        <v>Q1</v>
      </c>
      <c r="AA140">
        <f>SQRT(physicochemical[[#This Row],[S- Fn]])</f>
        <v>0.89360637361031814</v>
      </c>
      <c r="AB140" t="str">
        <f>VLOOKUP(physicochemical[[#This Row],[Dialation]],FuzzyQ,2)</f>
        <v>Q1</v>
      </c>
    </row>
    <row r="141" spans="1:28" ht="15" hidden="1" thickTop="1" x14ac:dyDescent="0.35">
      <c r="A141">
        <f>'winequality-white'!A156</f>
        <v>7.1</v>
      </c>
      <c r="B141">
        <f>'winequality-white'!B156</f>
        <v>0.43</v>
      </c>
      <c r="C141">
        <f>'winequality-white'!D156</f>
        <v>5.5</v>
      </c>
      <c r="D141">
        <f>'winequality-white'!E156</f>
        <v>7.0000000000000007E-2</v>
      </c>
      <c r="E141">
        <f>'winequality-white'!F156</f>
        <v>29</v>
      </c>
      <c r="F141">
        <f>'winequality-white'!H156</f>
        <v>0.99729999999999996</v>
      </c>
      <c r="G141">
        <f>'winequality-white'!I156</f>
        <v>3.42</v>
      </c>
      <c r="H141">
        <f>'winequality-white'!J156</f>
        <v>0.72</v>
      </c>
      <c r="I141">
        <f>'winequality-white'!K156</f>
        <v>10.5</v>
      </c>
      <c r="J141" s="17">
        <v>5</v>
      </c>
      <c r="K141">
        <f>STANDARDIZE(physicochemical[[#This Row],[fixed acidity]],Stats!B$3,Stats!B$7)</f>
        <v>-0.88690949949960052</v>
      </c>
      <c r="L141">
        <f>STANDARDIZE(physicochemical[[#This Row],[volatile acidity]],Stats!C$3,Stats!C$7)</f>
        <v>-0.55049046065741714</v>
      </c>
      <c r="M141">
        <f>STANDARDIZE(physicochemical[[#This Row],[residual sugar]],Stats!E$3,Stats!E$7)</f>
        <v>2.3573006081770753</v>
      </c>
      <c r="N141">
        <f>STANDARDIZE(physicochemical[[#This Row],[chlorides]],Stats!F$3,Stats!F$7)</f>
        <v>-0.40818124852337134</v>
      </c>
      <c r="O141">
        <f>STANDARDIZE(physicochemical[[#This Row],[free sulfur dioxide]],Stats!G$3,Stats!G$7)</f>
        <v>1.386650981168092</v>
      </c>
      <c r="P141">
        <f>STANDARDIZE(physicochemical[[#This Row],[density]],Stats!I$3,Stats!I$7)</f>
        <v>-2.7828887372714859E-2</v>
      </c>
      <c r="Q141">
        <f>STANDARDIZE(physicochemical[[#This Row],[pH]],Stats!J$3,Stats!J$7)</f>
        <v>0.76544229977667155</v>
      </c>
      <c r="R141">
        <f>STANDARDIZE(physicochemical[[#This Row],[sulphates]],Stats!K$3,Stats!K$7)</f>
        <v>0.28098956777855766</v>
      </c>
      <c r="S141">
        <f>STANDARDIZE(physicochemical[[#This Row],[alcohol]],Stats!L$3,Stats!L$7)</f>
        <v>0.25097742517587546</v>
      </c>
      <c r="T141" s="17">
        <f>STANDARDIZE(physicochemical[[#This Row],[quality]],Stats!N$3,Stats!N$7)</f>
        <v>-0.74377842086283041</v>
      </c>
      <c r="U141">
        <f>SQRT(SUMXMY2($K$2:$S$2,physicochemical[[#This Row],[STDFA]:[STDAlc]]))</f>
        <v>5.2852814660718712</v>
      </c>
      <c r="V141" t="str">
        <f>VLOOKUP(physicochemical[[#This Row],[Euclidean Dist]],Quartiles,2)</f>
        <v>Q2</v>
      </c>
      <c r="W141">
        <f>IF(physicochemical[[#This Row],[Euclidean Dist]]&lt;=beta,1-2*(physicochemical[[#This Row],[Euclidean Dist]]/gamma)^2,2*((physicochemical[[#This Row],[Euclidean Dist]]-gamma)/gamma)^2)</f>
        <v>0.75489668469294591</v>
      </c>
      <c r="X141" t="str">
        <f>VLOOKUP(physicochemical[[#This Row],[S- Fn]],FuzzyQ,2)</f>
        <v>Q1</v>
      </c>
      <c r="Y141">
        <f>physicochemical[[#This Row],[Euclidean Dist]]^2</f>
        <v>27.934200175602829</v>
      </c>
      <c r="Z141" t="str">
        <f>VLOOKUP(physicochemical[[#This Row],[Concentration]],FuzzyQ,2)</f>
        <v>Q1</v>
      </c>
      <c r="AA141">
        <f>SQRT(physicochemical[[#This Row],[S- Fn]])</f>
        <v>0.8688479065365502</v>
      </c>
      <c r="AB141" t="str">
        <f>VLOOKUP(physicochemical[[#This Row],[Dialation]],FuzzyQ,2)</f>
        <v>Q1</v>
      </c>
    </row>
    <row r="142" spans="1:28" ht="15" hidden="1" thickTop="1" x14ac:dyDescent="0.35">
      <c r="A142">
        <f>'winequality-white'!A157</f>
        <v>7.1</v>
      </c>
      <c r="B142">
        <f>'winequality-white'!B157</f>
        <v>0.43</v>
      </c>
      <c r="C142">
        <f>'winequality-white'!D157</f>
        <v>5.5</v>
      </c>
      <c r="D142">
        <f>'winequality-white'!E157</f>
        <v>7.0999999999999994E-2</v>
      </c>
      <c r="E142">
        <f>'winequality-white'!F157</f>
        <v>28</v>
      </c>
      <c r="F142">
        <f>'winequality-white'!H157</f>
        <v>0.99729999999999996</v>
      </c>
      <c r="G142">
        <f>'winequality-white'!I157</f>
        <v>3.42</v>
      </c>
      <c r="H142">
        <f>'winequality-white'!J157</f>
        <v>0.71</v>
      </c>
      <c r="I142">
        <f>'winequality-white'!K157</f>
        <v>10.5</v>
      </c>
      <c r="J142" s="17">
        <v>5</v>
      </c>
      <c r="K142">
        <f>STANDARDIZE(physicochemical[[#This Row],[fixed acidity]],Stats!B$3,Stats!B$7)</f>
        <v>-0.88690949949960052</v>
      </c>
      <c r="L142">
        <f>STANDARDIZE(physicochemical[[#This Row],[volatile acidity]],Stats!C$3,Stats!C$7)</f>
        <v>-0.55049046065741714</v>
      </c>
      <c r="M142">
        <f>STANDARDIZE(physicochemical[[#This Row],[residual sugar]],Stats!E$3,Stats!E$7)</f>
        <v>2.3573006081770753</v>
      </c>
      <c r="N142">
        <f>STANDARDIZE(physicochemical[[#This Row],[chlorides]],Stats!F$3,Stats!F$7)</f>
        <v>-0.38814781301302193</v>
      </c>
      <c r="O142">
        <f>STANDARDIZE(physicochemical[[#This Row],[free sulfur dioxide]],Stats!G$3,Stats!G$7)</f>
        <v>1.2863797409361093</v>
      </c>
      <c r="P142">
        <f>STANDARDIZE(physicochemical[[#This Row],[density]],Stats!I$3,Stats!I$7)</f>
        <v>-2.7828887372714859E-2</v>
      </c>
      <c r="Q142">
        <f>STANDARDIZE(physicochemical[[#This Row],[pH]],Stats!J$3,Stats!J$7)</f>
        <v>0.76544229977667155</v>
      </c>
      <c r="R142">
        <f>STANDARDIZE(physicochemical[[#This Row],[sulphates]],Stats!K$3,Stats!K$7)</f>
        <v>0.22640728965529308</v>
      </c>
      <c r="S142">
        <f>STANDARDIZE(physicochemical[[#This Row],[alcohol]],Stats!L$3,Stats!L$7)</f>
        <v>0.25097742517587546</v>
      </c>
      <c r="T142" s="17">
        <f>STANDARDIZE(physicochemical[[#This Row],[quality]],Stats!N$3,Stats!N$7)</f>
        <v>-0.74377842086283041</v>
      </c>
      <c r="U142">
        <f>SQRT(SUMXMY2($K$2:$S$2,physicochemical[[#This Row],[STDFA]:[STDAlc]]))</f>
        <v>5.2283939445169025</v>
      </c>
      <c r="V142" t="str">
        <f>VLOOKUP(physicochemical[[#This Row],[Euclidean Dist]],Quartiles,2)</f>
        <v>Q2</v>
      </c>
      <c r="W142">
        <f>IF(physicochemical[[#This Row],[Euclidean Dist]]&lt;=beta,1-2*(physicochemical[[#This Row],[Euclidean Dist]]/gamma)^2,2*((physicochemical[[#This Row],[Euclidean Dist]]-gamma)/gamma)^2)</f>
        <v>0.76014457226802767</v>
      </c>
      <c r="X142" t="str">
        <f>VLOOKUP(physicochemical[[#This Row],[S- Fn]],FuzzyQ,2)</f>
        <v>Q1</v>
      </c>
      <c r="Y142">
        <f>physicochemical[[#This Row],[Euclidean Dist]]^2</f>
        <v>27.336103239061014</v>
      </c>
      <c r="Z142" t="str">
        <f>VLOOKUP(physicochemical[[#This Row],[Concentration]],FuzzyQ,2)</f>
        <v>Q1</v>
      </c>
      <c r="AA142">
        <f>SQRT(physicochemical[[#This Row],[S- Fn]])</f>
        <v>0.87186270264762888</v>
      </c>
      <c r="AB142" t="str">
        <f>VLOOKUP(physicochemical[[#This Row],[Dialation]],FuzzyQ,2)</f>
        <v>Q1</v>
      </c>
    </row>
    <row r="143" spans="1:28" ht="15" hidden="1" thickTop="1" x14ac:dyDescent="0.35">
      <c r="A143">
        <f>'winequality-white'!A160</f>
        <v>7.1</v>
      </c>
      <c r="B143">
        <f>'winequality-white'!B160</f>
        <v>0.68</v>
      </c>
      <c r="C143">
        <f>'winequality-white'!D160</f>
        <v>2.2000000000000002</v>
      </c>
      <c r="D143">
        <f>'winequality-white'!E160</f>
        <v>7.2999999999999995E-2</v>
      </c>
      <c r="E143">
        <f>'winequality-white'!F160</f>
        <v>12</v>
      </c>
      <c r="F143">
        <f>'winequality-white'!H160</f>
        <v>0.99690000000000001</v>
      </c>
      <c r="G143">
        <f>'winequality-white'!I160</f>
        <v>3.48</v>
      </c>
      <c r="H143">
        <f>'winequality-white'!J160</f>
        <v>0.5</v>
      </c>
      <c r="I143">
        <f>'winequality-white'!K160</f>
        <v>9.3000000000000007</v>
      </c>
      <c r="J143" s="17">
        <v>5</v>
      </c>
      <c r="K143">
        <f>STANDARDIZE(physicochemical[[#This Row],[fixed acidity]],Stats!B$3,Stats!B$7)</f>
        <v>-0.88690949949960052</v>
      </c>
      <c r="L143">
        <f>STANDARDIZE(physicochemical[[#This Row],[volatile acidity]],Stats!C$3,Stats!C$7)</f>
        <v>0.84967858160888221</v>
      </c>
      <c r="M143">
        <f>STANDARDIZE(physicochemical[[#This Row],[residual sugar]],Stats!E$3,Stats!E$7)</f>
        <v>-0.30622469723426132</v>
      </c>
      <c r="N143">
        <f>STANDARDIZE(physicochemical[[#This Row],[chlorides]],Stats!F$3,Stats!F$7)</f>
        <v>-0.34808094199232259</v>
      </c>
      <c r="O143">
        <f>STANDARDIZE(physicochemical[[#This Row],[free sulfur dioxide]],Stats!G$3,Stats!G$7)</f>
        <v>-0.31796010277561787</v>
      </c>
      <c r="P143">
        <f>STANDARDIZE(physicochemical[[#This Row],[density]],Stats!I$3,Stats!I$7)</f>
        <v>-0.2527996826248235</v>
      </c>
      <c r="Q143">
        <f>STANDARDIZE(physicochemical[[#This Row],[pH]],Stats!J$3,Stats!J$7)</f>
        <v>1.1453144088469795</v>
      </c>
      <c r="R143">
        <f>STANDARDIZE(physicochemical[[#This Row],[sulphates]],Stats!K$3,Stats!K$7)</f>
        <v>-0.91982055093326143</v>
      </c>
      <c r="S143">
        <f>STANDARDIZE(physicochemical[[#This Row],[alcohol]],Stats!L$3,Stats!L$7)</f>
        <v>-0.9105069952291851</v>
      </c>
      <c r="T143" s="17">
        <f>STANDARDIZE(physicochemical[[#This Row],[quality]],Stats!N$3,Stats!N$7)</f>
        <v>-0.74377842086283041</v>
      </c>
      <c r="U143">
        <f>SQRT(SUMXMY2($K$2:$S$2,physicochemical[[#This Row],[STDFA]:[STDAlc]]))</f>
        <v>3.7817996994019776</v>
      </c>
      <c r="V143" t="str">
        <f>VLOOKUP(physicochemical[[#This Row],[Euclidean Dist]],Quartiles,2)</f>
        <v>Q2</v>
      </c>
      <c r="W143">
        <f>IF(physicochemical[[#This Row],[Euclidean Dist]]&lt;=beta,1-2*(physicochemical[[#This Row],[Euclidean Dist]]/gamma)^2,2*((physicochemical[[#This Row],[Euclidean Dist]]-gamma)/gamma)^2)</f>
        <v>0.87450974822337324</v>
      </c>
      <c r="X143" t="str">
        <f>VLOOKUP(physicochemical[[#This Row],[S- Fn]],FuzzyQ,2)</f>
        <v>Q1</v>
      </c>
      <c r="Y143">
        <f>physicochemical[[#This Row],[Euclidean Dist]]^2</f>
        <v>14.302008966396889</v>
      </c>
      <c r="Z143" t="str">
        <f>VLOOKUP(physicochemical[[#This Row],[Concentration]],FuzzyQ,2)</f>
        <v>Q1</v>
      </c>
      <c r="AA143">
        <f>SQRT(physicochemical[[#This Row],[S- Fn]])</f>
        <v>0.93515225937992219</v>
      </c>
      <c r="AB143" t="str">
        <f>VLOOKUP(physicochemical[[#This Row],[Dialation]],FuzzyQ,2)</f>
        <v>Q1</v>
      </c>
    </row>
    <row r="144" spans="1:28" ht="15" hidden="1" thickTop="1" x14ac:dyDescent="0.35">
      <c r="A144">
        <f>'winequality-white'!A161</f>
        <v>6.8</v>
      </c>
      <c r="B144">
        <f>'winequality-white'!B161</f>
        <v>0.6</v>
      </c>
      <c r="C144">
        <f>'winequality-white'!D161</f>
        <v>1.9</v>
      </c>
      <c r="D144">
        <f>'winequality-white'!E161</f>
        <v>7.9000000000000001E-2</v>
      </c>
      <c r="E144">
        <f>'winequality-white'!F161</f>
        <v>18</v>
      </c>
      <c r="F144">
        <f>'winequality-white'!H161</f>
        <v>0.99680000000000002</v>
      </c>
      <c r="G144">
        <f>'winequality-white'!I161</f>
        <v>3.59</v>
      </c>
      <c r="H144">
        <f>'winequality-white'!J161</f>
        <v>0.56999999999999995</v>
      </c>
      <c r="I144">
        <f>'winequality-white'!K161</f>
        <v>9.3000000000000007</v>
      </c>
      <c r="J144" s="17">
        <v>6</v>
      </c>
      <c r="K144">
        <f>STANDARDIZE(physicochemical[[#This Row],[fixed acidity]],Stats!B$3,Stats!B$7)</f>
        <v>-1.0502546096045047</v>
      </c>
      <c r="L144">
        <f>STANDARDIZE(physicochemical[[#This Row],[volatile acidity]],Stats!C$3,Stats!C$7)</f>
        <v>0.40162448808366608</v>
      </c>
      <c r="M144">
        <f>STANDARDIZE(physicochemical[[#This Row],[residual sugar]],Stats!E$3,Stats!E$7)</f>
        <v>-0.54836336136256492</v>
      </c>
      <c r="N144">
        <f>STANDARDIZE(physicochemical[[#This Row],[chlorides]],Stats!F$3,Stats!F$7)</f>
        <v>-0.22788032893022442</v>
      </c>
      <c r="O144">
        <f>STANDARDIZE(physicochemical[[#This Row],[free sulfur dioxide]],Stats!G$3,Stats!G$7)</f>
        <v>0.2836673386162798</v>
      </c>
      <c r="P144">
        <f>STANDARDIZE(physicochemical[[#This Row],[density]],Stats!I$3,Stats!I$7)</f>
        <v>-0.30904238143785062</v>
      </c>
      <c r="Q144">
        <f>STANDARDIZE(physicochemical[[#This Row],[pH]],Stats!J$3,Stats!J$7)</f>
        <v>1.8417466088092096</v>
      </c>
      <c r="R144">
        <f>STANDARDIZE(physicochemical[[#This Row],[sulphates]],Stats!K$3,Stats!K$7)</f>
        <v>-0.53774460407041014</v>
      </c>
      <c r="S144">
        <f>STANDARDIZE(physicochemical[[#This Row],[alcohol]],Stats!L$3,Stats!L$7)</f>
        <v>-0.9105069952291851</v>
      </c>
      <c r="T144" s="17">
        <f>STANDARDIZE(physicochemical[[#This Row],[quality]],Stats!N$3,Stats!N$7)</f>
        <v>0.50837380281196765</v>
      </c>
      <c r="U144">
        <f>SQRT(SUMXMY2($K$2:$S$2,physicochemical[[#This Row],[STDFA]:[STDAlc]]))</f>
        <v>4.2671046391130396</v>
      </c>
      <c r="V144" t="str">
        <f>VLOOKUP(physicochemical[[#This Row],[Euclidean Dist]],Quartiles,2)</f>
        <v>Q2</v>
      </c>
      <c r="W144">
        <f>IF(physicochemical[[#This Row],[Euclidean Dist]]&lt;=beta,1-2*(physicochemical[[#This Row],[Euclidean Dist]]/gamma)^2,2*((physicochemical[[#This Row],[Euclidean Dist]]-gamma)/gamma)^2)</f>
        <v>0.84023577742915134</v>
      </c>
      <c r="X144" t="str">
        <f>VLOOKUP(physicochemical[[#This Row],[S- Fn]],FuzzyQ,2)</f>
        <v>Q1</v>
      </c>
      <c r="Y144">
        <f>physicochemical[[#This Row],[Euclidean Dist]]^2</f>
        <v>18.208182001140024</v>
      </c>
      <c r="Z144" t="str">
        <f>VLOOKUP(physicochemical[[#This Row],[Concentration]],FuzzyQ,2)</f>
        <v>Q1</v>
      </c>
      <c r="AA144">
        <f>SQRT(physicochemical[[#This Row],[S- Fn]])</f>
        <v>0.91664375709931678</v>
      </c>
      <c r="AB144" t="str">
        <f>VLOOKUP(physicochemical[[#This Row],[Dialation]],FuzzyQ,2)</f>
        <v>Q1</v>
      </c>
    </row>
    <row r="145" spans="1:28" ht="15" hidden="1" thickTop="1" x14ac:dyDescent="0.35">
      <c r="A145">
        <f>'winequality-white'!A162</f>
        <v>7.6</v>
      </c>
      <c r="B145">
        <f>'winequality-white'!B162</f>
        <v>0.95</v>
      </c>
      <c r="C145">
        <f>'winequality-white'!D162</f>
        <v>2</v>
      </c>
      <c r="D145">
        <f>'winequality-white'!E162</f>
        <v>0.09</v>
      </c>
      <c r="E145">
        <f>'winequality-white'!F162</f>
        <v>7</v>
      </c>
      <c r="F145">
        <f>'winequality-white'!H162</f>
        <v>0.99590000000000001</v>
      </c>
      <c r="G145">
        <f>'winequality-white'!I162</f>
        <v>3.2</v>
      </c>
      <c r="H145">
        <f>'winequality-white'!J162</f>
        <v>0.56000000000000005</v>
      </c>
      <c r="I145">
        <f>'winequality-white'!K162</f>
        <v>9.6</v>
      </c>
      <c r="J145" s="17">
        <v>5</v>
      </c>
      <c r="K145">
        <f>STANDARDIZE(physicochemical[[#This Row],[fixed acidity]],Stats!B$3,Stats!B$7)</f>
        <v>-0.61466764932476026</v>
      </c>
      <c r="L145">
        <f>STANDARDIZE(physicochemical[[#This Row],[volatile acidity]],Stats!C$3,Stats!C$7)</f>
        <v>2.3618611472564845</v>
      </c>
      <c r="M145">
        <f>STANDARDIZE(physicochemical[[#This Row],[residual sugar]],Stats!E$3,Stats!E$7)</f>
        <v>-0.46765047331979703</v>
      </c>
      <c r="N145">
        <f>STANDARDIZE(physicochemical[[#This Row],[chlorides]],Stats!F$3,Stats!F$7)</f>
        <v>-7.5125383163780765E-3</v>
      </c>
      <c r="O145">
        <f>STANDARDIZE(physicochemical[[#This Row],[free sulfur dioxide]],Stats!G$3,Stats!G$7)</f>
        <v>-0.81931630393553256</v>
      </c>
      <c r="P145">
        <f>STANDARDIZE(physicochemical[[#This Row],[density]],Stats!I$3,Stats!I$7)</f>
        <v>-0.81522667075515753</v>
      </c>
      <c r="Q145">
        <f>STANDARDIZE(physicochemical[[#This Row],[pH]],Stats!J$3,Stats!J$7)</f>
        <v>-0.62742210014778854</v>
      </c>
      <c r="R145">
        <f>STANDARDIZE(physicochemical[[#This Row],[sulphates]],Stats!K$3,Stats!K$7)</f>
        <v>-0.59232688219367402</v>
      </c>
      <c r="S145">
        <f>STANDARDIZE(physicochemical[[#This Row],[alcohol]],Stats!L$3,Stats!L$7)</f>
        <v>-0.62013589012792081</v>
      </c>
      <c r="T145" s="17">
        <f>STANDARDIZE(physicochemical[[#This Row],[quality]],Stats!N$3,Stats!N$7)</f>
        <v>-0.74377842086283041</v>
      </c>
      <c r="U145">
        <f>SQRT(SUMXMY2($K$2:$S$2,physicochemical[[#This Row],[STDFA]:[STDAlc]]))</f>
        <v>3.7167269353378831</v>
      </c>
      <c r="V145" t="str">
        <f>VLOOKUP(physicochemical[[#This Row],[Euclidean Dist]],Quartiles,2)</f>
        <v>Q1</v>
      </c>
      <c r="W145">
        <f>IF(physicochemical[[#This Row],[Euclidean Dist]]&lt;=beta,1-2*(physicochemical[[#This Row],[Euclidean Dist]]/gamma)^2,2*((physicochemical[[#This Row],[Euclidean Dist]]-gamma)/gamma)^2)</f>
        <v>0.87879117122089068</v>
      </c>
      <c r="X145" t="str">
        <f>VLOOKUP(physicochemical[[#This Row],[S- Fn]],FuzzyQ,2)</f>
        <v>Q1</v>
      </c>
      <c r="Y145">
        <f>physicochemical[[#This Row],[Euclidean Dist]]^2</f>
        <v>13.814059111866133</v>
      </c>
      <c r="Z145" t="str">
        <f>VLOOKUP(physicochemical[[#This Row],[Concentration]],FuzzyQ,2)</f>
        <v>Q1</v>
      </c>
      <c r="AA145">
        <f>SQRT(physicochemical[[#This Row],[S- Fn]])</f>
        <v>0.93743862264197897</v>
      </c>
      <c r="AB145" t="str">
        <f>VLOOKUP(physicochemical[[#This Row],[Dialation]],FuzzyQ,2)</f>
        <v>Q1</v>
      </c>
    </row>
    <row r="146" spans="1:28" ht="15" hidden="1" thickTop="1" x14ac:dyDescent="0.35">
      <c r="A146">
        <f>'winequality-white'!A163</f>
        <v>7.6</v>
      </c>
      <c r="B146">
        <f>'winequality-white'!B163</f>
        <v>0.68</v>
      </c>
      <c r="C146">
        <f>'winequality-white'!D163</f>
        <v>1.3</v>
      </c>
      <c r="D146">
        <f>'winequality-white'!E163</f>
        <v>7.1999999999999995E-2</v>
      </c>
      <c r="E146">
        <f>'winequality-white'!F163</f>
        <v>9</v>
      </c>
      <c r="F146">
        <f>'winequality-white'!H163</f>
        <v>0.99650000000000005</v>
      </c>
      <c r="G146">
        <f>'winequality-white'!I163</f>
        <v>3.17</v>
      </c>
      <c r="H146">
        <f>'winequality-white'!J163</f>
        <v>1.08</v>
      </c>
      <c r="I146">
        <f>'winequality-white'!K163</f>
        <v>9.1999999999999993</v>
      </c>
      <c r="J146" s="17">
        <v>4</v>
      </c>
      <c r="K146">
        <f>STANDARDIZE(physicochemical[[#This Row],[fixed acidity]],Stats!B$3,Stats!B$7)</f>
        <v>-0.61466764932476026</v>
      </c>
      <c r="L146">
        <f>STANDARDIZE(physicochemical[[#This Row],[volatile acidity]],Stats!C$3,Stats!C$7)</f>
        <v>0.84967858160888221</v>
      </c>
      <c r="M146">
        <f>STANDARDIZE(physicochemical[[#This Row],[residual sugar]],Stats!E$3,Stats!E$7)</f>
        <v>-1.0326406896191715</v>
      </c>
      <c r="N146">
        <f>STANDARDIZE(physicochemical[[#This Row],[chlorides]],Stats!F$3,Stats!F$7)</f>
        <v>-0.36811437750267223</v>
      </c>
      <c r="O146">
        <f>STANDARDIZE(physicochemical[[#This Row],[free sulfur dioxide]],Stats!G$3,Stats!G$7)</f>
        <v>-0.61877382347156662</v>
      </c>
      <c r="P146">
        <f>STANDARDIZE(physicochemical[[#This Row],[density]],Stats!I$3,Stats!I$7)</f>
        <v>-0.47777047787693211</v>
      </c>
      <c r="Q146">
        <f>STANDARDIZE(physicochemical[[#This Row],[pH]],Stats!J$3,Stats!J$7)</f>
        <v>-0.81735815468294404</v>
      </c>
      <c r="R146">
        <f>STANDARDIZE(physicochemical[[#This Row],[sulphates]],Stats!K$3,Stats!K$7)</f>
        <v>2.2459515802160803</v>
      </c>
      <c r="S146">
        <f>STANDARDIZE(physicochemical[[#This Row],[alcohol]],Stats!L$3,Stats!L$7)</f>
        <v>-1.007297363596275</v>
      </c>
      <c r="T146" s="17">
        <f>STANDARDIZE(physicochemical[[#This Row],[quality]],Stats!N$3,Stats!N$7)</f>
        <v>-1.9959306445376284</v>
      </c>
      <c r="U146">
        <f>SQRT(SUMXMY2($K$2:$S$2,physicochemical[[#This Row],[STDFA]:[STDAlc]]))</f>
        <v>5.7769067481039995</v>
      </c>
      <c r="V146" t="str">
        <f>VLOOKUP(physicochemical[[#This Row],[Euclidean Dist]],Quartiles,2)</f>
        <v>Q2</v>
      </c>
      <c r="W146">
        <f>IF(physicochemical[[#This Row],[Euclidean Dist]]&lt;=beta,1-2*(physicochemical[[#This Row],[Euclidean Dist]]/gamma)^2,2*((physicochemical[[#This Row],[Euclidean Dist]]-gamma)/gamma)^2)</f>
        <v>0.70717802942216423</v>
      </c>
      <c r="X146" t="str">
        <f>VLOOKUP(physicochemical[[#This Row],[S- Fn]],FuzzyQ,2)</f>
        <v>Q2</v>
      </c>
      <c r="Y146">
        <f>physicochemical[[#This Row],[Euclidean Dist]]^2</f>
        <v>33.372651576289527</v>
      </c>
      <c r="Z146" t="str">
        <f>VLOOKUP(physicochemical[[#This Row],[Concentration]],FuzzyQ,2)</f>
        <v>Q1</v>
      </c>
      <c r="AA146">
        <f>SQRT(physicochemical[[#This Row],[S- Fn]])</f>
        <v>0.84093877864096878</v>
      </c>
      <c r="AB146" t="str">
        <f>VLOOKUP(physicochemical[[#This Row],[Dialation]],FuzzyQ,2)</f>
        <v>Q1</v>
      </c>
    </row>
    <row r="147" spans="1:28" ht="15" hidden="1" thickTop="1" x14ac:dyDescent="0.35">
      <c r="A147">
        <f>'winequality-white'!A164</f>
        <v>7.8</v>
      </c>
      <c r="B147">
        <f>'winequality-white'!B164</f>
        <v>0.53</v>
      </c>
      <c r="C147">
        <f>'winequality-white'!D164</f>
        <v>1.7</v>
      </c>
      <c r="D147">
        <f>'winequality-white'!E164</f>
        <v>7.5999999999999998E-2</v>
      </c>
      <c r="E147">
        <f>'winequality-white'!F164</f>
        <v>17</v>
      </c>
      <c r="F147">
        <f>'winequality-white'!H164</f>
        <v>0.99639999999999995</v>
      </c>
      <c r="G147">
        <f>'winequality-white'!I164</f>
        <v>3.33</v>
      </c>
      <c r="H147">
        <f>'winequality-white'!J164</f>
        <v>0.56000000000000005</v>
      </c>
      <c r="I147">
        <f>'winequality-white'!K164</f>
        <v>10</v>
      </c>
      <c r="J147" s="17">
        <v>6</v>
      </c>
      <c r="K147">
        <f>STANDARDIZE(physicochemical[[#This Row],[fixed acidity]],Stats!B$3,Stats!B$7)</f>
        <v>-0.50577090925482393</v>
      </c>
      <c r="L147">
        <f>STANDARDIZE(physicochemical[[#This Row],[volatile acidity]],Stats!C$3,Stats!C$7)</f>
        <v>9.5771562491026689E-3</v>
      </c>
      <c r="M147">
        <f>STANDARDIZE(physicochemical[[#This Row],[residual sugar]],Stats!E$3,Stats!E$7)</f>
        <v>-0.70978913744810046</v>
      </c>
      <c r="N147">
        <f>STANDARDIZE(physicochemical[[#This Row],[chlorides]],Stats!F$3,Stats!F$7)</f>
        <v>-0.2879806354612735</v>
      </c>
      <c r="O147">
        <f>STANDARDIZE(physicochemical[[#This Row],[free sulfur dioxide]],Stats!G$3,Stats!G$7)</f>
        <v>0.18339609838429685</v>
      </c>
      <c r="P147">
        <f>STANDARDIZE(physicochemical[[#This Row],[density]],Stats!I$3,Stats!I$7)</f>
        <v>-0.53401317669002168</v>
      </c>
      <c r="Q147">
        <f>STANDARDIZE(physicochemical[[#This Row],[pH]],Stats!J$3,Stats!J$7)</f>
        <v>0.19563413617121084</v>
      </c>
      <c r="R147">
        <f>STANDARDIZE(physicochemical[[#This Row],[sulphates]],Stats!K$3,Stats!K$7)</f>
        <v>-0.59232688219367402</v>
      </c>
      <c r="S147">
        <f>STANDARDIZE(physicochemical[[#This Row],[alcohol]],Stats!L$3,Stats!L$7)</f>
        <v>-0.23297441665956675</v>
      </c>
      <c r="T147" s="17">
        <f>STANDARDIZE(physicochemical[[#This Row],[quality]],Stats!N$3,Stats!N$7)</f>
        <v>0.50837380281196765</v>
      </c>
      <c r="U147">
        <f>SQRT(SUMXMY2($K$2:$S$2,physicochemical[[#This Row],[STDFA]:[STDAlc]]))</f>
        <v>4.8432437402362316</v>
      </c>
      <c r="V147" t="str">
        <f>VLOOKUP(physicochemical[[#This Row],[Euclidean Dist]],Quartiles,2)</f>
        <v>Q2</v>
      </c>
      <c r="W147">
        <f>IF(physicochemical[[#This Row],[Euclidean Dist]]&lt;=beta,1-2*(physicochemical[[#This Row],[Euclidean Dist]]/gamma)^2,2*((physicochemical[[#This Row],[Euclidean Dist]]-gamma)/gamma)^2)</f>
        <v>0.7941809371938886</v>
      </c>
      <c r="X147" t="str">
        <f>VLOOKUP(physicochemical[[#This Row],[S- Fn]],FuzzyQ,2)</f>
        <v>Q1</v>
      </c>
      <c r="Y147">
        <f>physicochemical[[#This Row],[Euclidean Dist]]^2</f>
        <v>23.457009927337442</v>
      </c>
      <c r="Z147" t="str">
        <f>VLOOKUP(physicochemical[[#This Row],[Concentration]],FuzzyQ,2)</f>
        <v>Q1</v>
      </c>
      <c r="AA147">
        <f>SQRT(physicochemical[[#This Row],[S- Fn]])</f>
        <v>0.89116829902880224</v>
      </c>
      <c r="AB147" t="str">
        <f>VLOOKUP(physicochemical[[#This Row],[Dialation]],FuzzyQ,2)</f>
        <v>Q1</v>
      </c>
    </row>
    <row r="148" spans="1:28" ht="15" hidden="1" thickTop="1" x14ac:dyDescent="0.35">
      <c r="A148">
        <f>'winequality-white'!A165</f>
        <v>7.4</v>
      </c>
      <c r="B148">
        <f>'winequality-white'!B165</f>
        <v>0.6</v>
      </c>
      <c r="C148">
        <f>'winequality-white'!D165</f>
        <v>7.3</v>
      </c>
      <c r="D148">
        <f>'winequality-white'!E165</f>
        <v>7.0000000000000007E-2</v>
      </c>
      <c r="E148">
        <f>'winequality-white'!F165</f>
        <v>36</v>
      </c>
      <c r="F148">
        <f>'winequality-white'!H165</f>
        <v>0.99819999999999998</v>
      </c>
      <c r="G148">
        <f>'winequality-white'!I165</f>
        <v>3.37</v>
      </c>
      <c r="H148">
        <f>'winequality-white'!J165</f>
        <v>0.49</v>
      </c>
      <c r="I148">
        <f>'winequality-white'!K165</f>
        <v>9.4</v>
      </c>
      <c r="J148" s="17">
        <v>5</v>
      </c>
      <c r="K148">
        <f>STANDARDIZE(physicochemical[[#This Row],[fixed acidity]],Stats!B$3,Stats!B$7)</f>
        <v>-0.72356438939469592</v>
      </c>
      <c r="L148">
        <f>STANDARDIZE(physicochemical[[#This Row],[volatile acidity]],Stats!C$3,Stats!C$7)</f>
        <v>0.40162448808366608</v>
      </c>
      <c r="M148">
        <f>STANDARDIZE(physicochemical[[#This Row],[residual sugar]],Stats!E$3,Stats!E$7)</f>
        <v>3.8101325929468954</v>
      </c>
      <c r="N148">
        <f>STANDARDIZE(physicochemical[[#This Row],[chlorides]],Stats!F$3,Stats!F$7)</f>
        <v>-0.40818124852337134</v>
      </c>
      <c r="O148">
        <f>STANDARDIZE(physicochemical[[#This Row],[free sulfur dioxide]],Stats!G$3,Stats!G$7)</f>
        <v>2.0885496627919728</v>
      </c>
      <c r="P148">
        <f>STANDARDIZE(physicochemical[[#This Row],[density]],Stats!I$3,Stats!I$7)</f>
        <v>0.47835540194459197</v>
      </c>
      <c r="Q148">
        <f>STANDARDIZE(physicochemical[[#This Row],[pH]],Stats!J$3,Stats!J$7)</f>
        <v>0.44888220888474956</v>
      </c>
      <c r="R148">
        <f>STANDARDIZE(physicochemical[[#This Row],[sulphates]],Stats!K$3,Stats!K$7)</f>
        <v>-0.97440282905652598</v>
      </c>
      <c r="S148">
        <f>STANDARDIZE(physicochemical[[#This Row],[alcohol]],Stats!L$3,Stats!L$7)</f>
        <v>-0.813716626862097</v>
      </c>
      <c r="T148" s="17">
        <f>STANDARDIZE(physicochemical[[#This Row],[quality]],Stats!N$3,Stats!N$7)</f>
        <v>-0.74377842086283041</v>
      </c>
      <c r="U148">
        <f>SQRT(SUMXMY2($K$2:$S$2,physicochemical[[#This Row],[STDFA]:[STDAlc]]))</f>
        <v>5.6503927145548856</v>
      </c>
      <c r="V148" t="str">
        <f>VLOOKUP(physicochemical[[#This Row],[Euclidean Dist]],Quartiles,2)</f>
        <v>Q2</v>
      </c>
      <c r="W148">
        <f>IF(physicochemical[[#This Row],[Euclidean Dist]]&lt;=beta,1-2*(physicochemical[[#This Row],[Euclidean Dist]]/gamma)^2,2*((physicochemical[[#This Row],[Euclidean Dist]]-gamma)/gamma)^2)</f>
        <v>0.71986316915385062</v>
      </c>
      <c r="X148" t="str">
        <f>VLOOKUP(physicochemical[[#This Row],[S- Fn]],FuzzyQ,2)</f>
        <v>Q2</v>
      </c>
      <c r="Y148">
        <f>physicochemical[[#This Row],[Euclidean Dist]]^2</f>
        <v>31.926937828694928</v>
      </c>
      <c r="Z148" t="str">
        <f>VLOOKUP(physicochemical[[#This Row],[Concentration]],FuzzyQ,2)</f>
        <v>Q1</v>
      </c>
      <c r="AA148">
        <f>SQRT(physicochemical[[#This Row],[S- Fn]])</f>
        <v>0.84844750524345969</v>
      </c>
      <c r="AB148" t="str">
        <f>VLOOKUP(physicochemical[[#This Row],[Dialation]],FuzzyQ,2)</f>
        <v>Q1</v>
      </c>
    </row>
    <row r="149" spans="1:28" ht="15" hidden="1" thickTop="1" x14ac:dyDescent="0.35">
      <c r="A149">
        <f>'winequality-white'!A166</f>
        <v>7.3</v>
      </c>
      <c r="B149">
        <f>'winequality-white'!B166</f>
        <v>0.59</v>
      </c>
      <c r="C149">
        <f>'winequality-white'!D166</f>
        <v>7.2</v>
      </c>
      <c r="D149">
        <f>'winequality-white'!E166</f>
        <v>7.0000000000000007E-2</v>
      </c>
      <c r="E149">
        <f>'winequality-white'!F166</f>
        <v>35</v>
      </c>
      <c r="F149">
        <f>'winequality-white'!H166</f>
        <v>0.99809999999999999</v>
      </c>
      <c r="G149">
        <f>'winequality-white'!I166</f>
        <v>3.37</v>
      </c>
      <c r="H149">
        <f>'winequality-white'!J166</f>
        <v>0.49</v>
      </c>
      <c r="I149">
        <f>'winequality-white'!K166</f>
        <v>9.4</v>
      </c>
      <c r="J149" s="17">
        <v>5</v>
      </c>
      <c r="K149">
        <f>STANDARDIZE(physicochemical[[#This Row],[fixed acidity]],Stats!B$3,Stats!B$7)</f>
        <v>-0.7780127594296643</v>
      </c>
      <c r="L149">
        <f>STANDARDIZE(physicochemical[[#This Row],[volatile acidity]],Stats!C$3,Stats!C$7)</f>
        <v>0.34561772639301408</v>
      </c>
      <c r="M149">
        <f>STANDARDIZE(physicochemical[[#This Row],[residual sugar]],Stats!E$3,Stats!E$7)</f>
        <v>3.729419704904128</v>
      </c>
      <c r="N149">
        <f>STANDARDIZE(physicochemical[[#This Row],[chlorides]],Stats!F$3,Stats!F$7)</f>
        <v>-0.40818124852337134</v>
      </c>
      <c r="O149">
        <f>STANDARDIZE(physicochemical[[#This Row],[free sulfur dioxide]],Stats!G$3,Stats!G$7)</f>
        <v>1.9882784225599899</v>
      </c>
      <c r="P149">
        <f>STANDARDIZE(physicochemical[[#This Row],[density]],Stats!I$3,Stats!I$7)</f>
        <v>0.42211270313156485</v>
      </c>
      <c r="Q149">
        <f>STANDARDIZE(physicochemical[[#This Row],[pH]],Stats!J$3,Stats!J$7)</f>
        <v>0.44888220888474956</v>
      </c>
      <c r="R149">
        <f>STANDARDIZE(physicochemical[[#This Row],[sulphates]],Stats!K$3,Stats!K$7)</f>
        <v>-0.97440282905652598</v>
      </c>
      <c r="S149">
        <f>STANDARDIZE(physicochemical[[#This Row],[alcohol]],Stats!L$3,Stats!L$7)</f>
        <v>-0.813716626862097</v>
      </c>
      <c r="T149" s="17">
        <f>STANDARDIZE(physicochemical[[#This Row],[quality]],Stats!N$3,Stats!N$7)</f>
        <v>-0.74377842086283041</v>
      </c>
      <c r="U149">
        <f>SQRT(SUMXMY2($K$2:$S$2,physicochemical[[#This Row],[STDFA]:[STDAlc]]))</f>
        <v>5.5854983223415768</v>
      </c>
      <c r="V149" t="str">
        <f>VLOOKUP(physicochemical[[#This Row],[Euclidean Dist]],Quartiles,2)</f>
        <v>Q2</v>
      </c>
      <c r="W149">
        <f>IF(physicochemical[[#This Row],[Euclidean Dist]]&lt;=beta,1-2*(physicochemical[[#This Row],[Euclidean Dist]]/gamma)^2,2*((physicochemical[[#This Row],[Euclidean Dist]]-gamma)/gamma)^2)</f>
        <v>0.72626092456503022</v>
      </c>
      <c r="X149" t="str">
        <f>VLOOKUP(physicochemical[[#This Row],[S- Fn]],FuzzyQ,2)</f>
        <v>Q2</v>
      </c>
      <c r="Y149">
        <f>physicochemical[[#This Row],[Euclidean Dist]]^2</f>
        <v>31.19779150888057</v>
      </c>
      <c r="Z149" t="str">
        <f>VLOOKUP(physicochemical[[#This Row],[Concentration]],FuzzyQ,2)</f>
        <v>Q1</v>
      </c>
      <c r="AA149">
        <f>SQRT(physicochemical[[#This Row],[S- Fn]])</f>
        <v>0.85220943703119734</v>
      </c>
      <c r="AB149" t="str">
        <f>VLOOKUP(physicochemical[[#This Row],[Dialation]],FuzzyQ,2)</f>
        <v>Q1</v>
      </c>
    </row>
    <row r="150" spans="1:28" ht="15" hidden="1" thickTop="1" x14ac:dyDescent="0.35">
      <c r="A150">
        <f>'winequality-white'!A167</f>
        <v>7.8</v>
      </c>
      <c r="B150">
        <f>'winequality-white'!B167</f>
        <v>0.63</v>
      </c>
      <c r="C150">
        <f>'winequality-white'!D167</f>
        <v>1.7</v>
      </c>
      <c r="D150">
        <f>'winequality-white'!E167</f>
        <v>0.1</v>
      </c>
      <c r="E150">
        <f>'winequality-white'!F167</f>
        <v>14</v>
      </c>
      <c r="F150">
        <f>'winequality-white'!H167</f>
        <v>0.99609999999999999</v>
      </c>
      <c r="G150">
        <f>'winequality-white'!I167</f>
        <v>3.19</v>
      </c>
      <c r="H150">
        <f>'winequality-white'!J167</f>
        <v>0.62</v>
      </c>
      <c r="I150">
        <f>'winequality-white'!K167</f>
        <v>9.5</v>
      </c>
      <c r="J150" s="17">
        <v>5</v>
      </c>
      <c r="K150">
        <f>STANDARDIZE(physicochemical[[#This Row],[fixed acidity]],Stats!B$3,Stats!B$7)</f>
        <v>-0.50577090925482393</v>
      </c>
      <c r="L150">
        <f>STANDARDIZE(physicochemical[[#This Row],[volatile acidity]],Stats!C$3,Stats!C$7)</f>
        <v>0.56964477315562212</v>
      </c>
      <c r="M150">
        <f>STANDARDIZE(physicochemical[[#This Row],[residual sugar]],Stats!E$3,Stats!E$7)</f>
        <v>-0.70978913744810046</v>
      </c>
      <c r="N150">
        <f>STANDARDIZE(physicochemical[[#This Row],[chlorides]],Stats!F$3,Stats!F$7)</f>
        <v>0.19282181678711885</v>
      </c>
      <c r="O150">
        <f>STANDARDIZE(physicochemical[[#This Row],[free sulfur dioxide]],Stats!G$3,Stats!G$7)</f>
        <v>-0.11741762231165197</v>
      </c>
      <c r="P150">
        <f>STANDARDIZE(physicochemical[[#This Row],[density]],Stats!I$3,Stats!I$7)</f>
        <v>-0.70274127312910317</v>
      </c>
      <c r="Q150">
        <f>STANDARDIZE(physicochemical[[#This Row],[pH]],Stats!J$3,Stats!J$7)</f>
        <v>-0.6907341183261746</v>
      </c>
      <c r="R150">
        <f>STANDARDIZE(physicochemical[[#This Row],[sulphates]],Stats!K$3,Stats!K$7)</f>
        <v>-0.26483321345408734</v>
      </c>
      <c r="S150">
        <f>STANDARDIZE(physicochemical[[#This Row],[alcohol]],Stats!L$3,Stats!L$7)</f>
        <v>-0.71692625849500891</v>
      </c>
      <c r="T150" s="17">
        <f>STANDARDIZE(physicochemical[[#This Row],[quality]],Stats!N$3,Stats!N$7)</f>
        <v>-0.74377842086283041</v>
      </c>
      <c r="U150">
        <f>SQRT(SUMXMY2($K$2:$S$2,physicochemical[[#This Row],[STDFA]:[STDAlc]]))</f>
        <v>4.9135144973616169</v>
      </c>
      <c r="V150" t="str">
        <f>VLOOKUP(physicochemical[[#This Row],[Euclidean Dist]],Quartiles,2)</f>
        <v>Q2</v>
      </c>
      <c r="W150">
        <f>IF(physicochemical[[#This Row],[Euclidean Dist]]&lt;=beta,1-2*(physicochemical[[#This Row],[Euclidean Dist]]/gamma)^2,2*((physicochemical[[#This Row],[Euclidean Dist]]-gamma)/gamma)^2)</f>
        <v>0.788165140907791</v>
      </c>
      <c r="X150" t="str">
        <f>VLOOKUP(physicochemical[[#This Row],[S- Fn]],FuzzyQ,2)</f>
        <v>Q1</v>
      </c>
      <c r="Y150">
        <f>physicochemical[[#This Row],[Euclidean Dist]]^2</f>
        <v>24.142624715782784</v>
      </c>
      <c r="Z150" t="str">
        <f>VLOOKUP(physicochemical[[#This Row],[Concentration]],FuzzyQ,2)</f>
        <v>Q1</v>
      </c>
      <c r="AA150">
        <f>SQRT(physicochemical[[#This Row],[S- Fn]])</f>
        <v>0.88778665281011682</v>
      </c>
      <c r="AB150" t="str">
        <f>VLOOKUP(physicochemical[[#This Row],[Dialation]],FuzzyQ,2)</f>
        <v>Q1</v>
      </c>
    </row>
    <row r="151" spans="1:28" ht="15" hidden="1" thickTop="1" x14ac:dyDescent="0.35">
      <c r="A151">
        <f>'winequality-white'!A168</f>
        <v>6.8</v>
      </c>
      <c r="B151">
        <f>'winequality-white'!B168</f>
        <v>0.64</v>
      </c>
      <c r="C151">
        <f>'winequality-white'!D168</f>
        <v>2.1</v>
      </c>
      <c r="D151">
        <f>'winequality-white'!E168</f>
        <v>8.5000000000000006E-2</v>
      </c>
      <c r="E151">
        <f>'winequality-white'!F168</f>
        <v>18</v>
      </c>
      <c r="F151">
        <f>'winequality-white'!H168</f>
        <v>0.99560000000000004</v>
      </c>
      <c r="G151">
        <f>'winequality-white'!I168</f>
        <v>3.34</v>
      </c>
      <c r="H151">
        <f>'winequality-white'!J168</f>
        <v>0.52</v>
      </c>
      <c r="I151">
        <f>'winequality-white'!K168</f>
        <v>10.199999999999999</v>
      </c>
      <c r="J151" s="17">
        <v>5</v>
      </c>
      <c r="K151">
        <f>STANDARDIZE(physicochemical[[#This Row],[fixed acidity]],Stats!B$3,Stats!B$7)</f>
        <v>-1.0502546096045047</v>
      </c>
      <c r="L151">
        <f>STANDARDIZE(physicochemical[[#This Row],[volatile acidity]],Stats!C$3,Stats!C$7)</f>
        <v>0.62565153484627412</v>
      </c>
      <c r="M151">
        <f>STANDARDIZE(physicochemical[[#This Row],[residual sugar]],Stats!E$3,Stats!E$7)</f>
        <v>-0.38693758527702915</v>
      </c>
      <c r="N151">
        <f>STANDARDIZE(physicochemical[[#This Row],[chlorides]],Stats!F$3,Stats!F$7)</f>
        <v>-0.10767971586812626</v>
      </c>
      <c r="O151">
        <f>STANDARDIZE(physicochemical[[#This Row],[free sulfur dioxide]],Stats!G$3,Stats!G$7)</f>
        <v>0.2836673386162798</v>
      </c>
      <c r="P151">
        <f>STANDARDIZE(physicochemical[[#This Row],[density]],Stats!I$3,Stats!I$7)</f>
        <v>-0.98395476719423902</v>
      </c>
      <c r="Q151">
        <f>STANDARDIZE(physicochemical[[#This Row],[pH]],Stats!J$3,Stats!J$7)</f>
        <v>0.25894615434959412</v>
      </c>
      <c r="R151">
        <f>STANDARDIZE(physicochemical[[#This Row],[sulphates]],Stats!K$3,Stats!K$7)</f>
        <v>-0.81065599468673222</v>
      </c>
      <c r="S151">
        <f>STANDARDIZE(physicochemical[[#This Row],[alcohol]],Stats!L$3,Stats!L$7)</f>
        <v>-3.9393679925390557E-2</v>
      </c>
      <c r="T151" s="17">
        <f>STANDARDIZE(physicochemical[[#This Row],[quality]],Stats!N$3,Stats!N$7)</f>
        <v>-0.74377842086283041</v>
      </c>
      <c r="U151">
        <f>SQRT(SUMXMY2($K$2:$S$2,physicochemical[[#This Row],[STDFA]:[STDAlc]]))</f>
        <v>4.2574097586306223</v>
      </c>
      <c r="V151" t="str">
        <f>VLOOKUP(physicochemical[[#This Row],[Euclidean Dist]],Quartiles,2)</f>
        <v>Q2</v>
      </c>
      <c r="W151">
        <f>IF(physicochemical[[#This Row],[Euclidean Dist]]&lt;=beta,1-2*(physicochemical[[#This Row],[Euclidean Dist]]/gamma)^2,2*((physicochemical[[#This Row],[Euclidean Dist]]-gamma)/gamma)^2)</f>
        <v>0.84096092275642487</v>
      </c>
      <c r="X151" t="str">
        <f>VLOOKUP(physicochemical[[#This Row],[S- Fn]],FuzzyQ,2)</f>
        <v>Q1</v>
      </c>
      <c r="Y151">
        <f>physicochemical[[#This Row],[Euclidean Dist]]^2</f>
        <v>18.125537852883255</v>
      </c>
      <c r="Z151" t="str">
        <f>VLOOKUP(physicochemical[[#This Row],[Concentration]],FuzzyQ,2)</f>
        <v>Q1</v>
      </c>
      <c r="AA151">
        <f>SQRT(physicochemical[[#This Row],[S- Fn]])</f>
        <v>0.91703921549540335</v>
      </c>
      <c r="AB151" t="str">
        <f>VLOOKUP(physicochemical[[#This Row],[Dialation]],FuzzyQ,2)</f>
        <v>Q1</v>
      </c>
    </row>
    <row r="152" spans="1:28" ht="15" hidden="1" thickTop="1" x14ac:dyDescent="0.35">
      <c r="A152">
        <f>'winequality-white'!A169</f>
        <v>7.3</v>
      </c>
      <c r="B152">
        <f>'winequality-white'!B169</f>
        <v>0.55000000000000004</v>
      </c>
      <c r="C152">
        <f>'winequality-white'!D169</f>
        <v>1.6</v>
      </c>
      <c r="D152">
        <f>'winequality-white'!E169</f>
        <v>7.1999999999999995E-2</v>
      </c>
      <c r="E152">
        <f>'winequality-white'!F169</f>
        <v>17</v>
      </c>
      <c r="F152">
        <f>'winequality-white'!H169</f>
        <v>0.99560000000000004</v>
      </c>
      <c r="G152">
        <f>'winequality-white'!I169</f>
        <v>3.37</v>
      </c>
      <c r="H152">
        <f>'winequality-white'!J169</f>
        <v>0.48</v>
      </c>
      <c r="I152">
        <f>'winequality-white'!K169</f>
        <v>9</v>
      </c>
      <c r="J152" s="17">
        <v>4</v>
      </c>
      <c r="K152">
        <f>STANDARDIZE(physicochemical[[#This Row],[fixed acidity]],Stats!B$3,Stats!B$7)</f>
        <v>-0.7780127594296643</v>
      </c>
      <c r="L152">
        <f>STANDARDIZE(physicochemical[[#This Row],[volatile acidity]],Stats!C$3,Stats!C$7)</f>
        <v>0.12159067963040668</v>
      </c>
      <c r="M152">
        <f>STANDARDIZE(physicochemical[[#This Row],[residual sugar]],Stats!E$3,Stats!E$7)</f>
        <v>-0.79050202549086812</v>
      </c>
      <c r="N152">
        <f>STANDARDIZE(physicochemical[[#This Row],[chlorides]],Stats!F$3,Stats!F$7)</f>
        <v>-0.36811437750267223</v>
      </c>
      <c r="O152">
        <f>STANDARDIZE(physicochemical[[#This Row],[free sulfur dioxide]],Stats!G$3,Stats!G$7)</f>
        <v>0.18339609838429685</v>
      </c>
      <c r="P152">
        <f>STANDARDIZE(physicochemical[[#This Row],[density]],Stats!I$3,Stats!I$7)</f>
        <v>-0.98395476719423902</v>
      </c>
      <c r="Q152">
        <f>STANDARDIZE(physicochemical[[#This Row],[pH]],Stats!J$3,Stats!J$7)</f>
        <v>0.44888220888474956</v>
      </c>
      <c r="R152">
        <f>STANDARDIZE(physicochemical[[#This Row],[sulphates]],Stats!K$3,Stats!K$7)</f>
        <v>-1.0289851071797904</v>
      </c>
      <c r="S152">
        <f>STANDARDIZE(physicochemical[[#This Row],[alcohol]],Stats!L$3,Stats!L$7)</f>
        <v>-1.2008781003304512</v>
      </c>
      <c r="T152" s="17">
        <f>STANDARDIZE(physicochemical[[#This Row],[quality]],Stats!N$3,Stats!N$7)</f>
        <v>-1.9959306445376284</v>
      </c>
      <c r="U152">
        <f>SQRT(SUMXMY2($K$2:$S$2,physicochemical[[#This Row],[STDFA]:[STDAlc]]))</f>
        <v>4.9764840344992987</v>
      </c>
      <c r="V152" t="str">
        <f>VLOOKUP(physicochemical[[#This Row],[Euclidean Dist]],Quartiles,2)</f>
        <v>Q2</v>
      </c>
      <c r="W152">
        <f>IF(physicochemical[[#This Row],[Euclidean Dist]]&lt;=beta,1-2*(physicochemical[[#This Row],[Euclidean Dist]]/gamma)^2,2*((physicochemical[[#This Row],[Euclidean Dist]]-gamma)/gamma)^2)</f>
        <v>0.78270077626214707</v>
      </c>
      <c r="X152" t="str">
        <f>VLOOKUP(physicochemical[[#This Row],[S- Fn]],FuzzyQ,2)</f>
        <v>Q1</v>
      </c>
      <c r="Y152">
        <f>physicochemical[[#This Row],[Euclidean Dist]]^2</f>
        <v>24.765393345626418</v>
      </c>
      <c r="Z152" t="str">
        <f>VLOOKUP(physicochemical[[#This Row],[Concentration]],FuzzyQ,2)</f>
        <v>Q1</v>
      </c>
      <c r="AA152">
        <f>SQRT(physicochemical[[#This Row],[S- Fn]])</f>
        <v>0.88470377882212481</v>
      </c>
      <c r="AB152" t="str">
        <f>VLOOKUP(physicochemical[[#This Row],[Dialation]],FuzzyQ,2)</f>
        <v>Q1</v>
      </c>
    </row>
    <row r="153" spans="1:28" ht="15" hidden="1" thickTop="1" x14ac:dyDescent="0.35">
      <c r="A153">
        <f>'winequality-white'!A170</f>
        <v>6.8</v>
      </c>
      <c r="B153">
        <f>'winequality-white'!B170</f>
        <v>0.63</v>
      </c>
      <c r="C153">
        <f>'winequality-white'!D170</f>
        <v>2.1</v>
      </c>
      <c r="D153">
        <f>'winequality-white'!E170</f>
        <v>8.8999999999999996E-2</v>
      </c>
      <c r="E153">
        <f>'winequality-white'!F170</f>
        <v>11</v>
      </c>
      <c r="F153">
        <f>'winequality-white'!H170</f>
        <v>0.99529999999999996</v>
      </c>
      <c r="G153">
        <f>'winequality-white'!I170</f>
        <v>3.47</v>
      </c>
      <c r="H153">
        <f>'winequality-white'!J170</f>
        <v>0.55000000000000004</v>
      </c>
      <c r="I153">
        <f>'winequality-white'!K170</f>
        <v>10.4</v>
      </c>
      <c r="J153" s="17">
        <v>6</v>
      </c>
      <c r="K153">
        <f>STANDARDIZE(physicochemical[[#This Row],[fixed acidity]],Stats!B$3,Stats!B$7)</f>
        <v>-1.0502546096045047</v>
      </c>
      <c r="L153">
        <f>STANDARDIZE(physicochemical[[#This Row],[volatile acidity]],Stats!C$3,Stats!C$7)</f>
        <v>0.56964477315562212</v>
      </c>
      <c r="M153">
        <f>STANDARDIZE(physicochemical[[#This Row],[residual sugar]],Stats!E$3,Stats!E$7)</f>
        <v>-0.38693758527702915</v>
      </c>
      <c r="N153">
        <f>STANDARDIZE(physicochemical[[#This Row],[chlorides]],Stats!F$3,Stats!F$7)</f>
        <v>-2.7545973826727767E-2</v>
      </c>
      <c r="O153">
        <f>STANDARDIZE(physicochemical[[#This Row],[free sulfur dioxide]],Stats!G$3,Stats!G$7)</f>
        <v>-0.41823134300760079</v>
      </c>
      <c r="P153">
        <f>STANDARDIZE(physicochemical[[#This Row],[density]],Stats!I$3,Stats!I$7)</f>
        <v>-1.1526828636333828</v>
      </c>
      <c r="Q153">
        <f>STANDARDIZE(physicochemical[[#This Row],[pH]],Stats!J$3,Stats!J$7)</f>
        <v>1.0820023906685963</v>
      </c>
      <c r="R153">
        <f>STANDARDIZE(physicochemical[[#This Row],[sulphates]],Stats!K$3,Stats!K$7)</f>
        <v>-0.64690916031693857</v>
      </c>
      <c r="S153">
        <f>STANDARDIZE(physicochemical[[#This Row],[alcohol]],Stats!L$3,Stats!L$7)</f>
        <v>0.15418705680878736</v>
      </c>
      <c r="T153" s="17">
        <f>STANDARDIZE(physicochemical[[#This Row],[quality]],Stats!N$3,Stats!N$7)</f>
        <v>0.50837380281196765</v>
      </c>
      <c r="U153">
        <f>SQRT(SUMXMY2($K$2:$S$2,physicochemical[[#This Row],[STDFA]:[STDAlc]]))</f>
        <v>3.8491246342306038</v>
      </c>
      <c r="V153" t="str">
        <f>VLOOKUP(physicochemical[[#This Row],[Euclidean Dist]],Quartiles,2)</f>
        <v>Q2</v>
      </c>
      <c r="W153">
        <f>IF(physicochemical[[#This Row],[Euclidean Dist]]&lt;=beta,1-2*(physicochemical[[#This Row],[Euclidean Dist]]/gamma)^2,2*((physicochemical[[#This Row],[Euclidean Dist]]-gamma)/gamma)^2)</f>
        <v>0.87000193375063173</v>
      </c>
      <c r="X153" t="str">
        <f>VLOOKUP(physicochemical[[#This Row],[S- Fn]],FuzzyQ,2)</f>
        <v>Q1</v>
      </c>
      <c r="Y153">
        <f>physicochemical[[#This Row],[Euclidean Dist]]^2</f>
        <v>14.81576044984088</v>
      </c>
      <c r="Z153" t="str">
        <f>VLOOKUP(physicochemical[[#This Row],[Concentration]],FuzzyQ,2)</f>
        <v>Q1</v>
      </c>
      <c r="AA153">
        <f>SQRT(physicochemical[[#This Row],[S- Fn]])</f>
        <v>0.93273894190745121</v>
      </c>
      <c r="AB153" t="str">
        <f>VLOOKUP(physicochemical[[#This Row],[Dialation]],FuzzyQ,2)</f>
        <v>Q1</v>
      </c>
    </row>
    <row r="154" spans="1:28" ht="15" hidden="1" thickTop="1" x14ac:dyDescent="0.35">
      <c r="A154">
        <f>'winequality-white'!A171</f>
        <v>7.5</v>
      </c>
      <c r="B154">
        <f>'winequality-white'!B171</f>
        <v>0.70499999999999996</v>
      </c>
      <c r="C154">
        <f>'winequality-white'!D171</f>
        <v>1.8</v>
      </c>
      <c r="D154">
        <f>'winequality-white'!E171</f>
        <v>0.36</v>
      </c>
      <c r="E154">
        <f>'winequality-white'!F171</f>
        <v>15</v>
      </c>
      <c r="F154">
        <f>'winequality-white'!H171</f>
        <v>0.99639999999999995</v>
      </c>
      <c r="G154">
        <f>'winequality-white'!I171</f>
        <v>3</v>
      </c>
      <c r="H154">
        <f>'winequality-white'!J171</f>
        <v>1.59</v>
      </c>
      <c r="I154">
        <f>'winequality-white'!K171</f>
        <v>9.5</v>
      </c>
      <c r="J154" s="17">
        <v>5</v>
      </c>
      <c r="K154">
        <f>STANDARDIZE(physicochemical[[#This Row],[fixed acidity]],Stats!B$3,Stats!B$7)</f>
        <v>-0.66911601935972809</v>
      </c>
      <c r="L154">
        <f>STANDARDIZE(physicochemical[[#This Row],[volatile acidity]],Stats!C$3,Stats!C$7)</f>
        <v>0.98969548583551159</v>
      </c>
      <c r="M154">
        <f>STANDARDIZE(physicochemical[[#This Row],[residual sugar]],Stats!E$3,Stats!E$7)</f>
        <v>-0.62907624940533258</v>
      </c>
      <c r="N154">
        <f>STANDARDIZE(physicochemical[[#This Row],[chlorides]],Stats!F$3,Stats!F$7)</f>
        <v>5.4015150494780331</v>
      </c>
      <c r="O154">
        <f>STANDARDIZE(physicochemical[[#This Row],[free sulfur dioxide]],Stats!G$3,Stats!G$7)</f>
        <v>-1.714638207966902E-2</v>
      </c>
      <c r="P154">
        <f>STANDARDIZE(physicochemical[[#This Row],[density]],Stats!I$3,Stats!I$7)</f>
        <v>-0.53401317669002168</v>
      </c>
      <c r="Q154">
        <f>STANDARDIZE(physicochemical[[#This Row],[pH]],Stats!J$3,Stats!J$7)</f>
        <v>-1.893662463715482</v>
      </c>
      <c r="R154">
        <f>STANDARDIZE(physicochemical[[#This Row],[sulphates]],Stats!K$3,Stats!K$7)</f>
        <v>5.0296477645025703</v>
      </c>
      <c r="S154">
        <f>STANDARDIZE(physicochemical[[#This Row],[alcohol]],Stats!L$3,Stats!L$7)</f>
        <v>-0.71692625849500891</v>
      </c>
      <c r="T154" s="17">
        <f>STANDARDIZE(physicochemical[[#This Row],[quality]],Stats!N$3,Stats!N$7)</f>
        <v>-0.74377842086283041</v>
      </c>
      <c r="U154">
        <f>SQRT(SUMXMY2($K$2:$S$2,physicochemical[[#This Row],[STDFA]:[STDAlc]]))</f>
        <v>9.4880495003656495</v>
      </c>
      <c r="V154" t="str">
        <f>VLOOKUP(physicochemical[[#This Row],[Euclidean Dist]],Quartiles,2)</f>
        <v>Q3</v>
      </c>
      <c r="W154">
        <f>IF(physicochemical[[#This Row],[Euclidean Dist]]&lt;=beta,1-2*(physicochemical[[#This Row],[Euclidean Dist]]/gamma)^2,2*((physicochemical[[#This Row],[Euclidean Dist]]-gamma)/gamma)^2)</f>
        <v>0.27610378212901671</v>
      </c>
      <c r="X154" t="str">
        <f>VLOOKUP(physicochemical[[#This Row],[S- Fn]],FuzzyQ,2)</f>
        <v>Q3</v>
      </c>
      <c r="Y154">
        <f>physicochemical[[#This Row],[Euclidean Dist]]^2</f>
        <v>90.023083321388853</v>
      </c>
      <c r="Z154" t="str">
        <f>VLOOKUP(physicochemical[[#This Row],[Concentration]],FuzzyQ,2)</f>
        <v>Q1</v>
      </c>
      <c r="AA154">
        <f>SQRT(physicochemical[[#This Row],[S- Fn]])</f>
        <v>0.52545578513231417</v>
      </c>
      <c r="AB154" t="str">
        <f>VLOOKUP(physicochemical[[#This Row],[Dialation]],FuzzyQ,2)</f>
        <v>Q2</v>
      </c>
    </row>
    <row r="155" spans="1:28" ht="15" hidden="1" thickTop="1" x14ac:dyDescent="0.35">
      <c r="A155">
        <f>'winequality-white'!A172</f>
        <v>7.9</v>
      </c>
      <c r="B155">
        <f>'winequality-white'!B172</f>
        <v>0.88500000000000001</v>
      </c>
      <c r="C155">
        <f>'winequality-white'!D172</f>
        <v>1.8</v>
      </c>
      <c r="D155">
        <f>'winequality-white'!E172</f>
        <v>5.8000000000000003E-2</v>
      </c>
      <c r="E155">
        <f>'winequality-white'!F172</f>
        <v>4</v>
      </c>
      <c r="F155">
        <f>'winequality-white'!H172</f>
        <v>0.99719999999999998</v>
      </c>
      <c r="G155">
        <f>'winequality-white'!I172</f>
        <v>3.36</v>
      </c>
      <c r="H155">
        <f>'winequality-white'!J172</f>
        <v>0.33</v>
      </c>
      <c r="I155">
        <f>'winequality-white'!K172</f>
        <v>9.1</v>
      </c>
      <c r="J155" s="17">
        <v>4</v>
      </c>
      <c r="K155">
        <f>STANDARDIZE(physicochemical[[#This Row],[fixed acidity]],Stats!B$3,Stats!B$7)</f>
        <v>-0.4513225392198556</v>
      </c>
      <c r="L155">
        <f>STANDARDIZE(physicochemical[[#This Row],[volatile acidity]],Stats!C$3,Stats!C$7)</f>
        <v>1.9978171962672471</v>
      </c>
      <c r="M155">
        <f>STANDARDIZE(physicochemical[[#This Row],[residual sugar]],Stats!E$3,Stats!E$7)</f>
        <v>-0.62907624940533258</v>
      </c>
      <c r="N155">
        <f>STANDARDIZE(physicochemical[[#This Row],[chlorides]],Stats!F$3,Stats!F$7)</f>
        <v>-0.64858247464756758</v>
      </c>
      <c r="O155">
        <f>STANDARDIZE(physicochemical[[#This Row],[free sulfur dioxide]],Stats!G$3,Stats!G$7)</f>
        <v>-1.1201300246314814</v>
      </c>
      <c r="P155">
        <f>STANDARDIZE(physicochemical[[#This Row],[density]],Stats!I$3,Stats!I$7)</f>
        <v>-8.4071586185742023E-2</v>
      </c>
      <c r="Q155">
        <f>STANDARDIZE(physicochemical[[#This Row],[pH]],Stats!J$3,Stats!J$7)</f>
        <v>0.38557019070636345</v>
      </c>
      <c r="R155">
        <f>STANDARDIZE(physicochemical[[#This Row],[sulphates]],Stats!K$3,Stats!K$7)</f>
        <v>-1.847719279028758</v>
      </c>
      <c r="S155">
        <f>STANDARDIZE(physicochemical[[#This Row],[alcohol]],Stats!L$3,Stats!L$7)</f>
        <v>-1.1040877319633631</v>
      </c>
      <c r="T155" s="17">
        <f>STANDARDIZE(physicochemical[[#This Row],[quality]],Stats!N$3,Stats!N$7)</f>
        <v>-1.9959306445376284</v>
      </c>
      <c r="U155">
        <f>SQRT(SUMXMY2($K$2:$S$2,physicochemical[[#This Row],[STDFA]:[STDAlc]]))</f>
        <v>3.7651307337673359</v>
      </c>
      <c r="V155" t="str">
        <f>VLOOKUP(physicochemical[[#This Row],[Euclidean Dist]],Quartiles,2)</f>
        <v>Q1</v>
      </c>
      <c r="W155">
        <f>IF(physicochemical[[#This Row],[Euclidean Dist]]&lt;=beta,1-2*(physicochemical[[#This Row],[Euclidean Dist]]/gamma)^2,2*((physicochemical[[#This Row],[Euclidean Dist]]-gamma)/gamma)^2)</f>
        <v>0.87561355217021319</v>
      </c>
      <c r="X155" t="str">
        <f>VLOOKUP(physicochemical[[#This Row],[S- Fn]],FuzzyQ,2)</f>
        <v>Q1</v>
      </c>
      <c r="Y155">
        <f>physicochemical[[#This Row],[Euclidean Dist]]^2</f>
        <v>14.176209442359356</v>
      </c>
      <c r="Z155" t="str">
        <f>VLOOKUP(physicochemical[[#This Row],[Concentration]],FuzzyQ,2)</f>
        <v>Q1</v>
      </c>
      <c r="AA155">
        <f>SQRT(physicochemical[[#This Row],[S- Fn]])</f>
        <v>0.93574224665247063</v>
      </c>
      <c r="AB155" t="str">
        <f>VLOOKUP(physicochemical[[#This Row],[Dialation]],FuzzyQ,2)</f>
        <v>Q1</v>
      </c>
    </row>
    <row r="156" spans="1:28" ht="15" hidden="1" thickTop="1" x14ac:dyDescent="0.35">
      <c r="A156">
        <f>'winequality-white'!A173</f>
        <v>8</v>
      </c>
      <c r="B156">
        <f>'winequality-white'!B173</f>
        <v>0.42</v>
      </c>
      <c r="C156">
        <f>'winequality-white'!D173</f>
        <v>2</v>
      </c>
      <c r="D156">
        <f>'winequality-white'!E173</f>
        <v>7.2999999999999995E-2</v>
      </c>
      <c r="E156">
        <f>'winequality-white'!F173</f>
        <v>6</v>
      </c>
      <c r="F156">
        <f>'winequality-white'!H173</f>
        <v>0.99719999999999998</v>
      </c>
      <c r="G156">
        <f>'winequality-white'!I173</f>
        <v>3.29</v>
      </c>
      <c r="H156">
        <f>'winequality-white'!J173</f>
        <v>0.61</v>
      </c>
      <c r="I156">
        <f>'winequality-white'!K173</f>
        <v>9.1999999999999993</v>
      </c>
      <c r="J156" s="17">
        <v>6</v>
      </c>
      <c r="K156">
        <f>STANDARDIZE(physicochemical[[#This Row],[fixed acidity]],Stats!B$3,Stats!B$7)</f>
        <v>-0.39687416918488777</v>
      </c>
      <c r="L156">
        <f>STANDARDIZE(physicochemical[[#This Row],[volatile acidity]],Stats!C$3,Stats!C$7)</f>
        <v>-0.60649722234806913</v>
      </c>
      <c r="M156">
        <f>STANDARDIZE(physicochemical[[#This Row],[residual sugar]],Stats!E$3,Stats!E$7)</f>
        <v>-0.46765047331979703</v>
      </c>
      <c r="N156">
        <f>STANDARDIZE(physicochemical[[#This Row],[chlorides]],Stats!F$3,Stats!F$7)</f>
        <v>-0.34808094199232259</v>
      </c>
      <c r="O156">
        <f>STANDARDIZE(physicochemical[[#This Row],[free sulfur dioxide]],Stats!G$3,Stats!G$7)</f>
        <v>-0.91958754416751554</v>
      </c>
      <c r="P156">
        <f>STANDARDIZE(physicochemical[[#This Row],[density]],Stats!I$3,Stats!I$7)</f>
        <v>-8.4071586185742023E-2</v>
      </c>
      <c r="Q156">
        <f>STANDARDIZE(physicochemical[[#This Row],[pH]],Stats!J$3,Stats!J$7)</f>
        <v>-5.7613936542327875E-2</v>
      </c>
      <c r="R156">
        <f>STANDARDIZE(physicochemical[[#This Row],[sulphates]],Stats!K$3,Stats!K$7)</f>
        <v>-0.31941549157735188</v>
      </c>
      <c r="S156">
        <f>STANDARDIZE(physicochemical[[#This Row],[alcohol]],Stats!L$3,Stats!L$7)</f>
        <v>-1.007297363596275</v>
      </c>
      <c r="T156" s="17">
        <f>STANDARDIZE(physicochemical[[#This Row],[quality]],Stats!N$3,Stats!N$7)</f>
        <v>0.50837380281196765</v>
      </c>
      <c r="U156">
        <f>SQRT(SUMXMY2($K$2:$S$2,physicochemical[[#This Row],[STDFA]:[STDAlc]]))</f>
        <v>5.3855833764006427</v>
      </c>
      <c r="V156" t="str">
        <f>VLOOKUP(physicochemical[[#This Row],[Euclidean Dist]],Quartiles,2)</f>
        <v>Q2</v>
      </c>
      <c r="W156">
        <f>IF(physicochemical[[#This Row],[Euclidean Dist]]&lt;=beta,1-2*(physicochemical[[#This Row],[Euclidean Dist]]/gamma)^2,2*((physicochemical[[#This Row],[Euclidean Dist]]-gamma)/gamma)^2)</f>
        <v>0.74550547001484346</v>
      </c>
      <c r="X156" t="str">
        <f>VLOOKUP(physicochemical[[#This Row],[S- Fn]],FuzzyQ,2)</f>
        <v>Q2</v>
      </c>
      <c r="Y156">
        <f>physicochemical[[#This Row],[Euclidean Dist]]^2</f>
        <v>29.004508304162947</v>
      </c>
      <c r="Z156" t="str">
        <f>VLOOKUP(physicochemical[[#This Row],[Concentration]],FuzzyQ,2)</f>
        <v>Q1</v>
      </c>
      <c r="AA156">
        <f>SQRT(physicochemical[[#This Row],[S- Fn]])</f>
        <v>0.86342658634932212</v>
      </c>
      <c r="AB156" t="str">
        <f>VLOOKUP(physicochemical[[#This Row],[Dialation]],FuzzyQ,2)</f>
        <v>Q1</v>
      </c>
    </row>
    <row r="157" spans="1:28" ht="15" hidden="1" thickTop="1" x14ac:dyDescent="0.35">
      <c r="A157">
        <f>'winequality-white'!A175</f>
        <v>7.4</v>
      </c>
      <c r="B157">
        <f>'winequality-white'!B175</f>
        <v>0.62</v>
      </c>
      <c r="C157">
        <f>'winequality-white'!D175</f>
        <v>1.9</v>
      </c>
      <c r="D157">
        <f>'winequality-white'!E175</f>
        <v>6.8000000000000005E-2</v>
      </c>
      <c r="E157">
        <f>'winequality-white'!F175</f>
        <v>24</v>
      </c>
      <c r="F157">
        <f>'winequality-white'!H175</f>
        <v>0.99609999999999999</v>
      </c>
      <c r="G157">
        <f>'winequality-white'!I175</f>
        <v>3.42</v>
      </c>
      <c r="H157">
        <f>'winequality-white'!J175</f>
        <v>0.56999999999999995</v>
      </c>
      <c r="I157">
        <f>'winequality-white'!K175</f>
        <v>11.5</v>
      </c>
      <c r="J157" s="17">
        <v>6</v>
      </c>
      <c r="K157">
        <f>STANDARDIZE(physicochemical[[#This Row],[fixed acidity]],Stats!B$3,Stats!B$7)</f>
        <v>-0.72356438939469592</v>
      </c>
      <c r="L157">
        <f>STANDARDIZE(physicochemical[[#This Row],[volatile acidity]],Stats!C$3,Stats!C$7)</f>
        <v>0.51363801146497012</v>
      </c>
      <c r="M157">
        <f>STANDARDIZE(physicochemical[[#This Row],[residual sugar]],Stats!E$3,Stats!E$7)</f>
        <v>-0.54836336136256492</v>
      </c>
      <c r="N157">
        <f>STANDARDIZE(physicochemical[[#This Row],[chlorides]],Stats!F$3,Stats!F$7)</f>
        <v>-0.44824811954407073</v>
      </c>
      <c r="O157">
        <f>STANDARDIZE(physicochemical[[#This Row],[free sulfur dioxide]],Stats!G$3,Stats!G$7)</f>
        <v>0.88529478000817741</v>
      </c>
      <c r="P157">
        <f>STANDARDIZE(physicochemical[[#This Row],[density]],Stats!I$3,Stats!I$7)</f>
        <v>-0.70274127312910317</v>
      </c>
      <c r="Q157">
        <f>STANDARDIZE(physicochemical[[#This Row],[pH]],Stats!J$3,Stats!J$7)</f>
        <v>0.76544229977667155</v>
      </c>
      <c r="R157">
        <f>STANDARDIZE(physicochemical[[#This Row],[sulphates]],Stats!K$3,Stats!K$7)</f>
        <v>-0.53774460407041014</v>
      </c>
      <c r="S157">
        <f>STANDARDIZE(physicochemical[[#This Row],[alcohol]],Stats!L$3,Stats!L$7)</f>
        <v>1.2188811088467597</v>
      </c>
      <c r="T157" s="17">
        <f>STANDARDIZE(physicochemical[[#This Row],[quality]],Stats!N$3,Stats!N$7)</f>
        <v>0.50837380281196765</v>
      </c>
      <c r="U157">
        <f>SQRT(SUMXMY2($K$2:$S$2,physicochemical[[#This Row],[STDFA]:[STDAlc]]))</f>
        <v>4.4778678569724972</v>
      </c>
      <c r="V157" t="str">
        <f>VLOOKUP(physicochemical[[#This Row],[Euclidean Dist]],Quartiles,2)</f>
        <v>Q2</v>
      </c>
      <c r="W157">
        <f>IF(physicochemical[[#This Row],[Euclidean Dist]]&lt;=beta,1-2*(physicochemical[[#This Row],[Euclidean Dist]]/gamma)^2,2*((physicochemical[[#This Row],[Euclidean Dist]]-gamma)/gamma)^2)</f>
        <v>0.82406368506053496</v>
      </c>
      <c r="X157" t="str">
        <f>VLOOKUP(physicochemical[[#This Row],[S- Fn]],FuzzyQ,2)</f>
        <v>Q1</v>
      </c>
      <c r="Y157">
        <f>physicochemical[[#This Row],[Euclidean Dist]]^2</f>
        <v>20.051300544507466</v>
      </c>
      <c r="Z157" t="str">
        <f>VLOOKUP(physicochemical[[#This Row],[Concentration]],FuzzyQ,2)</f>
        <v>Q1</v>
      </c>
      <c r="AA157">
        <f>SQRT(physicochemical[[#This Row],[S- Fn]])</f>
        <v>0.90777953549335699</v>
      </c>
      <c r="AB157" t="str">
        <f>VLOOKUP(physicochemical[[#This Row],[Dialation]],FuzzyQ,2)</f>
        <v>Q1</v>
      </c>
    </row>
    <row r="158" spans="1:28" ht="15" hidden="1" thickTop="1" x14ac:dyDescent="0.35">
      <c r="A158">
        <f>'winequality-white'!A176</f>
        <v>7.3</v>
      </c>
      <c r="B158">
        <f>'winequality-white'!B176</f>
        <v>0.38</v>
      </c>
      <c r="C158">
        <f>'winequality-white'!D176</f>
        <v>2</v>
      </c>
      <c r="D158">
        <f>'winequality-white'!E176</f>
        <v>0.08</v>
      </c>
      <c r="E158">
        <f>'winequality-white'!F176</f>
        <v>7</v>
      </c>
      <c r="F158">
        <f>'winequality-white'!H176</f>
        <v>0.99609999999999999</v>
      </c>
      <c r="G158">
        <f>'winequality-white'!I176</f>
        <v>3.33</v>
      </c>
      <c r="H158">
        <f>'winequality-white'!J176</f>
        <v>0.47</v>
      </c>
      <c r="I158">
        <f>'winequality-white'!K176</f>
        <v>9.5</v>
      </c>
      <c r="J158" s="17">
        <v>5</v>
      </c>
      <c r="K158">
        <f>STANDARDIZE(physicochemical[[#This Row],[fixed acidity]],Stats!B$3,Stats!B$7)</f>
        <v>-0.7780127594296643</v>
      </c>
      <c r="L158">
        <f>STANDARDIZE(physicochemical[[#This Row],[volatile acidity]],Stats!C$3,Stats!C$7)</f>
        <v>-0.83052426911067678</v>
      </c>
      <c r="M158">
        <f>STANDARDIZE(physicochemical[[#This Row],[residual sugar]],Stats!E$3,Stats!E$7)</f>
        <v>-0.46765047331979703</v>
      </c>
      <c r="N158">
        <f>STANDARDIZE(physicochemical[[#This Row],[chlorides]],Stats!F$3,Stats!F$7)</f>
        <v>-0.20784689341987472</v>
      </c>
      <c r="O158">
        <f>STANDARDIZE(physicochemical[[#This Row],[free sulfur dioxide]],Stats!G$3,Stats!G$7)</f>
        <v>-0.81931630393553256</v>
      </c>
      <c r="P158">
        <f>STANDARDIZE(physicochemical[[#This Row],[density]],Stats!I$3,Stats!I$7)</f>
        <v>-0.70274127312910317</v>
      </c>
      <c r="Q158">
        <f>STANDARDIZE(physicochemical[[#This Row],[pH]],Stats!J$3,Stats!J$7)</f>
        <v>0.19563413617121084</v>
      </c>
      <c r="R158">
        <f>STANDARDIZE(physicochemical[[#This Row],[sulphates]],Stats!K$3,Stats!K$7)</f>
        <v>-1.083567385303055</v>
      </c>
      <c r="S158">
        <f>STANDARDIZE(physicochemical[[#This Row],[alcohol]],Stats!L$3,Stats!L$7)</f>
        <v>-0.71692625849500891</v>
      </c>
      <c r="T158" s="17">
        <f>STANDARDIZE(physicochemical[[#This Row],[quality]],Stats!N$3,Stats!N$7)</f>
        <v>-0.74377842086283041</v>
      </c>
      <c r="U158">
        <f>SQRT(SUMXMY2($K$2:$S$2,physicochemical[[#This Row],[STDFA]:[STDAlc]]))</f>
        <v>5.3819904691682732</v>
      </c>
      <c r="V158" t="str">
        <f>VLOOKUP(physicochemical[[#This Row],[Euclidean Dist]],Quartiles,2)</f>
        <v>Q2</v>
      </c>
      <c r="W158">
        <f>IF(physicochemical[[#This Row],[Euclidean Dist]]&lt;=beta,1-2*(physicochemical[[#This Row],[Euclidean Dist]]/gamma)^2,2*((physicochemical[[#This Row],[Euclidean Dist]]-gamma)/gamma)^2)</f>
        <v>0.7458449207922131</v>
      </c>
      <c r="X158" t="str">
        <f>VLOOKUP(physicochemical[[#This Row],[S- Fn]],FuzzyQ,2)</f>
        <v>Q2</v>
      </c>
      <c r="Y158">
        <f>physicochemical[[#This Row],[Euclidean Dist]]^2</f>
        <v>28.96582141021813</v>
      </c>
      <c r="Z158" t="str">
        <f>VLOOKUP(physicochemical[[#This Row],[Concentration]],FuzzyQ,2)</f>
        <v>Q1</v>
      </c>
      <c r="AA158">
        <f>SQRT(physicochemical[[#This Row],[S- Fn]])</f>
        <v>0.86362313585974126</v>
      </c>
      <c r="AB158" t="str">
        <f>VLOOKUP(physicochemical[[#This Row],[Dialation]],FuzzyQ,2)</f>
        <v>Q1</v>
      </c>
    </row>
    <row r="159" spans="1:28" ht="15" hidden="1" thickTop="1" x14ac:dyDescent="0.35">
      <c r="A159">
        <f>'winequality-white'!A177</f>
        <v>6.9</v>
      </c>
      <c r="B159">
        <f>'winequality-white'!B177</f>
        <v>0.5</v>
      </c>
      <c r="C159">
        <f>'winequality-white'!D177</f>
        <v>1.5</v>
      </c>
      <c r="D159">
        <f>'winequality-white'!E177</f>
        <v>8.5000000000000006E-2</v>
      </c>
      <c r="E159">
        <f>'winequality-white'!F177</f>
        <v>19</v>
      </c>
      <c r="F159">
        <f>'winequality-white'!H177</f>
        <v>0.99580000000000002</v>
      </c>
      <c r="G159">
        <f>'winequality-white'!I177</f>
        <v>3.35</v>
      </c>
      <c r="H159">
        <f>'winequality-white'!J177</f>
        <v>0.78</v>
      </c>
      <c r="I159">
        <f>'winequality-white'!K177</f>
        <v>9.5</v>
      </c>
      <c r="J159" s="17">
        <v>5</v>
      </c>
      <c r="K159">
        <f>STANDARDIZE(physicochemical[[#This Row],[fixed acidity]],Stats!B$3,Stats!B$7)</f>
        <v>-0.99580623956953629</v>
      </c>
      <c r="L159">
        <f>STANDARDIZE(physicochemical[[#This Row],[volatile acidity]],Stats!C$3,Stats!C$7)</f>
        <v>-0.15844312882285336</v>
      </c>
      <c r="M159">
        <f>STANDARDIZE(physicochemical[[#This Row],[residual sugar]],Stats!E$3,Stats!E$7)</f>
        <v>-0.871214913533636</v>
      </c>
      <c r="N159">
        <f>STANDARDIZE(physicochemical[[#This Row],[chlorides]],Stats!F$3,Stats!F$7)</f>
        <v>-0.10767971586812626</v>
      </c>
      <c r="O159">
        <f>STANDARDIZE(physicochemical[[#This Row],[free sulfur dioxide]],Stats!G$3,Stats!G$7)</f>
        <v>0.38393857884826277</v>
      </c>
      <c r="P159">
        <f>STANDARDIZE(physicochemical[[#This Row],[density]],Stats!I$3,Stats!I$7)</f>
        <v>-0.87146936956818466</v>
      </c>
      <c r="Q159">
        <f>STANDARDIZE(physicochemical[[#This Row],[pH]],Stats!J$3,Stats!J$7)</f>
        <v>0.32225817252798017</v>
      </c>
      <c r="R159">
        <f>STANDARDIZE(physicochemical[[#This Row],[sulphates]],Stats!K$3,Stats!K$7)</f>
        <v>0.60848323651814495</v>
      </c>
      <c r="S159">
        <f>STANDARDIZE(physicochemical[[#This Row],[alcohol]],Stats!L$3,Stats!L$7)</f>
        <v>-0.71692625849500891</v>
      </c>
      <c r="T159" s="17">
        <f>STANDARDIZE(physicochemical[[#This Row],[quality]],Stats!N$3,Stats!N$7)</f>
        <v>-0.74377842086283041</v>
      </c>
      <c r="U159">
        <f>SQRT(SUMXMY2($K$2:$S$2,physicochemical[[#This Row],[STDFA]:[STDAlc]]))</f>
        <v>5.3063896172899403</v>
      </c>
      <c r="V159" t="str">
        <f>VLOOKUP(physicochemical[[#This Row],[Euclidean Dist]],Quartiles,2)</f>
        <v>Q2</v>
      </c>
      <c r="W159">
        <f>IF(physicochemical[[#This Row],[Euclidean Dist]]&lt;=beta,1-2*(physicochemical[[#This Row],[Euclidean Dist]]/gamma)^2,2*((physicochemical[[#This Row],[Euclidean Dist]]-gamma)/gamma)^2)</f>
        <v>0.75293500711973116</v>
      </c>
      <c r="X159" t="str">
        <f>VLOOKUP(physicochemical[[#This Row],[S- Fn]],FuzzyQ,2)</f>
        <v>Q1</v>
      </c>
      <c r="Y159">
        <f>physicochemical[[#This Row],[Euclidean Dist]]^2</f>
        <v>28.157770770482479</v>
      </c>
      <c r="Z159" t="str">
        <f>VLOOKUP(physicochemical[[#This Row],[Concentration]],FuzzyQ,2)</f>
        <v>Q1</v>
      </c>
      <c r="AA159">
        <f>SQRT(physicochemical[[#This Row],[S- Fn]])</f>
        <v>0.86771827635456145</v>
      </c>
      <c r="AB159" t="str">
        <f>VLOOKUP(physicochemical[[#This Row],[Dialation]],FuzzyQ,2)</f>
        <v>Q1</v>
      </c>
    </row>
    <row r="160" spans="1:28" ht="15" hidden="1" thickTop="1" x14ac:dyDescent="0.35">
      <c r="A160">
        <f>'winequality-white'!A179</f>
        <v>7.5</v>
      </c>
      <c r="B160">
        <f>'winequality-white'!B179</f>
        <v>0.52</v>
      </c>
      <c r="C160">
        <f>'winequality-white'!D179</f>
        <v>2.2999999999999998</v>
      </c>
      <c r="D160">
        <f>'winequality-white'!E179</f>
        <v>8.6999999999999994E-2</v>
      </c>
      <c r="E160">
        <f>'winequality-white'!F179</f>
        <v>8</v>
      </c>
      <c r="F160">
        <f>'winequality-white'!H179</f>
        <v>0.99719999999999998</v>
      </c>
      <c r="G160">
        <f>'winequality-white'!I179</f>
        <v>3.58</v>
      </c>
      <c r="H160">
        <f>'winequality-white'!J179</f>
        <v>0.61</v>
      </c>
      <c r="I160">
        <f>'winequality-white'!K179</f>
        <v>10.5</v>
      </c>
      <c r="J160" s="17">
        <v>6</v>
      </c>
      <c r="K160">
        <f>STANDARDIZE(physicochemical[[#This Row],[fixed acidity]],Stats!B$3,Stats!B$7)</f>
        <v>-0.66911601935972809</v>
      </c>
      <c r="L160">
        <f>STANDARDIZE(physicochemical[[#This Row],[volatile acidity]],Stats!C$3,Stats!C$7)</f>
        <v>-4.6429605441549338E-2</v>
      </c>
      <c r="M160">
        <f>STANDARDIZE(physicochemical[[#This Row],[residual sugar]],Stats!E$3,Stats!E$7)</f>
        <v>-0.2255118091914938</v>
      </c>
      <c r="N160">
        <f>STANDARDIZE(physicochemical[[#This Row],[chlorides]],Stats!F$3,Stats!F$7)</f>
        <v>-6.7612844847427148E-2</v>
      </c>
      <c r="O160">
        <f>STANDARDIZE(physicochemical[[#This Row],[free sulfur dioxide]],Stats!G$3,Stats!G$7)</f>
        <v>-0.71904506370354959</v>
      </c>
      <c r="P160">
        <f>STANDARDIZE(physicochemical[[#This Row],[density]],Stats!I$3,Stats!I$7)</f>
        <v>-8.4071586185742023E-2</v>
      </c>
      <c r="Q160">
        <f>STANDARDIZE(physicochemical[[#This Row],[pH]],Stats!J$3,Stats!J$7)</f>
        <v>1.7784345906308263</v>
      </c>
      <c r="R160">
        <f>STANDARDIZE(physicochemical[[#This Row],[sulphates]],Stats!K$3,Stats!K$7)</f>
        <v>-0.31941549157735188</v>
      </c>
      <c r="S160">
        <f>STANDARDIZE(physicochemical[[#This Row],[alcohol]],Stats!L$3,Stats!L$7)</f>
        <v>0.25097742517587546</v>
      </c>
      <c r="T160" s="17">
        <f>STANDARDIZE(physicochemical[[#This Row],[quality]],Stats!N$3,Stats!N$7)</f>
        <v>0.50837380281196765</v>
      </c>
      <c r="U160">
        <f>SQRT(SUMXMY2($K$2:$S$2,physicochemical[[#This Row],[STDFA]:[STDAlc]]))</f>
        <v>4.108505865404303</v>
      </c>
      <c r="V160" t="str">
        <f>VLOOKUP(physicochemical[[#This Row],[Euclidean Dist]],Quartiles,2)</f>
        <v>Q2</v>
      </c>
      <c r="W160">
        <f>IF(physicochemical[[#This Row],[Euclidean Dist]]&lt;=beta,1-2*(physicochemical[[#This Row],[Euclidean Dist]]/gamma)^2,2*((physicochemical[[#This Row],[Euclidean Dist]]-gamma)/gamma)^2)</f>
        <v>0.85189123271440859</v>
      </c>
      <c r="X160" t="str">
        <f>VLOOKUP(physicochemical[[#This Row],[S- Fn]],FuzzyQ,2)</f>
        <v>Q1</v>
      </c>
      <c r="Y160">
        <f>physicochemical[[#This Row],[Euclidean Dist]]^2</f>
        <v>16.879820446061562</v>
      </c>
      <c r="Z160" t="str">
        <f>VLOOKUP(physicochemical[[#This Row],[Concentration]],FuzzyQ,2)</f>
        <v>Q1</v>
      </c>
      <c r="AA160">
        <f>SQRT(physicochemical[[#This Row],[S- Fn]])</f>
        <v>0.92297954078863986</v>
      </c>
      <c r="AB160" t="str">
        <f>VLOOKUP(physicochemical[[#This Row],[Dialation]],FuzzyQ,2)</f>
        <v>Q1</v>
      </c>
    </row>
    <row r="161" spans="1:28" ht="15" hidden="1" thickTop="1" x14ac:dyDescent="0.35">
      <c r="A161">
        <f>'winequality-white'!A180</f>
        <v>7</v>
      </c>
      <c r="B161">
        <f>'winequality-white'!B180</f>
        <v>0.80500000000000005</v>
      </c>
      <c r="C161">
        <f>'winequality-white'!D180</f>
        <v>2.5</v>
      </c>
      <c r="D161">
        <f>'winequality-white'!E180</f>
        <v>6.8000000000000005E-2</v>
      </c>
      <c r="E161">
        <f>'winequality-white'!F180</f>
        <v>7</v>
      </c>
      <c r="F161">
        <f>'winequality-white'!H180</f>
        <v>0.99690000000000001</v>
      </c>
      <c r="G161">
        <f>'winequality-white'!I180</f>
        <v>3.48</v>
      </c>
      <c r="H161">
        <f>'winequality-white'!J180</f>
        <v>0.56000000000000005</v>
      </c>
      <c r="I161">
        <f>'winequality-white'!K180</f>
        <v>9.6</v>
      </c>
      <c r="J161" s="17">
        <v>5</v>
      </c>
      <c r="K161">
        <f>STANDARDIZE(physicochemical[[#This Row],[fixed acidity]],Stats!B$3,Stats!B$7)</f>
        <v>-0.94135786953456846</v>
      </c>
      <c r="L161">
        <f>STANDARDIZE(physicochemical[[#This Row],[volatile acidity]],Stats!C$3,Stats!C$7)</f>
        <v>1.5497631027420316</v>
      </c>
      <c r="M161">
        <f>STANDARDIZE(physicochemical[[#This Row],[residual sugar]],Stats!E$3,Stats!E$7)</f>
        <v>-6.408603310595809E-2</v>
      </c>
      <c r="N161">
        <f>STANDARDIZE(physicochemical[[#This Row],[chlorides]],Stats!F$3,Stats!F$7)</f>
        <v>-0.44824811954407073</v>
      </c>
      <c r="O161">
        <f>STANDARDIZE(physicochemical[[#This Row],[free sulfur dioxide]],Stats!G$3,Stats!G$7)</f>
        <v>-0.81931630393553256</v>
      </c>
      <c r="P161">
        <f>STANDARDIZE(physicochemical[[#This Row],[density]],Stats!I$3,Stats!I$7)</f>
        <v>-0.2527996826248235</v>
      </c>
      <c r="Q161">
        <f>STANDARDIZE(physicochemical[[#This Row],[pH]],Stats!J$3,Stats!J$7)</f>
        <v>1.1453144088469795</v>
      </c>
      <c r="R161">
        <f>STANDARDIZE(physicochemical[[#This Row],[sulphates]],Stats!K$3,Stats!K$7)</f>
        <v>-0.59232688219367402</v>
      </c>
      <c r="S161">
        <f>STANDARDIZE(physicochemical[[#This Row],[alcohol]],Stats!L$3,Stats!L$7)</f>
        <v>-0.62013589012792081</v>
      </c>
      <c r="T161" s="17">
        <f>STANDARDIZE(physicochemical[[#This Row],[quality]],Stats!N$3,Stats!N$7)</f>
        <v>-0.74377842086283041</v>
      </c>
      <c r="U161">
        <f>SQRT(SUMXMY2($K$2:$S$2,physicochemical[[#This Row],[STDFA]:[STDAlc]]))</f>
        <v>3.0042626194748516</v>
      </c>
      <c r="V161" t="str">
        <f>VLOOKUP(physicochemical[[#This Row],[Euclidean Dist]],Quartiles,2)</f>
        <v>Q1</v>
      </c>
      <c r="W161">
        <f>IF(physicochemical[[#This Row],[Euclidean Dist]]&lt;=beta,1-2*(physicochemical[[#This Row],[Euclidean Dist]]/gamma)^2,2*((physicochemical[[#This Row],[Euclidean Dist]]-gamma)/gamma)^2)</f>
        <v>0.92080664667838041</v>
      </c>
      <c r="X161" t="str">
        <f>VLOOKUP(physicochemical[[#This Row],[S- Fn]],FuzzyQ,2)</f>
        <v>Q1</v>
      </c>
      <c r="Y161">
        <f>physicochemical[[#This Row],[Euclidean Dist]]^2</f>
        <v>9.0255938867738976</v>
      </c>
      <c r="Z161" t="str">
        <f>VLOOKUP(physicochemical[[#This Row],[Concentration]],FuzzyQ,2)</f>
        <v>Q1</v>
      </c>
      <c r="AA161">
        <f>SQRT(physicochemical[[#This Row],[S- Fn]])</f>
        <v>0.95958670618052044</v>
      </c>
      <c r="AB161" t="str">
        <f>VLOOKUP(physicochemical[[#This Row],[Dialation]],FuzzyQ,2)</f>
        <v>Q1</v>
      </c>
    </row>
    <row r="162" spans="1:28" ht="15" hidden="1" thickTop="1" x14ac:dyDescent="0.35">
      <c r="A162">
        <f>'winequality-white'!A181</f>
        <v>8.8000000000000007</v>
      </c>
      <c r="B162">
        <f>'winequality-white'!B181</f>
        <v>0.61</v>
      </c>
      <c r="C162">
        <f>'winequality-white'!D181</f>
        <v>2.4</v>
      </c>
      <c r="D162">
        <f>'winequality-white'!E181</f>
        <v>6.7000000000000004E-2</v>
      </c>
      <c r="E162">
        <f>'winequality-white'!F181</f>
        <v>10</v>
      </c>
      <c r="F162">
        <f>'winequality-white'!H181</f>
        <v>0.99690000000000001</v>
      </c>
      <c r="G162">
        <f>'winequality-white'!I181</f>
        <v>3.19</v>
      </c>
      <c r="H162">
        <f>'winequality-white'!J181</f>
        <v>0.59</v>
      </c>
      <c r="I162">
        <f>'winequality-white'!K181</f>
        <v>9.5</v>
      </c>
      <c r="J162" s="17">
        <v>5</v>
      </c>
      <c r="K162">
        <f>STANDARDIZE(physicochemical[[#This Row],[fixed acidity]],Stats!B$3,Stats!B$7)</f>
        <v>3.8712791094857188E-2</v>
      </c>
      <c r="L162">
        <f>STANDARDIZE(physicochemical[[#This Row],[volatile acidity]],Stats!C$3,Stats!C$7)</f>
        <v>0.45763124977431813</v>
      </c>
      <c r="M162">
        <f>STANDARDIZE(physicochemical[[#This Row],[residual sugar]],Stats!E$3,Stats!E$7)</f>
        <v>-0.14479892114872595</v>
      </c>
      <c r="N162">
        <f>STANDARDIZE(physicochemical[[#This Row],[chlorides]],Stats!F$3,Stats!F$7)</f>
        <v>-0.46828155505442043</v>
      </c>
      <c r="O162">
        <f>STANDARDIZE(physicochemical[[#This Row],[free sulfur dioxide]],Stats!G$3,Stats!G$7)</f>
        <v>-0.51850258323958376</v>
      </c>
      <c r="P162">
        <f>STANDARDIZE(physicochemical[[#This Row],[density]],Stats!I$3,Stats!I$7)</f>
        <v>-0.2527996826248235</v>
      </c>
      <c r="Q162">
        <f>STANDARDIZE(physicochemical[[#This Row],[pH]],Stats!J$3,Stats!J$7)</f>
        <v>-0.6907341183261746</v>
      </c>
      <c r="R162">
        <f>STANDARDIZE(physicochemical[[#This Row],[sulphates]],Stats!K$3,Stats!K$7)</f>
        <v>-0.42858004782388098</v>
      </c>
      <c r="S162">
        <f>STANDARDIZE(physicochemical[[#This Row],[alcohol]],Stats!L$3,Stats!L$7)</f>
        <v>-0.71692625849500891</v>
      </c>
      <c r="T162" s="17">
        <f>STANDARDIZE(physicochemical[[#This Row],[quality]],Stats!N$3,Stats!N$7)</f>
        <v>-0.74377842086283041</v>
      </c>
      <c r="U162">
        <f>SQRT(SUMXMY2($K$2:$S$2,physicochemical[[#This Row],[STDFA]:[STDAlc]]))</f>
        <v>4.7965014038092741</v>
      </c>
      <c r="V162" t="str">
        <f>VLOOKUP(physicochemical[[#This Row],[Euclidean Dist]],Quartiles,2)</f>
        <v>Q2</v>
      </c>
      <c r="W162">
        <f>IF(physicochemical[[#This Row],[Euclidean Dist]]&lt;=beta,1-2*(physicochemical[[#This Row],[Euclidean Dist]]/gamma)^2,2*((physicochemical[[#This Row],[Euclidean Dist]]-gamma)/gamma)^2)</f>
        <v>0.79813450247040008</v>
      </c>
      <c r="X162" t="str">
        <f>VLOOKUP(physicochemical[[#This Row],[S- Fn]],FuzzyQ,2)</f>
        <v>Q1</v>
      </c>
      <c r="Y162">
        <f>physicochemical[[#This Row],[Euclidean Dist]]^2</f>
        <v>23.006425716744339</v>
      </c>
      <c r="Z162" t="str">
        <f>VLOOKUP(physicochemical[[#This Row],[Concentration]],FuzzyQ,2)</f>
        <v>Q1</v>
      </c>
      <c r="AA162">
        <f>SQRT(physicochemical[[#This Row],[S- Fn]])</f>
        <v>0.89338373752290789</v>
      </c>
      <c r="AB162" t="str">
        <f>VLOOKUP(physicochemical[[#This Row],[Dialation]],FuzzyQ,2)</f>
        <v>Q1</v>
      </c>
    </row>
    <row r="163" spans="1:28" ht="15" hidden="1" thickTop="1" x14ac:dyDescent="0.35">
      <c r="A163">
        <f>'winequality-white'!A183</f>
        <v>8.9</v>
      </c>
      <c r="B163">
        <f>'winequality-white'!B183</f>
        <v>0.61</v>
      </c>
      <c r="C163">
        <f>'winequality-white'!D183</f>
        <v>2</v>
      </c>
      <c r="D163">
        <f>'winequality-white'!E183</f>
        <v>0.27</v>
      </c>
      <c r="E163">
        <f>'winequality-white'!F183</f>
        <v>23</v>
      </c>
      <c r="F163">
        <f>'winequality-white'!H183</f>
        <v>0.99719999999999998</v>
      </c>
      <c r="G163">
        <f>'winequality-white'!I183</f>
        <v>3.12</v>
      </c>
      <c r="H163">
        <f>'winequality-white'!J183</f>
        <v>1.02</v>
      </c>
      <c r="I163">
        <f>'winequality-white'!K183</f>
        <v>9.3000000000000007</v>
      </c>
      <c r="J163" s="17">
        <v>5</v>
      </c>
      <c r="K163">
        <f>STANDARDIZE(physicochemical[[#This Row],[fixed acidity]],Stats!B$3,Stats!B$7)</f>
        <v>9.316116112982506E-2</v>
      </c>
      <c r="L163">
        <f>STANDARDIZE(physicochemical[[#This Row],[volatile acidity]],Stats!C$3,Stats!C$7)</f>
        <v>0.45763124977431813</v>
      </c>
      <c r="M163">
        <f>STANDARDIZE(physicochemical[[#This Row],[residual sugar]],Stats!E$3,Stats!E$7)</f>
        <v>-0.46765047331979703</v>
      </c>
      <c r="N163">
        <f>STANDARDIZE(physicochemical[[#This Row],[chlorides]],Stats!F$3,Stats!F$7)</f>
        <v>3.5985058535465639</v>
      </c>
      <c r="O163">
        <f>STANDARDIZE(physicochemical[[#This Row],[free sulfur dioxide]],Stats!G$3,Stats!G$7)</f>
        <v>0.78502353977619455</v>
      </c>
      <c r="P163">
        <f>STANDARDIZE(physicochemical[[#This Row],[density]],Stats!I$3,Stats!I$7)</f>
        <v>-8.4071586185742023E-2</v>
      </c>
      <c r="Q163">
        <f>STANDARDIZE(physicochemical[[#This Row],[pH]],Stats!J$3,Stats!J$7)</f>
        <v>-1.133918245574866</v>
      </c>
      <c r="R163">
        <f>STANDARDIZE(physicochemical[[#This Row],[sulphates]],Stats!K$3,Stats!K$7)</f>
        <v>1.918457911476493</v>
      </c>
      <c r="S163">
        <f>STANDARDIZE(physicochemical[[#This Row],[alcohol]],Stats!L$3,Stats!L$7)</f>
        <v>-0.9105069952291851</v>
      </c>
      <c r="T163" s="17">
        <f>STANDARDIZE(physicochemical[[#This Row],[quality]],Stats!N$3,Stats!N$7)</f>
        <v>-0.74377842086283041</v>
      </c>
      <c r="U163">
        <f>SQRT(SUMXMY2($K$2:$S$2,physicochemical[[#This Row],[STDFA]:[STDAlc]]))</f>
        <v>6.9889411723075563</v>
      </c>
      <c r="V163" t="str">
        <f>VLOOKUP(physicochemical[[#This Row],[Euclidean Dist]],Quartiles,2)</f>
        <v>Q2</v>
      </c>
      <c r="W163">
        <f>IF(physicochemical[[#This Row],[Euclidean Dist]]&lt;=beta,1-2*(physicochemical[[#This Row],[Euclidean Dist]]/gamma)^2,2*((physicochemical[[#This Row],[Euclidean Dist]]-gamma)/gamma)^2)</f>
        <v>0.57141623616506299</v>
      </c>
      <c r="X163" t="str">
        <f>VLOOKUP(physicochemical[[#This Row],[S- Fn]],FuzzyQ,2)</f>
        <v>Q2</v>
      </c>
      <c r="Y163">
        <f>physicochemical[[#This Row],[Euclidean Dist]]^2</f>
        <v>48.845298709975722</v>
      </c>
      <c r="Z163" t="str">
        <f>VLOOKUP(physicochemical[[#This Row],[Concentration]],FuzzyQ,2)</f>
        <v>Q1</v>
      </c>
      <c r="AA163">
        <f>SQRT(physicochemical[[#This Row],[S- Fn]])</f>
        <v>0.75592078696452247</v>
      </c>
      <c r="AB163" t="str">
        <f>VLOOKUP(physicochemical[[#This Row],[Dialation]],FuzzyQ,2)</f>
        <v>Q1</v>
      </c>
    </row>
    <row r="164" spans="1:28" ht="15" hidden="1" thickTop="1" x14ac:dyDescent="0.35">
      <c r="A164">
        <f>'winequality-white'!A184</f>
        <v>7.2</v>
      </c>
      <c r="B164">
        <f>'winequality-white'!B184</f>
        <v>0.73</v>
      </c>
      <c r="C164">
        <f>'winequality-white'!D184</f>
        <v>2.5</v>
      </c>
      <c r="D164">
        <f>'winequality-white'!E184</f>
        <v>7.5999999999999998E-2</v>
      </c>
      <c r="E164">
        <f>'winequality-white'!F184</f>
        <v>16</v>
      </c>
      <c r="F164">
        <f>'winequality-white'!H184</f>
        <v>0.99719999999999998</v>
      </c>
      <c r="G164">
        <f>'winequality-white'!I184</f>
        <v>3.44</v>
      </c>
      <c r="H164">
        <f>'winequality-white'!J184</f>
        <v>0.52</v>
      </c>
      <c r="I164">
        <f>'winequality-white'!K184</f>
        <v>9.3000000000000007</v>
      </c>
      <c r="J164" s="17">
        <v>5</v>
      </c>
      <c r="K164">
        <f>STANDARDIZE(physicochemical[[#This Row],[fixed acidity]],Stats!B$3,Stats!B$7)</f>
        <v>-0.83246112946463224</v>
      </c>
      <c r="L164">
        <f>STANDARDIZE(physicochemical[[#This Row],[volatile acidity]],Stats!C$3,Stats!C$7)</f>
        <v>1.1297123900621415</v>
      </c>
      <c r="M164">
        <f>STANDARDIZE(physicochemical[[#This Row],[residual sugar]],Stats!E$3,Stats!E$7)</f>
        <v>-6.408603310595809E-2</v>
      </c>
      <c r="N164">
        <f>STANDARDIZE(physicochemical[[#This Row],[chlorides]],Stats!F$3,Stats!F$7)</f>
        <v>-0.2879806354612735</v>
      </c>
      <c r="O164">
        <f>STANDARDIZE(physicochemical[[#This Row],[free sulfur dioxide]],Stats!G$3,Stats!G$7)</f>
        <v>8.3124858152313921E-2</v>
      </c>
      <c r="P164">
        <f>STANDARDIZE(physicochemical[[#This Row],[density]],Stats!I$3,Stats!I$7)</f>
        <v>-8.4071586185742023E-2</v>
      </c>
      <c r="Q164">
        <f>STANDARDIZE(physicochemical[[#This Row],[pH]],Stats!J$3,Stats!J$7)</f>
        <v>0.89206633613344088</v>
      </c>
      <c r="R164">
        <f>STANDARDIZE(physicochemical[[#This Row],[sulphates]],Stats!K$3,Stats!K$7)</f>
        <v>-0.81065599468673222</v>
      </c>
      <c r="S164">
        <f>STANDARDIZE(physicochemical[[#This Row],[alcohol]],Stats!L$3,Stats!L$7)</f>
        <v>-0.9105069952291851</v>
      </c>
      <c r="T164" s="17">
        <f>STANDARDIZE(physicochemical[[#This Row],[quality]],Stats!N$3,Stats!N$7)</f>
        <v>-0.74377842086283041</v>
      </c>
      <c r="U164">
        <f>SQRT(SUMXMY2($K$2:$S$2,physicochemical[[#This Row],[STDFA]:[STDAlc]]))</f>
        <v>3.647384342975871</v>
      </c>
      <c r="V164" t="str">
        <f>VLOOKUP(physicochemical[[#This Row],[Euclidean Dist]],Quartiles,2)</f>
        <v>Q1</v>
      </c>
      <c r="W164">
        <f>IF(physicochemical[[#This Row],[Euclidean Dist]]&lt;=beta,1-2*(physicochemical[[#This Row],[Euclidean Dist]]/gamma)^2,2*((physicochemical[[#This Row],[Euclidean Dist]]-gamma)/gamma)^2)</f>
        <v>0.88327174219152027</v>
      </c>
      <c r="X164" t="str">
        <f>VLOOKUP(physicochemical[[#This Row],[S- Fn]],FuzzyQ,2)</f>
        <v>Q1</v>
      </c>
      <c r="Y164">
        <f>physicochemical[[#This Row],[Euclidean Dist]]^2</f>
        <v>13.303412545385527</v>
      </c>
      <c r="Z164" t="str">
        <f>VLOOKUP(physicochemical[[#This Row],[Concentration]],FuzzyQ,2)</f>
        <v>Q1</v>
      </c>
      <c r="AA164">
        <f>SQRT(physicochemical[[#This Row],[S- Fn]])</f>
        <v>0.9398253785632309</v>
      </c>
      <c r="AB164" t="str">
        <f>VLOOKUP(physicochemical[[#This Row],[Dialation]],FuzzyQ,2)</f>
        <v>Q1</v>
      </c>
    </row>
    <row r="165" spans="1:28" ht="15" hidden="1" thickTop="1" x14ac:dyDescent="0.35">
      <c r="A165">
        <f>'winequality-white'!A185</f>
        <v>6.8</v>
      </c>
      <c r="B165">
        <f>'winequality-white'!B185</f>
        <v>0.61</v>
      </c>
      <c r="C165">
        <f>'winequality-white'!D185</f>
        <v>1.8</v>
      </c>
      <c r="D165">
        <f>'winequality-white'!E185</f>
        <v>7.6999999999999999E-2</v>
      </c>
      <c r="E165">
        <f>'winequality-white'!F185</f>
        <v>11</v>
      </c>
      <c r="F165">
        <f>'winequality-white'!H185</f>
        <v>0.99709999999999999</v>
      </c>
      <c r="G165">
        <f>'winequality-white'!I185</f>
        <v>3.54</v>
      </c>
      <c r="H165">
        <f>'winequality-white'!J185</f>
        <v>0.57999999999999996</v>
      </c>
      <c r="I165">
        <f>'winequality-white'!K185</f>
        <v>9.3000000000000007</v>
      </c>
      <c r="J165" s="17">
        <v>5</v>
      </c>
      <c r="K165">
        <f>STANDARDIZE(physicochemical[[#This Row],[fixed acidity]],Stats!B$3,Stats!B$7)</f>
        <v>-1.0502546096045047</v>
      </c>
      <c r="L165">
        <f>STANDARDIZE(physicochemical[[#This Row],[volatile acidity]],Stats!C$3,Stats!C$7)</f>
        <v>0.45763124977431813</v>
      </c>
      <c r="M165">
        <f>STANDARDIZE(physicochemical[[#This Row],[residual sugar]],Stats!E$3,Stats!E$7)</f>
        <v>-0.62907624940533258</v>
      </c>
      <c r="N165">
        <f>STANDARDIZE(physicochemical[[#This Row],[chlorides]],Stats!F$3,Stats!F$7)</f>
        <v>-0.26794719995092381</v>
      </c>
      <c r="O165">
        <f>STANDARDIZE(physicochemical[[#This Row],[free sulfur dioxide]],Stats!G$3,Stats!G$7)</f>
        <v>-0.41823134300760079</v>
      </c>
      <c r="P165">
        <f>STANDARDIZE(physicochemical[[#This Row],[density]],Stats!I$3,Stats!I$7)</f>
        <v>-0.14031428499876916</v>
      </c>
      <c r="Q165">
        <f>STANDARDIZE(physicochemical[[#This Row],[pH]],Stats!J$3,Stats!J$7)</f>
        <v>1.5251865179172877</v>
      </c>
      <c r="R165">
        <f>STANDARDIZE(physicochemical[[#This Row],[sulphates]],Stats!K$3,Stats!K$7)</f>
        <v>-0.48316232594714553</v>
      </c>
      <c r="S165">
        <f>STANDARDIZE(physicochemical[[#This Row],[alcohol]],Stats!L$3,Stats!L$7)</f>
        <v>-0.9105069952291851</v>
      </c>
      <c r="T165" s="17">
        <f>STANDARDIZE(physicochemical[[#This Row],[quality]],Stats!N$3,Stats!N$7)</f>
        <v>-0.74377842086283041</v>
      </c>
      <c r="U165">
        <f>SQRT(SUMXMY2($K$2:$S$2,physicochemical[[#This Row],[STDFA]:[STDAlc]]))</f>
        <v>4.1470620773113991</v>
      </c>
      <c r="V165" t="str">
        <f>VLOOKUP(physicochemical[[#This Row],[Euclidean Dist]],Quartiles,2)</f>
        <v>Q2</v>
      </c>
      <c r="W165">
        <f>IF(physicochemical[[#This Row],[Euclidean Dist]]&lt;=beta,1-2*(physicochemical[[#This Row],[Euclidean Dist]]/gamma)^2,2*((physicochemical[[#This Row],[Euclidean Dist]]-gamma)/gamma)^2)</f>
        <v>0.84909833996129636</v>
      </c>
      <c r="X165" t="str">
        <f>VLOOKUP(physicochemical[[#This Row],[S- Fn]],FuzzyQ,2)</f>
        <v>Q1</v>
      </c>
      <c r="Y165">
        <f>physicochemical[[#This Row],[Euclidean Dist]]^2</f>
        <v>17.198123873074337</v>
      </c>
      <c r="Z165" t="str">
        <f>VLOOKUP(physicochemical[[#This Row],[Concentration]],FuzzyQ,2)</f>
        <v>Q1</v>
      </c>
      <c r="AA165">
        <f>SQRT(physicochemical[[#This Row],[S- Fn]])</f>
        <v>0.92146532216969312</v>
      </c>
      <c r="AB165" t="str">
        <f>VLOOKUP(physicochemical[[#This Row],[Dialation]],FuzzyQ,2)</f>
        <v>Q1</v>
      </c>
    </row>
    <row r="166" spans="1:28" ht="15" hidden="1" thickTop="1" x14ac:dyDescent="0.35">
      <c r="A166">
        <f>'winequality-white'!A186</f>
        <v>6.7</v>
      </c>
      <c r="B166">
        <f>'winequality-white'!B186</f>
        <v>0.62</v>
      </c>
      <c r="C166">
        <f>'winequality-white'!D186</f>
        <v>1.9</v>
      </c>
      <c r="D166">
        <f>'winequality-white'!E186</f>
        <v>7.9000000000000001E-2</v>
      </c>
      <c r="E166">
        <f>'winequality-white'!F186</f>
        <v>8</v>
      </c>
      <c r="F166">
        <f>'winequality-white'!H186</f>
        <v>0.997</v>
      </c>
      <c r="G166">
        <f>'winequality-white'!I186</f>
        <v>3.52</v>
      </c>
      <c r="H166">
        <f>'winequality-white'!J186</f>
        <v>0.57999999999999996</v>
      </c>
      <c r="I166">
        <f>'winequality-white'!K186</f>
        <v>9.3000000000000007</v>
      </c>
      <c r="J166" s="17">
        <v>6</v>
      </c>
      <c r="K166">
        <f>STANDARDIZE(physicochemical[[#This Row],[fixed acidity]],Stats!B$3,Stats!B$7)</f>
        <v>-1.1047029796394725</v>
      </c>
      <c r="L166">
        <f>STANDARDIZE(physicochemical[[#This Row],[volatile acidity]],Stats!C$3,Stats!C$7)</f>
        <v>0.51363801146497012</v>
      </c>
      <c r="M166">
        <f>STANDARDIZE(physicochemical[[#This Row],[residual sugar]],Stats!E$3,Stats!E$7)</f>
        <v>-0.54836336136256492</v>
      </c>
      <c r="N166">
        <f>STANDARDIZE(physicochemical[[#This Row],[chlorides]],Stats!F$3,Stats!F$7)</f>
        <v>-0.22788032893022442</v>
      </c>
      <c r="O166">
        <f>STANDARDIZE(physicochemical[[#This Row],[free sulfur dioxide]],Stats!G$3,Stats!G$7)</f>
        <v>-0.71904506370354959</v>
      </c>
      <c r="P166">
        <f>STANDARDIZE(physicochemical[[#This Row],[density]],Stats!I$3,Stats!I$7)</f>
        <v>-0.19655698381179634</v>
      </c>
      <c r="Q166">
        <f>STANDARDIZE(physicochemical[[#This Row],[pH]],Stats!J$3,Stats!J$7)</f>
        <v>1.3985624815605182</v>
      </c>
      <c r="R166">
        <f>STANDARDIZE(physicochemical[[#This Row],[sulphates]],Stats!K$3,Stats!K$7)</f>
        <v>-0.48316232594714553</v>
      </c>
      <c r="S166">
        <f>STANDARDIZE(physicochemical[[#This Row],[alcohol]],Stats!L$3,Stats!L$7)</f>
        <v>-0.9105069952291851</v>
      </c>
      <c r="T166" s="17">
        <f>STANDARDIZE(physicochemical[[#This Row],[quality]],Stats!N$3,Stats!N$7)</f>
        <v>0.50837380281196765</v>
      </c>
      <c r="U166">
        <f>SQRT(SUMXMY2($K$2:$S$2,physicochemical[[#This Row],[STDFA]:[STDAlc]]))</f>
        <v>4.0492311823462019</v>
      </c>
      <c r="V166" t="str">
        <f>VLOOKUP(physicochemical[[#This Row],[Euclidean Dist]],Quartiles,2)</f>
        <v>Q2</v>
      </c>
      <c r="W166">
        <f>IF(physicochemical[[#This Row],[Euclidean Dist]]&lt;=beta,1-2*(physicochemical[[#This Row],[Euclidean Dist]]/gamma)^2,2*((physicochemical[[#This Row],[Euclidean Dist]]-gamma)/gamma)^2)</f>
        <v>0.85613402614306433</v>
      </c>
      <c r="X166" t="str">
        <f>VLOOKUP(physicochemical[[#This Row],[S- Fn]],FuzzyQ,2)</f>
        <v>Q1</v>
      </c>
      <c r="Y166">
        <f>physicochemical[[#This Row],[Euclidean Dist]]^2</f>
        <v>16.396273168084821</v>
      </c>
      <c r="Z166" t="str">
        <f>VLOOKUP(physicochemical[[#This Row],[Concentration]],FuzzyQ,2)</f>
        <v>Q1</v>
      </c>
      <c r="AA166">
        <f>SQRT(physicochemical[[#This Row],[S- Fn]])</f>
        <v>0.92527510835592264</v>
      </c>
      <c r="AB166" t="str">
        <f>VLOOKUP(physicochemical[[#This Row],[Dialation]],FuzzyQ,2)</f>
        <v>Q1</v>
      </c>
    </row>
    <row r="167" spans="1:28" ht="15" hidden="1" thickTop="1" x14ac:dyDescent="0.35">
      <c r="A167">
        <f>'winequality-white'!A187</f>
        <v>8.9</v>
      </c>
      <c r="B167">
        <f>'winequality-white'!B187</f>
        <v>0.31</v>
      </c>
      <c r="C167">
        <f>'winequality-white'!D187</f>
        <v>2</v>
      </c>
      <c r="D167">
        <f>'winequality-white'!E187</f>
        <v>0.111</v>
      </c>
      <c r="E167">
        <f>'winequality-white'!F187</f>
        <v>26</v>
      </c>
      <c r="F167">
        <f>'winequality-white'!H187</f>
        <v>0.99709999999999999</v>
      </c>
      <c r="G167">
        <f>'winequality-white'!I187</f>
        <v>3.26</v>
      </c>
      <c r="H167">
        <f>'winequality-white'!J187</f>
        <v>0.53</v>
      </c>
      <c r="I167">
        <f>'winequality-white'!K187</f>
        <v>9.6999999999999993</v>
      </c>
      <c r="J167" s="17">
        <v>5</v>
      </c>
      <c r="K167">
        <f>STANDARDIZE(physicochemical[[#This Row],[fixed acidity]],Stats!B$3,Stats!B$7)</f>
        <v>9.316116112982506E-2</v>
      </c>
      <c r="L167">
        <f>STANDARDIZE(physicochemical[[#This Row],[volatile acidity]],Stats!C$3,Stats!C$7)</f>
        <v>-1.2225716009452405</v>
      </c>
      <c r="M167">
        <f>STANDARDIZE(physicochemical[[#This Row],[residual sugar]],Stats!E$3,Stats!E$7)</f>
        <v>-0.46765047331979703</v>
      </c>
      <c r="N167">
        <f>STANDARDIZE(physicochemical[[#This Row],[chlorides]],Stats!F$3,Stats!F$7)</f>
        <v>0.41318960740096516</v>
      </c>
      <c r="O167">
        <f>STANDARDIZE(physicochemical[[#This Row],[free sulfur dioxide]],Stats!G$3,Stats!G$7)</f>
        <v>1.0858372604721434</v>
      </c>
      <c r="P167">
        <f>STANDARDIZE(physicochemical[[#This Row],[density]],Stats!I$3,Stats!I$7)</f>
        <v>-0.14031428499876916</v>
      </c>
      <c r="Q167">
        <f>STANDARDIZE(physicochemical[[#This Row],[pH]],Stats!J$3,Stats!J$7)</f>
        <v>-0.24754999107748332</v>
      </c>
      <c r="R167">
        <f>STANDARDIZE(physicochemical[[#This Row],[sulphates]],Stats!K$3,Stats!K$7)</f>
        <v>-0.75607371656346767</v>
      </c>
      <c r="S167">
        <f>STANDARDIZE(physicochemical[[#This Row],[alcohol]],Stats!L$3,Stats!L$7)</f>
        <v>-0.52334552176083271</v>
      </c>
      <c r="T167" s="17">
        <f>STANDARDIZE(physicochemical[[#This Row],[quality]],Stats!N$3,Stats!N$7)</f>
        <v>-0.74377842086283041</v>
      </c>
      <c r="U167">
        <f>SQRT(SUMXMY2($K$2:$S$2,physicochemical[[#This Row],[STDFA]:[STDAlc]]))</f>
        <v>6.244987739166457</v>
      </c>
      <c r="V167" t="str">
        <f>VLOOKUP(physicochemical[[#This Row],[Euclidean Dist]],Quartiles,2)</f>
        <v>Q2</v>
      </c>
      <c r="W167">
        <f>IF(physicochemical[[#This Row],[Euclidean Dist]]&lt;=beta,1-2*(physicochemical[[#This Row],[Euclidean Dist]]/gamma)^2,2*((physicochemical[[#This Row],[Euclidean Dist]]-gamma)/gamma)^2)</f>
        <v>0.6578030575452698</v>
      </c>
      <c r="X167" t="str">
        <f>VLOOKUP(physicochemical[[#This Row],[S- Fn]],FuzzyQ,2)</f>
        <v>Q2</v>
      </c>
      <c r="Y167">
        <f>physicochemical[[#This Row],[Euclidean Dist]]^2</f>
        <v>38.999871862339376</v>
      </c>
      <c r="Z167" t="str">
        <f>VLOOKUP(physicochemical[[#This Row],[Concentration]],FuzzyQ,2)</f>
        <v>Q1</v>
      </c>
      <c r="AA167">
        <f>SQRT(physicochemical[[#This Row],[S- Fn]])</f>
        <v>0.81105058877068192</v>
      </c>
      <c r="AB167" t="str">
        <f>VLOOKUP(physicochemical[[#This Row],[Dialation]],FuzzyQ,2)</f>
        <v>Q1</v>
      </c>
    </row>
    <row r="168" spans="1:28" ht="15" hidden="1" thickTop="1" x14ac:dyDescent="0.35">
      <c r="A168">
        <f>'winequality-white'!A188</f>
        <v>7.4</v>
      </c>
      <c r="B168">
        <f>'winequality-white'!B188</f>
        <v>0.39</v>
      </c>
      <c r="C168">
        <f>'winequality-white'!D188</f>
        <v>2</v>
      </c>
      <c r="D168">
        <f>'winequality-white'!E188</f>
        <v>8.2000000000000003E-2</v>
      </c>
      <c r="E168">
        <f>'winequality-white'!F188</f>
        <v>14</v>
      </c>
      <c r="F168">
        <f>'winequality-white'!H188</f>
        <v>0.99719999999999998</v>
      </c>
      <c r="G168">
        <f>'winequality-white'!I188</f>
        <v>3.34</v>
      </c>
      <c r="H168">
        <f>'winequality-white'!J188</f>
        <v>0.55000000000000004</v>
      </c>
      <c r="I168">
        <f>'winequality-white'!K188</f>
        <v>9.1999999999999993</v>
      </c>
      <c r="J168" s="17">
        <v>5</v>
      </c>
      <c r="K168">
        <f>STANDARDIZE(physicochemical[[#This Row],[fixed acidity]],Stats!B$3,Stats!B$7)</f>
        <v>-0.72356438939469592</v>
      </c>
      <c r="L168">
        <f>STANDARDIZE(physicochemical[[#This Row],[volatile acidity]],Stats!C$3,Stats!C$7)</f>
        <v>-0.77451750742002479</v>
      </c>
      <c r="M168">
        <f>STANDARDIZE(physicochemical[[#This Row],[residual sugar]],Stats!E$3,Stats!E$7)</f>
        <v>-0.46765047331979703</v>
      </c>
      <c r="N168">
        <f>STANDARDIZE(physicochemical[[#This Row],[chlorides]],Stats!F$3,Stats!F$7)</f>
        <v>-0.16778002239917533</v>
      </c>
      <c r="O168">
        <f>STANDARDIZE(physicochemical[[#This Row],[free sulfur dioxide]],Stats!G$3,Stats!G$7)</f>
        <v>-0.11741762231165197</v>
      </c>
      <c r="P168">
        <f>STANDARDIZE(physicochemical[[#This Row],[density]],Stats!I$3,Stats!I$7)</f>
        <v>-8.4071586185742023E-2</v>
      </c>
      <c r="Q168">
        <f>STANDARDIZE(physicochemical[[#This Row],[pH]],Stats!J$3,Stats!J$7)</f>
        <v>0.25894615434959412</v>
      </c>
      <c r="R168">
        <f>STANDARDIZE(physicochemical[[#This Row],[sulphates]],Stats!K$3,Stats!K$7)</f>
        <v>-0.64690916031693857</v>
      </c>
      <c r="S168">
        <f>STANDARDIZE(physicochemical[[#This Row],[alcohol]],Stats!L$3,Stats!L$7)</f>
        <v>-1.007297363596275</v>
      </c>
      <c r="T168" s="17">
        <f>STANDARDIZE(physicochemical[[#This Row],[quality]],Stats!N$3,Stats!N$7)</f>
        <v>-0.74377842086283041</v>
      </c>
      <c r="U168">
        <f>SQRT(SUMXMY2($K$2:$S$2,physicochemical[[#This Row],[STDFA]:[STDAlc]]))</f>
        <v>5.4427573596744274</v>
      </c>
      <c r="V168" t="str">
        <f>VLOOKUP(physicochemical[[#This Row],[Euclidean Dist]],Quartiles,2)</f>
        <v>Q2</v>
      </c>
      <c r="W168">
        <f>IF(physicochemical[[#This Row],[Euclidean Dist]]&lt;=beta,1-2*(physicochemical[[#This Row],[Euclidean Dist]]/gamma)^2,2*((physicochemical[[#This Row],[Euclidean Dist]]-gamma)/gamma)^2)</f>
        <v>0.74007330057168819</v>
      </c>
      <c r="X168" t="str">
        <f>VLOOKUP(physicochemical[[#This Row],[S- Fn]],FuzzyQ,2)</f>
        <v>Q2</v>
      </c>
      <c r="Y168">
        <f>physicochemical[[#This Row],[Euclidean Dist]]^2</f>
        <v>29.623607676290145</v>
      </c>
      <c r="Z168" t="str">
        <f>VLOOKUP(physicochemical[[#This Row],[Concentration]],FuzzyQ,2)</f>
        <v>Q1</v>
      </c>
      <c r="AA168">
        <f>SQRT(physicochemical[[#This Row],[S- Fn]])</f>
        <v>0.86027513074114159</v>
      </c>
      <c r="AB168" t="str">
        <f>VLOOKUP(physicochemical[[#This Row],[Dialation]],FuzzyQ,2)</f>
        <v>Q1</v>
      </c>
    </row>
    <row r="169" spans="1:28" ht="15" hidden="1" thickTop="1" x14ac:dyDescent="0.35">
      <c r="A169">
        <f>'winequality-white'!A189</f>
        <v>7.7</v>
      </c>
      <c r="B169">
        <f>'winequality-white'!B189</f>
        <v>0.70499999999999996</v>
      </c>
      <c r="C169">
        <f>'winequality-white'!D189</f>
        <v>2.6</v>
      </c>
      <c r="D169">
        <f>'winequality-white'!E189</f>
        <v>8.4000000000000005E-2</v>
      </c>
      <c r="E169">
        <f>'winequality-white'!F189</f>
        <v>9</v>
      </c>
      <c r="F169">
        <f>'winequality-white'!H189</f>
        <v>0.99760000000000004</v>
      </c>
      <c r="G169">
        <f>'winequality-white'!I189</f>
        <v>3.39</v>
      </c>
      <c r="H169">
        <f>'winequality-white'!J189</f>
        <v>0.49</v>
      </c>
      <c r="I169">
        <f>'winequality-white'!K189</f>
        <v>9.6999999999999993</v>
      </c>
      <c r="J169" s="17">
        <v>5</v>
      </c>
      <c r="K169">
        <f>STANDARDIZE(physicochemical[[#This Row],[fixed acidity]],Stats!B$3,Stats!B$7)</f>
        <v>-0.56021927928979187</v>
      </c>
      <c r="L169">
        <f>STANDARDIZE(physicochemical[[#This Row],[volatile acidity]],Stats!C$3,Stats!C$7)</f>
        <v>0.98969548583551159</v>
      </c>
      <c r="M169">
        <f>STANDARDIZE(physicochemical[[#This Row],[residual sugar]],Stats!E$3,Stats!E$7)</f>
        <v>1.6626854936809765E-2</v>
      </c>
      <c r="N169">
        <f>STANDARDIZE(physicochemical[[#This Row],[chlorides]],Stats!F$3,Stats!F$7)</f>
        <v>-0.12771315137847594</v>
      </c>
      <c r="O169">
        <f>STANDARDIZE(physicochemical[[#This Row],[free sulfur dioxide]],Stats!G$3,Stats!G$7)</f>
        <v>-0.61877382347156662</v>
      </c>
      <c r="P169">
        <f>STANDARDIZE(physicochemical[[#This Row],[density]],Stats!I$3,Stats!I$7)</f>
        <v>0.14089920906642905</v>
      </c>
      <c r="Q169">
        <f>STANDARDIZE(physicochemical[[#This Row],[pH]],Stats!J$3,Stats!J$7)</f>
        <v>0.57550624524151883</v>
      </c>
      <c r="R169">
        <f>STANDARDIZE(physicochemical[[#This Row],[sulphates]],Stats!K$3,Stats!K$7)</f>
        <v>-0.97440282905652598</v>
      </c>
      <c r="S169">
        <f>STANDARDIZE(physicochemical[[#This Row],[alcohol]],Stats!L$3,Stats!L$7)</f>
        <v>-0.52334552176083271</v>
      </c>
      <c r="T169" s="17">
        <f>STANDARDIZE(physicochemical[[#This Row],[quality]],Stats!N$3,Stats!N$7)</f>
        <v>-0.74377842086283041</v>
      </c>
      <c r="U169">
        <f>SQRT(SUMXMY2($K$2:$S$2,physicochemical[[#This Row],[STDFA]:[STDAlc]]))</f>
        <v>3.590619039392918</v>
      </c>
      <c r="V169" t="str">
        <f>VLOOKUP(physicochemical[[#This Row],[Euclidean Dist]],Quartiles,2)</f>
        <v>Q1</v>
      </c>
      <c r="W169">
        <f>IF(physicochemical[[#This Row],[Euclidean Dist]]&lt;=beta,1-2*(physicochemical[[#This Row],[Euclidean Dist]]/gamma)^2,2*((physicochemical[[#This Row],[Euclidean Dist]]-gamma)/gamma)^2)</f>
        <v>0.88687682040394933</v>
      </c>
      <c r="X169" t="str">
        <f>VLOOKUP(physicochemical[[#This Row],[S- Fn]],FuzzyQ,2)</f>
        <v>Q1</v>
      </c>
      <c r="Y169">
        <f>physicochemical[[#This Row],[Euclidean Dist]]^2</f>
        <v>12.892545086050921</v>
      </c>
      <c r="Z169" t="str">
        <f>VLOOKUP(physicochemical[[#This Row],[Concentration]],FuzzyQ,2)</f>
        <v>Q1</v>
      </c>
      <c r="AA169">
        <f>SQRT(physicochemical[[#This Row],[S- Fn]])</f>
        <v>0.94174137660185098</v>
      </c>
      <c r="AB169" t="str">
        <f>VLOOKUP(physicochemical[[#This Row],[Dialation]],FuzzyQ,2)</f>
        <v>Q1</v>
      </c>
    </row>
    <row r="170" spans="1:28" ht="15" hidden="1" thickTop="1" x14ac:dyDescent="0.35">
      <c r="A170">
        <f>'winequality-white'!A190</f>
        <v>7.9</v>
      </c>
      <c r="B170">
        <f>'winequality-white'!B190</f>
        <v>0.5</v>
      </c>
      <c r="C170">
        <f>'winequality-white'!D190</f>
        <v>2</v>
      </c>
      <c r="D170">
        <f>'winequality-white'!E190</f>
        <v>8.4000000000000005E-2</v>
      </c>
      <c r="E170">
        <f>'winequality-white'!F190</f>
        <v>15</v>
      </c>
      <c r="F170">
        <f>'winequality-white'!H190</f>
        <v>0.99680000000000002</v>
      </c>
      <c r="G170">
        <f>'winequality-white'!I190</f>
        <v>3.2</v>
      </c>
      <c r="H170">
        <f>'winequality-white'!J190</f>
        <v>0.55000000000000004</v>
      </c>
      <c r="I170">
        <f>'winequality-white'!K190</f>
        <v>9.5</v>
      </c>
      <c r="J170" s="17">
        <v>5</v>
      </c>
      <c r="K170">
        <f>STANDARDIZE(physicochemical[[#This Row],[fixed acidity]],Stats!B$3,Stats!B$7)</f>
        <v>-0.4513225392198556</v>
      </c>
      <c r="L170">
        <f>STANDARDIZE(physicochemical[[#This Row],[volatile acidity]],Stats!C$3,Stats!C$7)</f>
        <v>-0.15844312882285336</v>
      </c>
      <c r="M170">
        <f>STANDARDIZE(physicochemical[[#This Row],[residual sugar]],Stats!E$3,Stats!E$7)</f>
        <v>-0.46765047331979703</v>
      </c>
      <c r="N170">
        <f>STANDARDIZE(physicochemical[[#This Row],[chlorides]],Stats!F$3,Stats!F$7)</f>
        <v>-0.12771315137847594</v>
      </c>
      <c r="O170">
        <f>STANDARDIZE(physicochemical[[#This Row],[free sulfur dioxide]],Stats!G$3,Stats!G$7)</f>
        <v>-1.714638207966902E-2</v>
      </c>
      <c r="P170">
        <f>STANDARDIZE(physicochemical[[#This Row],[density]],Stats!I$3,Stats!I$7)</f>
        <v>-0.30904238143785062</v>
      </c>
      <c r="Q170">
        <f>STANDARDIZE(physicochemical[[#This Row],[pH]],Stats!J$3,Stats!J$7)</f>
        <v>-0.62742210014778854</v>
      </c>
      <c r="R170">
        <f>STANDARDIZE(physicochemical[[#This Row],[sulphates]],Stats!K$3,Stats!K$7)</f>
        <v>-0.64690916031693857</v>
      </c>
      <c r="S170">
        <f>STANDARDIZE(physicochemical[[#This Row],[alcohol]],Stats!L$3,Stats!L$7)</f>
        <v>-0.71692625849500891</v>
      </c>
      <c r="T170" s="17">
        <f>STANDARDIZE(physicochemical[[#This Row],[quality]],Stats!N$3,Stats!N$7)</f>
        <v>-0.74377842086283041</v>
      </c>
      <c r="U170">
        <f>SQRT(SUMXMY2($K$2:$S$2,physicochemical[[#This Row],[STDFA]:[STDAlc]]))</f>
        <v>5.2858354394797029</v>
      </c>
      <c r="V170" t="str">
        <f>VLOOKUP(physicochemical[[#This Row],[Euclidean Dist]],Quartiles,2)</f>
        <v>Q2</v>
      </c>
      <c r="W170">
        <f>IF(physicochemical[[#This Row],[Euclidean Dist]]&lt;=beta,1-2*(physicochemical[[#This Row],[Euclidean Dist]]/gamma)^2,2*((physicochemical[[#This Row],[Euclidean Dist]]-gamma)/gamma)^2)</f>
        <v>0.75484530130471672</v>
      </c>
      <c r="X170" t="str">
        <f>VLOOKUP(physicochemical[[#This Row],[S- Fn]],FuzzyQ,2)</f>
        <v>Q1</v>
      </c>
      <c r="Y170">
        <f>physicochemical[[#This Row],[Euclidean Dist]]^2</f>
        <v>27.940056293259584</v>
      </c>
      <c r="Z170" t="str">
        <f>VLOOKUP(physicochemical[[#This Row],[Concentration]],FuzzyQ,2)</f>
        <v>Q1</v>
      </c>
      <c r="AA170">
        <f>SQRT(physicochemical[[#This Row],[S- Fn]])</f>
        <v>0.86881833619273752</v>
      </c>
      <c r="AB170" t="str">
        <f>VLOOKUP(physicochemical[[#This Row],[Dialation]],FuzzyQ,2)</f>
        <v>Q1</v>
      </c>
    </row>
    <row r="171" spans="1:28" ht="15" hidden="1" thickTop="1" x14ac:dyDescent="0.35">
      <c r="A171">
        <f>'winequality-white'!A191</f>
        <v>7.9</v>
      </c>
      <c r="B171">
        <f>'winequality-white'!B191</f>
        <v>0.49</v>
      </c>
      <c r="C171">
        <f>'winequality-white'!D191</f>
        <v>1.9</v>
      </c>
      <c r="D171">
        <f>'winequality-white'!E191</f>
        <v>8.2000000000000003E-2</v>
      </c>
      <c r="E171">
        <f>'winequality-white'!F191</f>
        <v>17</v>
      </c>
      <c r="F171">
        <f>'winequality-white'!H191</f>
        <v>0.99680000000000002</v>
      </c>
      <c r="G171">
        <f>'winequality-white'!I191</f>
        <v>3.2</v>
      </c>
      <c r="H171">
        <f>'winequality-white'!J191</f>
        <v>0.55000000000000004</v>
      </c>
      <c r="I171">
        <f>'winequality-white'!K191</f>
        <v>9.5</v>
      </c>
      <c r="J171" s="17">
        <v>5</v>
      </c>
      <c r="K171">
        <f>STANDARDIZE(physicochemical[[#This Row],[fixed acidity]],Stats!B$3,Stats!B$7)</f>
        <v>-0.4513225392198556</v>
      </c>
      <c r="L171">
        <f>STANDARDIZE(physicochemical[[#This Row],[volatile acidity]],Stats!C$3,Stats!C$7)</f>
        <v>-0.21444989051350535</v>
      </c>
      <c r="M171">
        <f>STANDARDIZE(physicochemical[[#This Row],[residual sugar]],Stats!E$3,Stats!E$7)</f>
        <v>-0.54836336136256492</v>
      </c>
      <c r="N171">
        <f>STANDARDIZE(physicochemical[[#This Row],[chlorides]],Stats!F$3,Stats!F$7)</f>
        <v>-0.16778002239917533</v>
      </c>
      <c r="O171">
        <f>STANDARDIZE(physicochemical[[#This Row],[free sulfur dioxide]],Stats!G$3,Stats!G$7)</f>
        <v>0.18339609838429685</v>
      </c>
      <c r="P171">
        <f>STANDARDIZE(physicochemical[[#This Row],[density]],Stats!I$3,Stats!I$7)</f>
        <v>-0.30904238143785062</v>
      </c>
      <c r="Q171">
        <f>STANDARDIZE(physicochemical[[#This Row],[pH]],Stats!J$3,Stats!J$7)</f>
        <v>-0.62742210014778854</v>
      </c>
      <c r="R171">
        <f>STANDARDIZE(physicochemical[[#This Row],[sulphates]],Stats!K$3,Stats!K$7)</f>
        <v>-0.64690916031693857</v>
      </c>
      <c r="S171">
        <f>STANDARDIZE(physicochemical[[#This Row],[alcohol]],Stats!L$3,Stats!L$7)</f>
        <v>-0.71692625849500891</v>
      </c>
      <c r="T171" s="17">
        <f>STANDARDIZE(physicochemical[[#This Row],[quality]],Stats!N$3,Stats!N$7)</f>
        <v>-0.74377842086283041</v>
      </c>
      <c r="U171">
        <f>SQRT(SUMXMY2($K$2:$S$2,physicochemical[[#This Row],[STDFA]:[STDAlc]]))</f>
        <v>5.3979129440191613</v>
      </c>
      <c r="V171" t="str">
        <f>VLOOKUP(physicochemical[[#This Row],[Euclidean Dist]],Quartiles,2)</f>
        <v>Q2</v>
      </c>
      <c r="W171">
        <f>IF(physicochemical[[#This Row],[Euclidean Dist]]&lt;=beta,1-2*(physicochemical[[#This Row],[Euclidean Dist]]/gamma)^2,2*((physicochemical[[#This Row],[Euclidean Dist]]-gamma)/gamma)^2)</f>
        <v>0.74433887427572309</v>
      </c>
      <c r="X171" t="str">
        <f>VLOOKUP(physicochemical[[#This Row],[S- Fn]],FuzzyQ,2)</f>
        <v>Q2</v>
      </c>
      <c r="Y171">
        <f>physicochemical[[#This Row],[Euclidean Dist]]^2</f>
        <v>29.13746415120961</v>
      </c>
      <c r="Z171" t="str">
        <f>VLOOKUP(physicochemical[[#This Row],[Concentration]],FuzzyQ,2)</f>
        <v>Q1</v>
      </c>
      <c r="AA171">
        <f>SQRT(physicochemical[[#This Row],[S- Fn]])</f>
        <v>0.86275076022900332</v>
      </c>
      <c r="AB171" t="str">
        <f>VLOOKUP(physicochemical[[#This Row],[Dialation]],FuzzyQ,2)</f>
        <v>Q1</v>
      </c>
    </row>
    <row r="172" spans="1:28" ht="15" hidden="1" thickTop="1" x14ac:dyDescent="0.35">
      <c r="A172">
        <f>'winequality-white'!A192</f>
        <v>8.1999999999999993</v>
      </c>
      <c r="B172">
        <f>'winequality-white'!B192</f>
        <v>0.5</v>
      </c>
      <c r="C172">
        <f>'winequality-white'!D192</f>
        <v>2.9</v>
      </c>
      <c r="D172">
        <f>'winequality-white'!E192</f>
        <v>7.6999999999999999E-2</v>
      </c>
      <c r="E172">
        <f>'winequality-white'!F192</f>
        <v>21</v>
      </c>
      <c r="F172">
        <f>'winequality-white'!H192</f>
        <v>0.99760000000000004</v>
      </c>
      <c r="G172">
        <f>'winequality-white'!I192</f>
        <v>3.23</v>
      </c>
      <c r="H172">
        <f>'winequality-white'!J192</f>
        <v>0.62</v>
      </c>
      <c r="I172">
        <f>'winequality-white'!K192</f>
        <v>9.4</v>
      </c>
      <c r="J172" s="17">
        <v>5</v>
      </c>
      <c r="K172">
        <f>STANDARDIZE(physicochemical[[#This Row],[fixed acidity]],Stats!B$3,Stats!B$7)</f>
        <v>-0.287977429114952</v>
      </c>
      <c r="L172">
        <f>STANDARDIZE(physicochemical[[#This Row],[volatile acidity]],Stats!C$3,Stats!C$7)</f>
        <v>-0.15844312882285336</v>
      </c>
      <c r="M172">
        <f>STANDARDIZE(physicochemical[[#This Row],[residual sugar]],Stats!E$3,Stats!E$7)</f>
        <v>0.25876551906511297</v>
      </c>
      <c r="N172">
        <f>STANDARDIZE(physicochemical[[#This Row],[chlorides]],Stats!F$3,Stats!F$7)</f>
        <v>-0.26794719995092381</v>
      </c>
      <c r="O172">
        <f>STANDARDIZE(physicochemical[[#This Row],[free sulfur dioxide]],Stats!G$3,Stats!G$7)</f>
        <v>0.5844810593122286</v>
      </c>
      <c r="P172">
        <f>STANDARDIZE(physicochemical[[#This Row],[density]],Stats!I$3,Stats!I$7)</f>
        <v>0.14089920906642905</v>
      </c>
      <c r="Q172">
        <f>STANDARDIZE(physicochemical[[#This Row],[pH]],Stats!J$3,Stats!J$7)</f>
        <v>-0.43748604561263593</v>
      </c>
      <c r="R172">
        <f>STANDARDIZE(physicochemical[[#This Row],[sulphates]],Stats!K$3,Stats!K$7)</f>
        <v>-0.26483321345408734</v>
      </c>
      <c r="S172">
        <f>STANDARDIZE(physicochemical[[#This Row],[alcohol]],Stats!L$3,Stats!L$7)</f>
        <v>-0.813716626862097</v>
      </c>
      <c r="T172" s="17">
        <f>STANDARDIZE(physicochemical[[#This Row],[quality]],Stats!N$3,Stats!N$7)</f>
        <v>-0.74377842086283041</v>
      </c>
      <c r="U172">
        <f>SQRT(SUMXMY2($K$2:$S$2,physicochemical[[#This Row],[STDFA]:[STDAlc]]))</f>
        <v>5.2281561266903251</v>
      </c>
      <c r="V172" t="str">
        <f>VLOOKUP(physicochemical[[#This Row],[Euclidean Dist]],Quartiles,2)</f>
        <v>Q2</v>
      </c>
      <c r="W172">
        <f>IF(physicochemical[[#This Row],[Euclidean Dist]]&lt;=beta,1-2*(physicochemical[[#This Row],[Euclidean Dist]]/gamma)^2,2*((physicochemical[[#This Row],[Euclidean Dist]]-gamma)/gamma)^2)</f>
        <v>0.76016639181713674</v>
      </c>
      <c r="X172" t="str">
        <f>VLOOKUP(physicochemical[[#This Row],[S- Fn]],FuzzyQ,2)</f>
        <v>Q1</v>
      </c>
      <c r="Y172">
        <f>physicochemical[[#This Row],[Euclidean Dist]]^2</f>
        <v>27.333616485049582</v>
      </c>
      <c r="Z172" t="str">
        <f>VLOOKUP(physicochemical[[#This Row],[Concentration]],FuzzyQ,2)</f>
        <v>Q1</v>
      </c>
      <c r="AA172">
        <f>SQRT(physicochemical[[#This Row],[S- Fn]])</f>
        <v>0.87187521573739934</v>
      </c>
      <c r="AB172" t="str">
        <f>VLOOKUP(physicochemical[[#This Row],[Dialation]],FuzzyQ,2)</f>
        <v>Q1</v>
      </c>
    </row>
    <row r="173" spans="1:28" ht="15" hidden="1" thickTop="1" x14ac:dyDescent="0.35">
      <c r="A173">
        <f>'winequality-white'!A193</f>
        <v>6.4</v>
      </c>
      <c r="B173">
        <f>'winequality-white'!B193</f>
        <v>0.37</v>
      </c>
      <c r="C173">
        <f>'winequality-white'!D193</f>
        <v>1.9</v>
      </c>
      <c r="D173">
        <f>'winequality-white'!E193</f>
        <v>7.3999999999999996E-2</v>
      </c>
      <c r="E173">
        <f>'winequality-white'!F193</f>
        <v>21</v>
      </c>
      <c r="F173">
        <f>'winequality-white'!H193</f>
        <v>0.99739999999999995</v>
      </c>
      <c r="G173">
        <f>'winequality-white'!I193</f>
        <v>3.57</v>
      </c>
      <c r="H173">
        <f>'winequality-white'!J193</f>
        <v>0.62</v>
      </c>
      <c r="I173">
        <f>'winequality-white'!K193</f>
        <v>9.8000000000000007</v>
      </c>
      <c r="J173" s="17">
        <v>6</v>
      </c>
      <c r="K173">
        <f>STANDARDIZE(physicochemical[[#This Row],[fixed acidity]],Stats!B$3,Stats!B$7)</f>
        <v>-1.2680480897443767</v>
      </c>
      <c r="L173">
        <f>STANDARDIZE(physicochemical[[#This Row],[volatile acidity]],Stats!C$3,Stats!C$7)</f>
        <v>-0.88653103080132889</v>
      </c>
      <c r="M173">
        <f>STANDARDIZE(physicochemical[[#This Row],[residual sugar]],Stats!E$3,Stats!E$7)</f>
        <v>-0.54836336136256492</v>
      </c>
      <c r="N173">
        <f>STANDARDIZE(physicochemical[[#This Row],[chlorides]],Stats!F$3,Stats!F$7)</f>
        <v>-0.32804750648197289</v>
      </c>
      <c r="O173">
        <f>STANDARDIZE(physicochemical[[#This Row],[free sulfur dioxide]],Stats!G$3,Stats!G$7)</f>
        <v>0.5844810593122286</v>
      </c>
      <c r="P173">
        <f>STANDARDIZE(physicochemical[[#This Row],[density]],Stats!I$3,Stats!I$7)</f>
        <v>2.8413811440312298E-2</v>
      </c>
      <c r="Q173">
        <f>STANDARDIZE(physicochemical[[#This Row],[pH]],Stats!J$3,Stats!J$7)</f>
        <v>1.7151225724524402</v>
      </c>
      <c r="R173">
        <f>STANDARDIZE(physicochemical[[#This Row],[sulphates]],Stats!K$3,Stats!K$7)</f>
        <v>-0.26483321345408734</v>
      </c>
      <c r="S173">
        <f>STANDARDIZE(physicochemical[[#This Row],[alcohol]],Stats!L$3,Stats!L$7)</f>
        <v>-0.42655515339374295</v>
      </c>
      <c r="T173" s="17">
        <f>STANDARDIZE(physicochemical[[#This Row],[quality]],Stats!N$3,Stats!N$7)</f>
        <v>0.50837380281196765</v>
      </c>
      <c r="U173">
        <f>SQRT(SUMXMY2($K$2:$S$2,physicochemical[[#This Row],[STDFA]:[STDAlc]]))</f>
        <v>5.3676562833634813</v>
      </c>
      <c r="V173" t="str">
        <f>VLOOKUP(physicochemical[[#This Row],[Euclidean Dist]],Quartiles,2)</f>
        <v>Q2</v>
      </c>
      <c r="W173">
        <f>IF(physicochemical[[#This Row],[Euclidean Dist]]&lt;=beta,1-2*(physicochemical[[#This Row],[Euclidean Dist]]/gamma)^2,2*((physicochemical[[#This Row],[Euclidean Dist]]-gamma)/gamma)^2)</f>
        <v>0.74719693161247513</v>
      </c>
      <c r="X173" t="str">
        <f>VLOOKUP(physicochemical[[#This Row],[S- Fn]],FuzzyQ,2)</f>
        <v>Q2</v>
      </c>
      <c r="Y173">
        <f>physicochemical[[#This Row],[Euclidean Dist]]^2</f>
        <v>28.81173397633146</v>
      </c>
      <c r="Z173" t="str">
        <f>VLOOKUP(physicochemical[[#This Row],[Concentration]],FuzzyQ,2)</f>
        <v>Q1</v>
      </c>
      <c r="AA173">
        <f>SQRT(physicochemical[[#This Row],[S- Fn]])</f>
        <v>0.86440553654663455</v>
      </c>
      <c r="AB173" t="str">
        <f>VLOOKUP(physicochemical[[#This Row],[Dialation]],FuzzyQ,2)</f>
        <v>Q1</v>
      </c>
    </row>
    <row r="174" spans="1:28" ht="15" hidden="1" thickTop="1" x14ac:dyDescent="0.35">
      <c r="A174">
        <f>'winequality-white'!A194</f>
        <v>6.8</v>
      </c>
      <c r="B174">
        <f>'winequality-white'!B194</f>
        <v>0.63</v>
      </c>
      <c r="C174">
        <f>'winequality-white'!D194</f>
        <v>3.8</v>
      </c>
      <c r="D174">
        <f>'winequality-white'!E194</f>
        <v>9.9000000000000005E-2</v>
      </c>
      <c r="E174">
        <f>'winequality-white'!F194</f>
        <v>16</v>
      </c>
      <c r="F174">
        <f>'winequality-white'!H194</f>
        <v>0.99690000000000001</v>
      </c>
      <c r="G174">
        <f>'winequality-white'!I194</f>
        <v>3.28</v>
      </c>
      <c r="H174">
        <f>'winequality-white'!J194</f>
        <v>0.61</v>
      </c>
      <c r="I174">
        <f>'winequality-white'!K194</f>
        <v>9.5</v>
      </c>
      <c r="J174" s="17">
        <v>5</v>
      </c>
      <c r="K174">
        <f>STANDARDIZE(physicochemical[[#This Row],[fixed acidity]],Stats!B$3,Stats!B$7)</f>
        <v>-1.0502546096045047</v>
      </c>
      <c r="L174">
        <f>STANDARDIZE(physicochemical[[#This Row],[volatile acidity]],Stats!C$3,Stats!C$7)</f>
        <v>0.56964477315562212</v>
      </c>
      <c r="M174">
        <f>STANDARDIZE(physicochemical[[#This Row],[residual sugar]],Stats!E$3,Stats!E$7)</f>
        <v>0.98518151145002297</v>
      </c>
      <c r="N174">
        <f>STANDARDIZE(physicochemical[[#This Row],[chlorides]],Stats!F$3,Stats!F$7)</f>
        <v>0.17278838127676915</v>
      </c>
      <c r="O174">
        <f>STANDARDIZE(physicochemical[[#This Row],[free sulfur dioxide]],Stats!G$3,Stats!G$7)</f>
        <v>8.3124858152313921E-2</v>
      </c>
      <c r="P174">
        <f>STANDARDIZE(physicochemical[[#This Row],[density]],Stats!I$3,Stats!I$7)</f>
        <v>-0.2527996826248235</v>
      </c>
      <c r="Q174">
        <f>STANDARDIZE(physicochemical[[#This Row],[pH]],Stats!J$3,Stats!J$7)</f>
        <v>-0.12092595472071396</v>
      </c>
      <c r="R174">
        <f>STANDARDIZE(physicochemical[[#This Row],[sulphates]],Stats!K$3,Stats!K$7)</f>
        <v>-0.31941549157735188</v>
      </c>
      <c r="S174">
        <f>STANDARDIZE(physicochemical[[#This Row],[alcohol]],Stats!L$3,Stats!L$7)</f>
        <v>-0.71692625849500891</v>
      </c>
      <c r="T174" s="17">
        <f>STANDARDIZE(physicochemical[[#This Row],[quality]],Stats!N$3,Stats!N$7)</f>
        <v>-0.74377842086283041</v>
      </c>
      <c r="U174">
        <f>SQRT(SUMXMY2($K$2:$S$2,physicochemical[[#This Row],[STDFA]:[STDAlc]]))</f>
        <v>4.1895850851852403</v>
      </c>
      <c r="V174" t="str">
        <f>VLOOKUP(physicochemical[[#This Row],[Euclidean Dist]],Quartiles,2)</f>
        <v>Q2</v>
      </c>
      <c r="W174">
        <f>IF(physicochemical[[#This Row],[Euclidean Dist]]&lt;=beta,1-2*(physicochemical[[#This Row],[Euclidean Dist]]/gamma)^2,2*((physicochemical[[#This Row],[Euclidean Dist]]-gamma)/gamma)^2)</f>
        <v>0.8459878533059576</v>
      </c>
      <c r="X174" t="str">
        <f>VLOOKUP(physicochemical[[#This Row],[S- Fn]],FuzzyQ,2)</f>
        <v>Q1</v>
      </c>
      <c r="Y174">
        <f>physicochemical[[#This Row],[Euclidean Dist]]^2</f>
        <v>17.552623186006617</v>
      </c>
      <c r="Z174" t="str">
        <f>VLOOKUP(physicochemical[[#This Row],[Concentration]],FuzzyQ,2)</f>
        <v>Q1</v>
      </c>
      <c r="AA174">
        <f>SQRT(physicochemical[[#This Row],[S- Fn]])</f>
        <v>0.91977597995705329</v>
      </c>
      <c r="AB174" t="str">
        <f>VLOOKUP(physicochemical[[#This Row],[Dialation]],FuzzyQ,2)</f>
        <v>Q1</v>
      </c>
    </row>
    <row r="175" spans="1:28" ht="15" hidden="1" thickTop="1" x14ac:dyDescent="0.35">
      <c r="A175">
        <f>'winequality-white'!A195</f>
        <v>7.6</v>
      </c>
      <c r="B175">
        <f>'winequality-white'!B195</f>
        <v>0.55000000000000004</v>
      </c>
      <c r="C175">
        <f>'winequality-white'!D195</f>
        <v>2.2000000000000002</v>
      </c>
      <c r="D175">
        <f>'winequality-white'!E195</f>
        <v>7.0999999999999994E-2</v>
      </c>
      <c r="E175">
        <f>'winequality-white'!F195</f>
        <v>7</v>
      </c>
      <c r="F175">
        <f>'winequality-white'!H195</f>
        <v>0.99639999999999995</v>
      </c>
      <c r="G175">
        <f>'winequality-white'!I195</f>
        <v>3.28</v>
      </c>
      <c r="H175">
        <f>'winequality-white'!J195</f>
        <v>0.55000000000000004</v>
      </c>
      <c r="I175">
        <f>'winequality-white'!K195</f>
        <v>9.6999999999999993</v>
      </c>
      <c r="J175" s="17">
        <v>5</v>
      </c>
      <c r="K175">
        <f>STANDARDIZE(physicochemical[[#This Row],[fixed acidity]],Stats!B$3,Stats!B$7)</f>
        <v>-0.61466764932476026</v>
      </c>
      <c r="L175">
        <f>STANDARDIZE(physicochemical[[#This Row],[volatile acidity]],Stats!C$3,Stats!C$7)</f>
        <v>0.12159067963040668</v>
      </c>
      <c r="M175">
        <f>STANDARDIZE(physicochemical[[#This Row],[residual sugar]],Stats!E$3,Stats!E$7)</f>
        <v>-0.30622469723426132</v>
      </c>
      <c r="N175">
        <f>STANDARDIZE(physicochemical[[#This Row],[chlorides]],Stats!F$3,Stats!F$7)</f>
        <v>-0.38814781301302193</v>
      </c>
      <c r="O175">
        <f>STANDARDIZE(physicochemical[[#This Row],[free sulfur dioxide]],Stats!G$3,Stats!G$7)</f>
        <v>-0.81931630393553256</v>
      </c>
      <c r="P175">
        <f>STANDARDIZE(physicochemical[[#This Row],[density]],Stats!I$3,Stats!I$7)</f>
        <v>-0.53401317669002168</v>
      </c>
      <c r="Q175">
        <f>STANDARDIZE(physicochemical[[#This Row],[pH]],Stats!J$3,Stats!J$7)</f>
        <v>-0.12092595472071396</v>
      </c>
      <c r="R175">
        <f>STANDARDIZE(physicochemical[[#This Row],[sulphates]],Stats!K$3,Stats!K$7)</f>
        <v>-0.64690916031693857</v>
      </c>
      <c r="S175">
        <f>STANDARDIZE(physicochemical[[#This Row],[alcohol]],Stats!L$3,Stats!L$7)</f>
        <v>-0.52334552176083271</v>
      </c>
      <c r="T175" s="17">
        <f>STANDARDIZE(physicochemical[[#This Row],[quality]],Stats!N$3,Stats!N$7)</f>
        <v>-0.74377842086283041</v>
      </c>
      <c r="U175">
        <f>SQRT(SUMXMY2($K$2:$S$2,physicochemical[[#This Row],[STDFA]:[STDAlc]]))</f>
        <v>4.6445766919197009</v>
      </c>
      <c r="V175" t="str">
        <f>VLOOKUP(physicochemical[[#This Row],[Euclidean Dist]],Quartiles,2)</f>
        <v>Q2</v>
      </c>
      <c r="W175">
        <f>IF(physicochemical[[#This Row],[Euclidean Dist]]&lt;=beta,1-2*(physicochemical[[#This Row],[Euclidean Dist]]/gamma)^2,2*((physicochemical[[#This Row],[Euclidean Dist]]-gamma)/gamma)^2)</f>
        <v>0.81071978461230987</v>
      </c>
      <c r="X175" t="str">
        <f>VLOOKUP(physicochemical[[#This Row],[S- Fn]],FuzzyQ,2)</f>
        <v>Q1</v>
      </c>
      <c r="Y175">
        <f>physicochemical[[#This Row],[Euclidean Dist]]^2</f>
        <v>21.572092647123753</v>
      </c>
      <c r="Z175" t="str">
        <f>VLOOKUP(physicochemical[[#This Row],[Concentration]],FuzzyQ,2)</f>
        <v>Q1</v>
      </c>
      <c r="AA175">
        <f>SQRT(physicochemical[[#This Row],[S- Fn]])</f>
        <v>0.90039979154390626</v>
      </c>
      <c r="AB175" t="str">
        <f>VLOOKUP(physicochemical[[#This Row],[Dialation]],FuzzyQ,2)</f>
        <v>Q1</v>
      </c>
    </row>
    <row r="176" spans="1:28" ht="15" hidden="1" thickTop="1" x14ac:dyDescent="0.35">
      <c r="A176">
        <f>'winequality-white'!A197</f>
        <v>7.8</v>
      </c>
      <c r="B176">
        <f>'winequality-white'!B197</f>
        <v>0.59</v>
      </c>
      <c r="C176">
        <f>'winequality-white'!D197</f>
        <v>2</v>
      </c>
      <c r="D176">
        <f>'winequality-white'!E197</f>
        <v>7.3999999999999996E-2</v>
      </c>
      <c r="E176">
        <f>'winequality-white'!F197</f>
        <v>24</v>
      </c>
      <c r="F176">
        <f>'winequality-white'!H197</f>
        <v>0.99680000000000002</v>
      </c>
      <c r="G176">
        <f>'winequality-white'!I197</f>
        <v>3.25</v>
      </c>
      <c r="H176">
        <f>'winequality-white'!J197</f>
        <v>0.54</v>
      </c>
      <c r="I176">
        <f>'winequality-white'!K197</f>
        <v>9.4</v>
      </c>
      <c r="J176" s="17">
        <v>5</v>
      </c>
      <c r="K176">
        <f>STANDARDIZE(physicochemical[[#This Row],[fixed acidity]],Stats!B$3,Stats!B$7)</f>
        <v>-0.50577090925482393</v>
      </c>
      <c r="L176">
        <f>STANDARDIZE(physicochemical[[#This Row],[volatile acidity]],Stats!C$3,Stats!C$7)</f>
        <v>0.34561772639301408</v>
      </c>
      <c r="M176">
        <f>STANDARDIZE(physicochemical[[#This Row],[residual sugar]],Stats!E$3,Stats!E$7)</f>
        <v>-0.46765047331979703</v>
      </c>
      <c r="N176">
        <f>STANDARDIZE(physicochemical[[#This Row],[chlorides]],Stats!F$3,Stats!F$7)</f>
        <v>-0.32804750648197289</v>
      </c>
      <c r="O176">
        <f>STANDARDIZE(physicochemical[[#This Row],[free sulfur dioxide]],Stats!G$3,Stats!G$7)</f>
        <v>0.88529478000817741</v>
      </c>
      <c r="P176">
        <f>STANDARDIZE(physicochemical[[#This Row],[density]],Stats!I$3,Stats!I$7)</f>
        <v>-0.30904238143785062</v>
      </c>
      <c r="Q176">
        <f>STANDARDIZE(physicochemical[[#This Row],[pH]],Stats!J$3,Stats!J$7)</f>
        <v>-0.3108620092558666</v>
      </c>
      <c r="R176">
        <f>STANDARDIZE(physicochemical[[#This Row],[sulphates]],Stats!K$3,Stats!K$7)</f>
        <v>-0.70149143844020312</v>
      </c>
      <c r="S176">
        <f>STANDARDIZE(physicochemical[[#This Row],[alcohol]],Stats!L$3,Stats!L$7)</f>
        <v>-0.813716626862097</v>
      </c>
      <c r="T176" s="17">
        <f>STANDARDIZE(physicochemical[[#This Row],[quality]],Stats!N$3,Stats!N$7)</f>
        <v>-0.74377842086283041</v>
      </c>
      <c r="U176">
        <f>SQRT(SUMXMY2($K$2:$S$2,physicochemical[[#This Row],[STDFA]:[STDAlc]]))</f>
        <v>5.0671800298398439</v>
      </c>
      <c r="V176" t="str">
        <f>VLOOKUP(physicochemical[[#This Row],[Euclidean Dist]],Quartiles,2)</f>
        <v>Q2</v>
      </c>
      <c r="W176">
        <f>IF(physicochemical[[#This Row],[Euclidean Dist]]&lt;=beta,1-2*(physicochemical[[#This Row],[Euclidean Dist]]/gamma)^2,2*((physicochemical[[#This Row],[Euclidean Dist]]-gamma)/gamma)^2)</f>
        <v>0.77470808138143943</v>
      </c>
      <c r="X176" t="str">
        <f>VLOOKUP(physicochemical[[#This Row],[S- Fn]],FuzzyQ,2)</f>
        <v>Q1</v>
      </c>
      <c r="Y176">
        <f>physicochemical[[#This Row],[Euclidean Dist]]^2</f>
        <v>25.676313454807723</v>
      </c>
      <c r="Z176" t="str">
        <f>VLOOKUP(physicochemical[[#This Row],[Concentration]],FuzzyQ,2)</f>
        <v>Q1</v>
      </c>
      <c r="AA176">
        <f>SQRT(physicochemical[[#This Row],[S- Fn]])</f>
        <v>0.88017502883315168</v>
      </c>
      <c r="AB176" t="str">
        <f>VLOOKUP(physicochemical[[#This Row],[Dialation]],FuzzyQ,2)</f>
        <v>Q1</v>
      </c>
    </row>
    <row r="177" spans="1:28" ht="15" hidden="1" thickTop="1" x14ac:dyDescent="0.35">
      <c r="A177">
        <f>'winequality-white'!A198</f>
        <v>7.3</v>
      </c>
      <c r="B177">
        <f>'winequality-white'!B198</f>
        <v>0.57999999999999996</v>
      </c>
      <c r="C177">
        <f>'winequality-white'!D198</f>
        <v>2.4</v>
      </c>
      <c r="D177">
        <f>'winequality-white'!E198</f>
        <v>7.3999999999999996E-2</v>
      </c>
      <c r="E177">
        <f>'winequality-white'!F198</f>
        <v>15</v>
      </c>
      <c r="F177">
        <f>'winequality-white'!H198</f>
        <v>0.99680000000000002</v>
      </c>
      <c r="G177">
        <f>'winequality-white'!I198</f>
        <v>3.46</v>
      </c>
      <c r="H177">
        <f>'winequality-white'!J198</f>
        <v>0.59</v>
      </c>
      <c r="I177">
        <f>'winequality-white'!K198</f>
        <v>10.199999999999999</v>
      </c>
      <c r="J177" s="17">
        <v>5</v>
      </c>
      <c r="K177">
        <f>STANDARDIZE(physicochemical[[#This Row],[fixed acidity]],Stats!B$3,Stats!B$7)</f>
        <v>-0.7780127594296643</v>
      </c>
      <c r="L177">
        <f>STANDARDIZE(physicochemical[[#This Row],[volatile acidity]],Stats!C$3,Stats!C$7)</f>
        <v>0.28961096470236208</v>
      </c>
      <c r="M177">
        <f>STANDARDIZE(physicochemical[[#This Row],[residual sugar]],Stats!E$3,Stats!E$7)</f>
        <v>-0.14479892114872595</v>
      </c>
      <c r="N177">
        <f>STANDARDIZE(physicochemical[[#This Row],[chlorides]],Stats!F$3,Stats!F$7)</f>
        <v>-0.32804750648197289</v>
      </c>
      <c r="O177">
        <f>STANDARDIZE(physicochemical[[#This Row],[free sulfur dioxide]],Stats!G$3,Stats!G$7)</f>
        <v>-1.714638207966902E-2</v>
      </c>
      <c r="P177">
        <f>STANDARDIZE(physicochemical[[#This Row],[density]],Stats!I$3,Stats!I$7)</f>
        <v>-0.30904238143785062</v>
      </c>
      <c r="Q177">
        <f>STANDARDIZE(physicochemical[[#This Row],[pH]],Stats!J$3,Stats!J$7)</f>
        <v>1.0186903724902101</v>
      </c>
      <c r="R177">
        <f>STANDARDIZE(physicochemical[[#This Row],[sulphates]],Stats!K$3,Stats!K$7)</f>
        <v>-0.42858004782388098</v>
      </c>
      <c r="S177">
        <f>STANDARDIZE(physicochemical[[#This Row],[alcohol]],Stats!L$3,Stats!L$7)</f>
        <v>-3.9393679925390557E-2</v>
      </c>
      <c r="T177" s="17">
        <f>STANDARDIZE(physicochemical[[#This Row],[quality]],Stats!N$3,Stats!N$7)</f>
        <v>-0.74377842086283041</v>
      </c>
      <c r="U177">
        <f>SQRT(SUMXMY2($K$2:$S$2,physicochemical[[#This Row],[STDFA]:[STDAlc]]))</f>
        <v>4.0510994321295071</v>
      </c>
      <c r="V177" t="str">
        <f>VLOOKUP(physicochemical[[#This Row],[Euclidean Dist]],Quartiles,2)</f>
        <v>Q2</v>
      </c>
      <c r="W177">
        <f>IF(physicochemical[[#This Row],[Euclidean Dist]]&lt;=beta,1-2*(physicochemical[[#This Row],[Euclidean Dist]]/gamma)^2,2*((physicochemical[[#This Row],[Euclidean Dist]]-gamma)/gamma)^2)</f>
        <v>0.85600124065012029</v>
      </c>
      <c r="X177" t="str">
        <f>VLOOKUP(physicochemical[[#This Row],[S- Fn]],FuzzyQ,2)</f>
        <v>Q1</v>
      </c>
      <c r="Y177">
        <f>physicochemical[[#This Row],[Euclidean Dist]]^2</f>
        <v>16.411406609000014</v>
      </c>
      <c r="Z177" t="str">
        <f>VLOOKUP(physicochemical[[#This Row],[Concentration]],FuzzyQ,2)</f>
        <v>Q1</v>
      </c>
      <c r="AA177">
        <f>SQRT(physicochemical[[#This Row],[S- Fn]])</f>
        <v>0.92520335097216344</v>
      </c>
      <c r="AB177" t="str">
        <f>VLOOKUP(physicochemical[[#This Row],[Dialation]],FuzzyQ,2)</f>
        <v>Q1</v>
      </c>
    </row>
    <row r="178" spans="1:28" ht="15" hidden="1" thickTop="1" x14ac:dyDescent="0.35">
      <c r="A178">
        <f>'winequality-white'!A199</f>
        <v>11.5</v>
      </c>
      <c r="B178">
        <f>'winequality-white'!B199</f>
        <v>0.3</v>
      </c>
      <c r="C178">
        <f>'winequality-white'!D199</f>
        <v>2</v>
      </c>
      <c r="D178">
        <f>'winequality-white'!E199</f>
        <v>6.7000000000000004E-2</v>
      </c>
      <c r="E178">
        <f>'winequality-white'!F199</f>
        <v>12</v>
      </c>
      <c r="F178">
        <f>'winequality-white'!H199</f>
        <v>0.99809999999999999</v>
      </c>
      <c r="G178">
        <f>'winequality-white'!I199</f>
        <v>3.11</v>
      </c>
      <c r="H178">
        <f>'winequality-white'!J199</f>
        <v>0.97</v>
      </c>
      <c r="I178">
        <f>'winequality-white'!K199</f>
        <v>10.1</v>
      </c>
      <c r="J178" s="17">
        <v>6</v>
      </c>
      <c r="K178">
        <f>STANDARDIZE(physicochemical[[#This Row],[fixed acidity]],Stats!B$3,Stats!B$7)</f>
        <v>1.5088187820389947</v>
      </c>
      <c r="L178">
        <f>STANDARDIZE(physicochemical[[#This Row],[volatile acidity]],Stats!C$3,Stats!C$7)</f>
        <v>-1.2785783626358926</v>
      </c>
      <c r="M178">
        <f>STANDARDIZE(physicochemical[[#This Row],[residual sugar]],Stats!E$3,Stats!E$7)</f>
        <v>-0.46765047331979703</v>
      </c>
      <c r="N178">
        <f>STANDARDIZE(physicochemical[[#This Row],[chlorides]],Stats!F$3,Stats!F$7)</f>
        <v>-0.46828155505442043</v>
      </c>
      <c r="O178">
        <f>STANDARDIZE(physicochemical[[#This Row],[free sulfur dioxide]],Stats!G$3,Stats!G$7)</f>
        <v>-0.31796010277561787</v>
      </c>
      <c r="P178">
        <f>STANDARDIZE(physicochemical[[#This Row],[density]],Stats!I$3,Stats!I$7)</f>
        <v>0.42211270313156485</v>
      </c>
      <c r="Q178">
        <f>STANDARDIZE(physicochemical[[#This Row],[pH]],Stats!J$3,Stats!J$7)</f>
        <v>-1.1972302637532521</v>
      </c>
      <c r="R178">
        <f>STANDARDIZE(physicochemical[[#This Row],[sulphates]],Stats!K$3,Stats!K$7)</f>
        <v>1.6455465208601703</v>
      </c>
      <c r="S178">
        <f>STANDARDIZE(physicochemical[[#This Row],[alcohol]],Stats!L$3,Stats!L$7)</f>
        <v>-0.13618404829247865</v>
      </c>
      <c r="T178" s="17">
        <f>STANDARDIZE(physicochemical[[#This Row],[quality]],Stats!N$3,Stats!N$7)</f>
        <v>0.50837380281196765</v>
      </c>
      <c r="U178">
        <f>SQRT(SUMXMY2($K$2:$S$2,physicochemical[[#This Row],[STDFA]:[STDAlc]]))</f>
        <v>7.148397941162087</v>
      </c>
      <c r="V178" t="str">
        <f>VLOOKUP(physicochemical[[#This Row],[Euclidean Dist]],Quartiles,2)</f>
        <v>Q2</v>
      </c>
      <c r="W178">
        <f>IF(physicochemical[[#This Row],[Euclidean Dist]]&lt;=beta,1-2*(physicochemical[[#This Row],[Euclidean Dist]]/gamma)^2,2*((physicochemical[[#This Row],[Euclidean Dist]]-gamma)/gamma)^2)</f>
        <v>0.55163635947703238</v>
      </c>
      <c r="X178" t="str">
        <f>VLOOKUP(physicochemical[[#This Row],[S- Fn]],FuzzyQ,2)</f>
        <v>Q2</v>
      </c>
      <c r="Y178">
        <f>physicochemical[[#This Row],[Euclidean Dist]]^2</f>
        <v>51.099593125210362</v>
      </c>
      <c r="Z178" t="str">
        <f>VLOOKUP(physicochemical[[#This Row],[Concentration]],FuzzyQ,2)</f>
        <v>Q1</v>
      </c>
      <c r="AA178">
        <f>SQRT(physicochemical[[#This Row],[S- Fn]])</f>
        <v>0.74272226267766628</v>
      </c>
      <c r="AB178" t="str">
        <f>VLOOKUP(physicochemical[[#This Row],[Dialation]],FuzzyQ,2)</f>
        <v>Q2</v>
      </c>
    </row>
    <row r="179" spans="1:28" ht="15" hidden="1" thickTop="1" x14ac:dyDescent="0.35">
      <c r="A179">
        <f>'winequality-white'!A200</f>
        <v>5.4</v>
      </c>
      <c r="B179">
        <f>'winequality-white'!B200</f>
        <v>0.83499999999999996</v>
      </c>
      <c r="C179">
        <f>'winequality-white'!D200</f>
        <v>1.2</v>
      </c>
      <c r="D179">
        <f>'winequality-white'!E200</f>
        <v>4.5999999999999999E-2</v>
      </c>
      <c r="E179">
        <f>'winequality-white'!F200</f>
        <v>13</v>
      </c>
      <c r="F179">
        <f>'winequality-white'!H200</f>
        <v>0.99239999999999995</v>
      </c>
      <c r="G179">
        <f>'winequality-white'!I200</f>
        <v>3.57</v>
      </c>
      <c r="H179">
        <f>'winequality-white'!J200</f>
        <v>0.85</v>
      </c>
      <c r="I179">
        <f>'winequality-white'!K200</f>
        <v>13</v>
      </c>
      <c r="J179" s="17">
        <v>7</v>
      </c>
      <c r="K179">
        <f>STANDARDIZE(physicochemical[[#This Row],[fixed acidity]],Stats!B$3,Stats!B$7)</f>
        <v>-1.8125317900940574</v>
      </c>
      <c r="L179">
        <f>STANDARDIZE(physicochemical[[#This Row],[volatile acidity]],Stats!C$3,Stats!C$7)</f>
        <v>1.717783387813987</v>
      </c>
      <c r="M179">
        <f>STANDARDIZE(physicochemical[[#This Row],[residual sugar]],Stats!E$3,Stats!E$7)</f>
        <v>-1.1133535776619394</v>
      </c>
      <c r="N179">
        <f>STANDARDIZE(physicochemical[[#This Row],[chlorides]],Stats!F$3,Stats!F$7)</f>
        <v>-0.8889837007717637</v>
      </c>
      <c r="O179">
        <f>STANDARDIZE(physicochemical[[#This Row],[free sulfur dioxide]],Stats!G$3,Stats!G$7)</f>
        <v>-0.2176888625436349</v>
      </c>
      <c r="P179">
        <f>STANDARDIZE(physicochemical[[#This Row],[density]],Stats!I$3,Stats!I$7)</f>
        <v>-2.7837211292113579</v>
      </c>
      <c r="Q179">
        <f>STANDARDIZE(physicochemical[[#This Row],[pH]],Stats!J$3,Stats!J$7)</f>
        <v>1.7151225724524402</v>
      </c>
      <c r="R179">
        <f>STANDARDIZE(physicochemical[[#This Row],[sulphates]],Stats!K$3,Stats!K$7)</f>
        <v>0.99055918338099624</v>
      </c>
      <c r="S179">
        <f>STANDARDIZE(physicochemical[[#This Row],[alcohol]],Stats!L$3,Stats!L$7)</f>
        <v>2.6707366343530863</v>
      </c>
      <c r="T179" s="17">
        <f>STANDARDIZE(physicochemical[[#This Row],[quality]],Stats!N$3,Stats!N$7)</f>
        <v>1.7605260264867657</v>
      </c>
      <c r="U179">
        <f>SQRT(SUMXMY2($K$2:$S$2,physicochemical[[#This Row],[STDFA]:[STDAlc]]))</f>
        <v>5.1302125726203007</v>
      </c>
      <c r="V179" t="str">
        <f>VLOOKUP(physicochemical[[#This Row],[Euclidean Dist]],Quartiles,2)</f>
        <v>Q2</v>
      </c>
      <c r="W179">
        <f>IF(physicochemical[[#This Row],[Euclidean Dist]]&lt;=beta,1-2*(physicochemical[[#This Row],[Euclidean Dist]]/gamma)^2,2*((physicochemical[[#This Row],[Euclidean Dist]]-gamma)/gamma)^2)</f>
        <v>0.76906823971141902</v>
      </c>
      <c r="X179" t="str">
        <f>VLOOKUP(physicochemical[[#This Row],[S- Fn]],FuzzyQ,2)</f>
        <v>Q1</v>
      </c>
      <c r="Y179">
        <f>physicochemical[[#This Row],[Euclidean Dist]]^2</f>
        <v>26.319081040271403</v>
      </c>
      <c r="Z179" t="str">
        <f>VLOOKUP(physicochemical[[#This Row],[Concentration]],FuzzyQ,2)</f>
        <v>Q1</v>
      </c>
      <c r="AA179">
        <f>SQRT(physicochemical[[#This Row],[S- Fn]])</f>
        <v>0.87696535833031575</v>
      </c>
      <c r="AB179" t="str">
        <f>VLOOKUP(physicochemical[[#This Row],[Dialation]],FuzzyQ,2)</f>
        <v>Q1</v>
      </c>
    </row>
    <row r="180" spans="1:28" ht="15" hidden="1" thickTop="1" x14ac:dyDescent="0.35">
      <c r="A180">
        <f>'winequality-white'!A201</f>
        <v>6.9</v>
      </c>
      <c r="B180">
        <f>'winequality-white'!B201</f>
        <v>1.0900000000000001</v>
      </c>
      <c r="C180">
        <f>'winequality-white'!D201</f>
        <v>2.1</v>
      </c>
      <c r="D180">
        <f>'winequality-white'!E201</f>
        <v>6.0999999999999999E-2</v>
      </c>
      <c r="E180">
        <f>'winequality-white'!F201</f>
        <v>12</v>
      </c>
      <c r="F180">
        <f>'winequality-white'!H201</f>
        <v>0.99480000000000002</v>
      </c>
      <c r="G180">
        <f>'winequality-white'!I201</f>
        <v>3.51</v>
      </c>
      <c r="H180">
        <f>'winequality-white'!J201</f>
        <v>0.43</v>
      </c>
      <c r="I180">
        <f>'winequality-white'!K201</f>
        <v>11.4</v>
      </c>
      <c r="J180" s="17">
        <v>4</v>
      </c>
      <c r="K180">
        <f>STANDARDIZE(physicochemical[[#This Row],[fixed acidity]],Stats!B$3,Stats!B$7)</f>
        <v>-0.99580623956953629</v>
      </c>
      <c r="L180">
        <f>STANDARDIZE(physicochemical[[#This Row],[volatile acidity]],Stats!C$3,Stats!C$7)</f>
        <v>3.1459558109256127</v>
      </c>
      <c r="M180">
        <f>STANDARDIZE(physicochemical[[#This Row],[residual sugar]],Stats!E$3,Stats!E$7)</f>
        <v>-0.38693758527702915</v>
      </c>
      <c r="N180">
        <f>STANDARDIZE(physicochemical[[#This Row],[chlorides]],Stats!F$3,Stats!F$7)</f>
        <v>-0.58848216811651854</v>
      </c>
      <c r="O180">
        <f>STANDARDIZE(physicochemical[[#This Row],[free sulfur dioxide]],Stats!G$3,Stats!G$7)</f>
        <v>-0.31796010277561787</v>
      </c>
      <c r="P180">
        <f>STANDARDIZE(physicochemical[[#This Row],[density]],Stats!I$3,Stats!I$7)</f>
        <v>-1.4338963576985186</v>
      </c>
      <c r="Q180">
        <f>STANDARDIZE(physicochemical[[#This Row],[pH]],Stats!J$3,Stats!J$7)</f>
        <v>1.3352504633821323</v>
      </c>
      <c r="R180">
        <f>STANDARDIZE(physicochemical[[#This Row],[sulphates]],Stats!K$3,Stats!K$7)</f>
        <v>-1.3018964977961129</v>
      </c>
      <c r="S180">
        <f>STANDARDIZE(physicochemical[[#This Row],[alcohol]],Stats!L$3,Stats!L$7)</f>
        <v>1.1220907404796716</v>
      </c>
      <c r="T180" s="17">
        <f>STANDARDIZE(physicochemical[[#This Row],[quality]],Stats!N$3,Stats!N$7)</f>
        <v>-1.9959306445376284</v>
      </c>
      <c r="U180">
        <f>SQRT(SUMXMY2($K$2:$S$2,physicochemical[[#This Row],[STDFA]:[STDAlc]]))</f>
        <v>2.6082566298188716</v>
      </c>
      <c r="V180" t="str">
        <f>VLOOKUP(physicochemical[[#This Row],[Euclidean Dist]],Quartiles,2)</f>
        <v>Q1</v>
      </c>
      <c r="W180">
        <f>IF(physicochemical[[#This Row],[Euclidean Dist]]&lt;=beta,1-2*(physicochemical[[#This Row],[Euclidean Dist]]/gamma)^2,2*((physicochemical[[#This Row],[Euclidean Dist]]-gamma)/gamma)^2)</f>
        <v>0.9403083498958662</v>
      </c>
      <c r="X180" t="str">
        <f>VLOOKUP(physicochemical[[#This Row],[S- Fn]],FuzzyQ,2)</f>
        <v>Q1</v>
      </c>
      <c r="Y180">
        <f>physicochemical[[#This Row],[Euclidean Dist]]^2</f>
        <v>6.8030026469940985</v>
      </c>
      <c r="Z180" t="str">
        <f>VLOOKUP(physicochemical[[#This Row],[Concentration]],FuzzyQ,2)</f>
        <v>Q1</v>
      </c>
      <c r="AA180">
        <f>SQRT(physicochemical[[#This Row],[S- Fn]])</f>
        <v>0.96969497776149494</v>
      </c>
      <c r="AB180" t="str">
        <f>VLOOKUP(physicochemical[[#This Row],[Dialation]],FuzzyQ,2)</f>
        <v>Q1</v>
      </c>
    </row>
    <row r="181" spans="1:28" ht="15" hidden="1" thickTop="1" x14ac:dyDescent="0.35">
      <c r="A181">
        <f>'winequality-white'!A202</f>
        <v>9.6</v>
      </c>
      <c r="B181">
        <f>'winequality-white'!B202</f>
        <v>0.32</v>
      </c>
      <c r="C181">
        <f>'winequality-white'!D202</f>
        <v>1.4</v>
      </c>
      <c r="D181">
        <f>'winequality-white'!E202</f>
        <v>5.6000000000000001E-2</v>
      </c>
      <c r="E181">
        <f>'winequality-white'!F202</f>
        <v>9</v>
      </c>
      <c r="F181">
        <f>'winequality-white'!H202</f>
        <v>0.99695</v>
      </c>
      <c r="G181">
        <f>'winequality-white'!I202</f>
        <v>3.22</v>
      </c>
      <c r="H181">
        <f>'winequality-white'!J202</f>
        <v>0.82</v>
      </c>
      <c r="I181">
        <f>'winequality-white'!K202</f>
        <v>10.3</v>
      </c>
      <c r="J181" s="17">
        <v>7</v>
      </c>
      <c r="K181">
        <f>STANDARDIZE(physicochemical[[#This Row],[fixed acidity]],Stats!B$3,Stats!B$7)</f>
        <v>0.47429975137460118</v>
      </c>
      <c r="L181">
        <f>STANDARDIZE(physicochemical[[#This Row],[volatile acidity]],Stats!C$3,Stats!C$7)</f>
        <v>-1.1665648392545886</v>
      </c>
      <c r="M181">
        <f>STANDARDIZE(physicochemical[[#This Row],[residual sugar]],Stats!E$3,Stats!E$7)</f>
        <v>-0.95192780157640378</v>
      </c>
      <c r="N181">
        <f>STANDARDIZE(physicochemical[[#This Row],[chlorides]],Stats!F$3,Stats!F$7)</f>
        <v>-0.68864934566826697</v>
      </c>
      <c r="O181">
        <f>STANDARDIZE(physicochemical[[#This Row],[free sulfur dioxide]],Stats!G$3,Stats!G$7)</f>
        <v>-0.61877382347156662</v>
      </c>
      <c r="P181">
        <f>STANDARDIZE(physicochemical[[#This Row],[density]],Stats!I$3,Stats!I$7)</f>
        <v>-0.22467833321830991</v>
      </c>
      <c r="Q181">
        <f>STANDARDIZE(physicochemical[[#This Row],[pH]],Stats!J$3,Stats!J$7)</f>
        <v>-0.50079806379101921</v>
      </c>
      <c r="R181">
        <f>STANDARDIZE(physicochemical[[#This Row],[sulphates]],Stats!K$3,Stats!K$7)</f>
        <v>0.8268123490112026</v>
      </c>
      <c r="S181">
        <f>STANDARDIZE(physicochemical[[#This Row],[alcohol]],Stats!L$3,Stats!L$7)</f>
        <v>5.7396688441699255E-2</v>
      </c>
      <c r="T181" s="17">
        <f>STANDARDIZE(physicochemical[[#This Row],[quality]],Stats!N$3,Stats!N$7)</f>
        <v>1.7605260264867657</v>
      </c>
      <c r="U181">
        <f>SQRT(SUMXMY2($K$2:$S$2,physicochemical[[#This Row],[STDFA]:[STDAlc]]))</f>
        <v>6.3477835758558863</v>
      </c>
      <c r="V181" t="str">
        <f>VLOOKUP(physicochemical[[#This Row],[Euclidean Dist]],Quartiles,2)</f>
        <v>Q2</v>
      </c>
      <c r="W181">
        <f>IF(physicochemical[[#This Row],[Euclidean Dist]]&lt;=beta,1-2*(physicochemical[[#This Row],[Euclidean Dist]]/gamma)^2,2*((physicochemical[[#This Row],[Euclidean Dist]]-gamma)/gamma)^2)</f>
        <v>0.64644485034266319</v>
      </c>
      <c r="X181" t="str">
        <f>VLOOKUP(physicochemical[[#This Row],[S- Fn]],FuzzyQ,2)</f>
        <v>Q2</v>
      </c>
      <c r="Y181">
        <f>physicochemical[[#This Row],[Euclidean Dist]]^2</f>
        <v>40.294356325905746</v>
      </c>
      <c r="Z181" t="str">
        <f>VLOOKUP(physicochemical[[#This Row],[Concentration]],FuzzyQ,2)</f>
        <v>Q1</v>
      </c>
      <c r="AA181">
        <f>SQRT(physicochemical[[#This Row],[S- Fn]])</f>
        <v>0.80401794155520134</v>
      </c>
      <c r="AB181" t="str">
        <f>VLOOKUP(physicochemical[[#This Row],[Dialation]],FuzzyQ,2)</f>
        <v>Q1</v>
      </c>
    </row>
    <row r="182" spans="1:28" ht="15" hidden="1" thickTop="1" x14ac:dyDescent="0.35">
      <c r="A182">
        <f>'winequality-white'!A203</f>
        <v>8.8000000000000007</v>
      </c>
      <c r="B182">
        <f>'winequality-white'!B203</f>
        <v>0.37</v>
      </c>
      <c r="C182">
        <f>'winequality-white'!D203</f>
        <v>2.1</v>
      </c>
      <c r="D182">
        <f>'winequality-white'!E203</f>
        <v>9.7000000000000003E-2</v>
      </c>
      <c r="E182">
        <f>'winequality-white'!F203</f>
        <v>39</v>
      </c>
      <c r="F182">
        <f>'winequality-white'!H203</f>
        <v>0.99750000000000005</v>
      </c>
      <c r="G182">
        <f>'winequality-white'!I203</f>
        <v>3.04</v>
      </c>
      <c r="H182">
        <f>'winequality-white'!J203</f>
        <v>1.03</v>
      </c>
      <c r="I182">
        <f>'winequality-white'!K203</f>
        <v>9.3000000000000007</v>
      </c>
      <c r="J182" s="17">
        <v>5</v>
      </c>
      <c r="K182">
        <f>STANDARDIZE(physicochemical[[#This Row],[fixed acidity]],Stats!B$3,Stats!B$7)</f>
        <v>3.8712791094857188E-2</v>
      </c>
      <c r="L182">
        <f>STANDARDIZE(physicochemical[[#This Row],[volatile acidity]],Stats!C$3,Stats!C$7)</f>
        <v>-0.88653103080132889</v>
      </c>
      <c r="M182">
        <f>STANDARDIZE(physicochemical[[#This Row],[residual sugar]],Stats!E$3,Stats!E$7)</f>
        <v>-0.38693758527702915</v>
      </c>
      <c r="N182">
        <f>STANDARDIZE(physicochemical[[#This Row],[chlorides]],Stats!F$3,Stats!F$7)</f>
        <v>0.13272151025606976</v>
      </c>
      <c r="O182">
        <f>STANDARDIZE(physicochemical[[#This Row],[free sulfur dioxide]],Stats!G$3,Stats!G$7)</f>
        <v>2.3893633834879218</v>
      </c>
      <c r="P182">
        <f>STANDARDIZE(physicochemical[[#This Row],[density]],Stats!I$3,Stats!I$7)</f>
        <v>8.4656510253401901E-2</v>
      </c>
      <c r="Q182">
        <f>STANDARDIZE(physicochemical[[#This Row],[pH]],Stats!J$3,Stats!J$7)</f>
        <v>-1.6404143910019433</v>
      </c>
      <c r="R182">
        <f>STANDARDIZE(physicochemical[[#This Row],[sulphates]],Stats!K$3,Stats!K$7)</f>
        <v>1.9730401895997576</v>
      </c>
      <c r="S182">
        <f>STANDARDIZE(physicochemical[[#This Row],[alcohol]],Stats!L$3,Stats!L$7)</f>
        <v>-0.9105069952291851</v>
      </c>
      <c r="T182" s="17">
        <f>STANDARDIZE(physicochemical[[#This Row],[quality]],Stats!N$3,Stats!N$7)</f>
        <v>-0.74377842086283041</v>
      </c>
      <c r="U182">
        <f>SQRT(SUMXMY2($K$2:$S$2,physicochemical[[#This Row],[STDFA]:[STDAlc]]))</f>
        <v>7.6973484677775694</v>
      </c>
      <c r="V182" t="str">
        <f>VLOOKUP(physicochemical[[#This Row],[Euclidean Dist]],Quartiles,2)</f>
        <v>Q3</v>
      </c>
      <c r="W182">
        <f>IF(physicochemical[[#This Row],[Euclidean Dist]]&lt;=beta,1-2*(physicochemical[[#This Row],[Euclidean Dist]]/gamma)^2,2*((physicochemical[[#This Row],[Euclidean Dist]]-gamma)/gamma)^2)</f>
        <v>0.48051660417454145</v>
      </c>
      <c r="X182" t="str">
        <f>VLOOKUP(physicochemical[[#This Row],[S- Fn]],FuzzyQ,2)</f>
        <v>Q3</v>
      </c>
      <c r="Y182">
        <f>physicochemical[[#This Row],[Euclidean Dist]]^2</f>
        <v>59.249173434397697</v>
      </c>
      <c r="Z182" t="str">
        <f>VLOOKUP(physicochemical[[#This Row],[Concentration]],FuzzyQ,2)</f>
        <v>Q1</v>
      </c>
      <c r="AA182">
        <f>SQRT(physicochemical[[#This Row],[S- Fn]])</f>
        <v>0.69319304971598028</v>
      </c>
      <c r="AB182" t="str">
        <f>VLOOKUP(physicochemical[[#This Row],[Dialation]],FuzzyQ,2)</f>
        <v>Q2</v>
      </c>
    </row>
    <row r="183" spans="1:28" ht="15" hidden="1" thickTop="1" x14ac:dyDescent="0.35">
      <c r="A183">
        <f>'winequality-white'!A204</f>
        <v>6.8</v>
      </c>
      <c r="B183">
        <f>'winequality-white'!B204</f>
        <v>0.5</v>
      </c>
      <c r="C183">
        <f>'winequality-white'!D204</f>
        <v>1.5</v>
      </c>
      <c r="D183">
        <f>'winequality-white'!E204</f>
        <v>7.4999999999999997E-2</v>
      </c>
      <c r="E183">
        <f>'winequality-white'!F204</f>
        <v>16</v>
      </c>
      <c r="F183">
        <f>'winequality-white'!H204</f>
        <v>0.99544999999999995</v>
      </c>
      <c r="G183">
        <f>'winequality-white'!I204</f>
        <v>3.36</v>
      </c>
      <c r="H183">
        <f>'winequality-white'!J204</f>
        <v>0.79</v>
      </c>
      <c r="I183">
        <f>'winequality-white'!K204</f>
        <v>9.5</v>
      </c>
      <c r="J183" s="17">
        <v>5</v>
      </c>
      <c r="K183">
        <f>STANDARDIZE(physicochemical[[#This Row],[fixed acidity]],Stats!B$3,Stats!B$7)</f>
        <v>-1.0502546096045047</v>
      </c>
      <c r="L183">
        <f>STANDARDIZE(physicochemical[[#This Row],[volatile acidity]],Stats!C$3,Stats!C$7)</f>
        <v>-0.15844312882285336</v>
      </c>
      <c r="M183">
        <f>STANDARDIZE(physicochemical[[#This Row],[residual sugar]],Stats!E$3,Stats!E$7)</f>
        <v>-0.871214913533636</v>
      </c>
      <c r="N183">
        <f>STANDARDIZE(physicochemical[[#This Row],[chlorides]],Stats!F$3,Stats!F$7)</f>
        <v>-0.3080140709716232</v>
      </c>
      <c r="O183">
        <f>STANDARDIZE(physicochemical[[#This Row],[free sulfur dioxide]],Stats!G$3,Stats!G$7)</f>
        <v>8.3124858152313921E-2</v>
      </c>
      <c r="P183">
        <f>STANDARDIZE(physicochemical[[#This Row],[density]],Stats!I$3,Stats!I$7)</f>
        <v>-1.0683188154138421</v>
      </c>
      <c r="Q183">
        <f>STANDARDIZE(physicochemical[[#This Row],[pH]],Stats!J$3,Stats!J$7)</f>
        <v>0.38557019070636345</v>
      </c>
      <c r="R183">
        <f>STANDARDIZE(physicochemical[[#This Row],[sulphates]],Stats!K$3,Stats!K$7)</f>
        <v>0.6630655146414095</v>
      </c>
      <c r="S183">
        <f>STANDARDIZE(physicochemical[[#This Row],[alcohol]],Stats!L$3,Stats!L$7)</f>
        <v>-0.71692625849500891</v>
      </c>
      <c r="T183" s="17">
        <f>STANDARDIZE(physicochemical[[#This Row],[quality]],Stats!N$3,Stats!N$7)</f>
        <v>-0.74377842086283041</v>
      </c>
      <c r="U183">
        <f>SQRT(SUMXMY2($K$2:$S$2,physicochemical[[#This Row],[STDFA]:[STDAlc]]))</f>
        <v>5.2644252512195795</v>
      </c>
      <c r="V183" t="str">
        <f>VLOOKUP(physicochemical[[#This Row],[Euclidean Dist]],Quartiles,2)</f>
        <v>Q2</v>
      </c>
      <c r="W183">
        <f>IF(physicochemical[[#This Row],[Euclidean Dist]]&lt;=beta,1-2*(physicochemical[[#This Row],[Euclidean Dist]]/gamma)^2,2*((physicochemical[[#This Row],[Euclidean Dist]]-gamma)/gamma)^2)</f>
        <v>0.75682726922890464</v>
      </c>
      <c r="X183" t="str">
        <f>VLOOKUP(physicochemical[[#This Row],[S- Fn]],FuzzyQ,2)</f>
        <v>Q1</v>
      </c>
      <c r="Y183">
        <f>physicochemical[[#This Row],[Euclidean Dist]]^2</f>
        <v>27.714173225678334</v>
      </c>
      <c r="Z183" t="str">
        <f>VLOOKUP(physicochemical[[#This Row],[Concentration]],FuzzyQ,2)</f>
        <v>Q1</v>
      </c>
      <c r="AA183">
        <f>SQRT(physicochemical[[#This Row],[S- Fn]])</f>
        <v>0.86995819970209176</v>
      </c>
      <c r="AB183" t="str">
        <f>VLOOKUP(physicochemical[[#This Row],[Dialation]],FuzzyQ,2)</f>
        <v>Q1</v>
      </c>
    </row>
    <row r="184" spans="1:28" ht="15" hidden="1" thickTop="1" x14ac:dyDescent="0.35">
      <c r="A184">
        <f>'winequality-white'!A205</f>
        <v>7</v>
      </c>
      <c r="B184">
        <f>'winequality-white'!B205</f>
        <v>0.42</v>
      </c>
      <c r="C184">
        <f>'winequality-white'!D205</f>
        <v>1.6</v>
      </c>
      <c r="D184">
        <f>'winequality-white'!E205</f>
        <v>8.7999999999999995E-2</v>
      </c>
      <c r="E184">
        <f>'winequality-white'!F205</f>
        <v>16</v>
      </c>
      <c r="F184">
        <f>'winequality-white'!H205</f>
        <v>0.99609999999999999</v>
      </c>
      <c r="G184">
        <f>'winequality-white'!I205</f>
        <v>3.34</v>
      </c>
      <c r="H184">
        <f>'winequality-white'!J205</f>
        <v>0.55000000000000004</v>
      </c>
      <c r="I184">
        <f>'winequality-white'!K205</f>
        <v>9.1999999999999993</v>
      </c>
      <c r="J184" s="17">
        <v>5</v>
      </c>
      <c r="K184">
        <f>STANDARDIZE(physicochemical[[#This Row],[fixed acidity]],Stats!B$3,Stats!B$7)</f>
        <v>-0.94135786953456846</v>
      </c>
      <c r="L184">
        <f>STANDARDIZE(physicochemical[[#This Row],[volatile acidity]],Stats!C$3,Stats!C$7)</f>
        <v>-0.60649722234806913</v>
      </c>
      <c r="M184">
        <f>STANDARDIZE(physicochemical[[#This Row],[residual sugar]],Stats!E$3,Stats!E$7)</f>
        <v>-0.79050202549086812</v>
      </c>
      <c r="N184">
        <f>STANDARDIZE(physicochemical[[#This Row],[chlorides]],Stats!F$3,Stats!F$7)</f>
        <v>-4.7579409337077459E-2</v>
      </c>
      <c r="O184">
        <f>STANDARDIZE(physicochemical[[#This Row],[free sulfur dioxide]],Stats!G$3,Stats!G$7)</f>
        <v>8.3124858152313921E-2</v>
      </c>
      <c r="P184">
        <f>STANDARDIZE(physicochemical[[#This Row],[density]],Stats!I$3,Stats!I$7)</f>
        <v>-0.70274127312910317</v>
      </c>
      <c r="Q184">
        <f>STANDARDIZE(physicochemical[[#This Row],[pH]],Stats!J$3,Stats!J$7)</f>
        <v>0.25894615434959412</v>
      </c>
      <c r="R184">
        <f>STANDARDIZE(physicochemical[[#This Row],[sulphates]],Stats!K$3,Stats!K$7)</f>
        <v>-0.64690916031693857</v>
      </c>
      <c r="S184">
        <f>STANDARDIZE(physicochemical[[#This Row],[alcohol]],Stats!L$3,Stats!L$7)</f>
        <v>-1.007297363596275</v>
      </c>
      <c r="T184" s="17">
        <f>STANDARDIZE(physicochemical[[#This Row],[quality]],Stats!N$3,Stats!N$7)</f>
        <v>-0.74377842086283041</v>
      </c>
      <c r="U184">
        <f>SQRT(SUMXMY2($K$2:$S$2,physicochemical[[#This Row],[STDFA]:[STDAlc]]))</f>
        <v>5.4579739349396101</v>
      </c>
      <c r="V184" t="str">
        <f>VLOOKUP(physicochemical[[#This Row],[Euclidean Dist]],Quartiles,2)</f>
        <v>Q2</v>
      </c>
      <c r="W184">
        <f>IF(physicochemical[[#This Row],[Euclidean Dist]]&lt;=beta,1-2*(physicochemical[[#This Row],[Euclidean Dist]]/gamma)^2,2*((physicochemical[[#This Row],[Euclidean Dist]]-gamma)/gamma)^2)</f>
        <v>0.73861789009289369</v>
      </c>
      <c r="X184" t="str">
        <f>VLOOKUP(physicochemical[[#This Row],[S- Fn]],FuzzyQ,2)</f>
        <v>Q2</v>
      </c>
      <c r="Y184">
        <f>physicochemical[[#This Row],[Euclidean Dist]]^2</f>
        <v>29.789479474480171</v>
      </c>
      <c r="Z184" t="str">
        <f>VLOOKUP(physicochemical[[#This Row],[Concentration]],FuzzyQ,2)</f>
        <v>Q1</v>
      </c>
      <c r="AA184">
        <f>SQRT(physicochemical[[#This Row],[S- Fn]])</f>
        <v>0.8594288161871777</v>
      </c>
      <c r="AB184" t="str">
        <f>VLOOKUP(physicochemical[[#This Row],[Dialation]],FuzzyQ,2)</f>
        <v>Q1</v>
      </c>
    </row>
    <row r="185" spans="1:28" ht="15" hidden="1" thickTop="1" x14ac:dyDescent="0.35">
      <c r="A185">
        <f>'winequality-white'!A206</f>
        <v>7</v>
      </c>
      <c r="B185">
        <f>'winequality-white'!B206</f>
        <v>0.43</v>
      </c>
      <c r="C185">
        <f>'winequality-white'!D206</f>
        <v>1.6</v>
      </c>
      <c r="D185">
        <f>'winequality-white'!E206</f>
        <v>8.8999999999999996E-2</v>
      </c>
      <c r="E185">
        <f>'winequality-white'!F206</f>
        <v>14</v>
      </c>
      <c r="F185">
        <f>'winequality-white'!H206</f>
        <v>0.99614999999999998</v>
      </c>
      <c r="G185">
        <f>'winequality-white'!I206</f>
        <v>3.34</v>
      </c>
      <c r="H185">
        <f>'winequality-white'!J206</f>
        <v>0.56000000000000005</v>
      </c>
      <c r="I185">
        <f>'winequality-white'!K206</f>
        <v>9.1999999999999993</v>
      </c>
      <c r="J185" s="17">
        <v>6</v>
      </c>
      <c r="K185">
        <f>STANDARDIZE(physicochemical[[#This Row],[fixed acidity]],Stats!B$3,Stats!B$7)</f>
        <v>-0.94135786953456846</v>
      </c>
      <c r="L185">
        <f>STANDARDIZE(physicochemical[[#This Row],[volatile acidity]],Stats!C$3,Stats!C$7)</f>
        <v>-0.55049046065741714</v>
      </c>
      <c r="M185">
        <f>STANDARDIZE(physicochemical[[#This Row],[residual sugar]],Stats!E$3,Stats!E$7)</f>
        <v>-0.79050202549086812</v>
      </c>
      <c r="N185">
        <f>STANDARDIZE(physicochemical[[#This Row],[chlorides]],Stats!F$3,Stats!F$7)</f>
        <v>-2.7545973826727767E-2</v>
      </c>
      <c r="O185">
        <f>STANDARDIZE(physicochemical[[#This Row],[free sulfur dioxide]],Stats!G$3,Stats!G$7)</f>
        <v>-0.11741762231165197</v>
      </c>
      <c r="P185">
        <f>STANDARDIZE(physicochemical[[#This Row],[density]],Stats!I$3,Stats!I$7)</f>
        <v>-0.67461992372258961</v>
      </c>
      <c r="Q185">
        <f>STANDARDIZE(physicochemical[[#This Row],[pH]],Stats!J$3,Stats!J$7)</f>
        <v>0.25894615434959412</v>
      </c>
      <c r="R185">
        <f>STANDARDIZE(physicochemical[[#This Row],[sulphates]],Stats!K$3,Stats!K$7)</f>
        <v>-0.59232688219367402</v>
      </c>
      <c r="S185">
        <f>STANDARDIZE(physicochemical[[#This Row],[alcohol]],Stats!L$3,Stats!L$7)</f>
        <v>-1.007297363596275</v>
      </c>
      <c r="T185" s="17">
        <f>STANDARDIZE(physicochemical[[#This Row],[quality]],Stats!N$3,Stats!N$7)</f>
        <v>0.50837380281196765</v>
      </c>
      <c r="U185">
        <f>SQRT(SUMXMY2($K$2:$S$2,physicochemical[[#This Row],[STDFA]:[STDAlc]]))</f>
        <v>5.3756496366811009</v>
      </c>
      <c r="V185" t="str">
        <f>VLOOKUP(physicochemical[[#This Row],[Euclidean Dist]],Quartiles,2)</f>
        <v>Q2</v>
      </c>
      <c r="W185">
        <f>IF(physicochemical[[#This Row],[Euclidean Dist]]&lt;=beta,1-2*(physicochemical[[#This Row],[Euclidean Dist]]/gamma)^2,2*((physicochemical[[#This Row],[Euclidean Dist]]-gamma)/gamma)^2)</f>
        <v>0.74644343744123454</v>
      </c>
      <c r="X185" t="str">
        <f>VLOOKUP(physicochemical[[#This Row],[S- Fn]],FuzzyQ,2)</f>
        <v>Q2</v>
      </c>
      <c r="Y185">
        <f>physicochemical[[#This Row],[Euclidean Dist]]^2</f>
        <v>28.897609016349652</v>
      </c>
      <c r="Z185" t="str">
        <f>VLOOKUP(physicochemical[[#This Row],[Concentration]],FuzzyQ,2)</f>
        <v>Q1</v>
      </c>
      <c r="AA185">
        <f>SQRT(physicochemical[[#This Row],[S- Fn]])</f>
        <v>0.86396958131709389</v>
      </c>
      <c r="AB185" t="str">
        <f>VLOOKUP(physicochemical[[#This Row],[Dialation]],FuzzyQ,2)</f>
        <v>Q1</v>
      </c>
    </row>
    <row r="186" spans="1:28" ht="15" hidden="1" thickTop="1" x14ac:dyDescent="0.35">
      <c r="A186">
        <f>'winequality-white'!A207</f>
        <v>12.8</v>
      </c>
      <c r="B186">
        <f>'winequality-white'!B207</f>
        <v>0.3</v>
      </c>
      <c r="C186">
        <f>'winequality-white'!D207</f>
        <v>2.6</v>
      </c>
      <c r="D186">
        <f>'winequality-white'!E207</f>
        <v>9.5000000000000001E-2</v>
      </c>
      <c r="E186">
        <f>'winequality-white'!F207</f>
        <v>9</v>
      </c>
      <c r="F186">
        <f>'winequality-white'!H207</f>
        <v>0.99939999999999996</v>
      </c>
      <c r="G186">
        <f>'winequality-white'!I207</f>
        <v>3.2</v>
      </c>
      <c r="H186">
        <f>'winequality-white'!J207</f>
        <v>0.77</v>
      </c>
      <c r="I186">
        <f>'winequality-white'!K207</f>
        <v>10.8</v>
      </c>
      <c r="J186" s="17">
        <v>7</v>
      </c>
      <c r="K186">
        <f>STANDARDIZE(physicochemical[[#This Row],[fixed acidity]],Stats!B$3,Stats!B$7)</f>
        <v>2.21664759249358</v>
      </c>
      <c r="L186">
        <f>STANDARDIZE(physicochemical[[#This Row],[volatile acidity]],Stats!C$3,Stats!C$7)</f>
        <v>-1.2785783626358926</v>
      </c>
      <c r="M186">
        <f>STANDARDIZE(physicochemical[[#This Row],[residual sugar]],Stats!E$3,Stats!E$7)</f>
        <v>1.6626854936809765E-2</v>
      </c>
      <c r="N186">
        <f>STANDARDIZE(physicochemical[[#This Row],[chlorides]],Stats!F$3,Stats!F$7)</f>
        <v>9.2654639235370387E-2</v>
      </c>
      <c r="O186">
        <f>STANDARDIZE(physicochemical[[#This Row],[free sulfur dioxide]],Stats!G$3,Stats!G$7)</f>
        <v>-0.61877382347156662</v>
      </c>
      <c r="P186">
        <f>STANDARDIZE(physicochemical[[#This Row],[density]],Stats!I$3,Stats!I$7)</f>
        <v>1.1532677877009803</v>
      </c>
      <c r="Q186">
        <f>STANDARDIZE(physicochemical[[#This Row],[pH]],Stats!J$3,Stats!J$7)</f>
        <v>-0.62742210014778854</v>
      </c>
      <c r="R186">
        <f>STANDARDIZE(physicochemical[[#This Row],[sulphates]],Stats!K$3,Stats!K$7)</f>
        <v>0.5539009583948804</v>
      </c>
      <c r="S186">
        <f>STANDARDIZE(physicochemical[[#This Row],[alcohol]],Stats!L$3,Stats!L$7)</f>
        <v>0.54134853027714147</v>
      </c>
      <c r="T186" s="17">
        <f>STANDARDIZE(physicochemical[[#This Row],[quality]],Stats!N$3,Stats!N$7)</f>
        <v>1.7605260264867657</v>
      </c>
      <c r="U186">
        <f>SQRT(SUMXMY2($K$2:$S$2,physicochemical[[#This Row],[STDFA]:[STDAlc]]))</f>
        <v>6.8283009022417076</v>
      </c>
      <c r="V186" t="str">
        <f>VLOOKUP(physicochemical[[#This Row],[Euclidean Dist]],Quartiles,2)</f>
        <v>Q2</v>
      </c>
      <c r="W186">
        <f>IF(physicochemical[[#This Row],[Euclidean Dist]]&lt;=beta,1-2*(physicochemical[[#This Row],[Euclidean Dist]]/gamma)^2,2*((physicochemical[[#This Row],[Euclidean Dist]]-gamma)/gamma)^2)</f>
        <v>0.5908917415640631</v>
      </c>
      <c r="X186" t="str">
        <f>VLOOKUP(physicochemical[[#This Row],[S- Fn]],FuzzyQ,2)</f>
        <v>Q2</v>
      </c>
      <c r="Y186">
        <f>physicochemical[[#This Row],[Euclidean Dist]]^2</f>
        <v>46.625693211554918</v>
      </c>
      <c r="Z186" t="str">
        <f>VLOOKUP(physicochemical[[#This Row],[Concentration]],FuzzyQ,2)</f>
        <v>Q1</v>
      </c>
      <c r="AA186">
        <f>SQRT(physicochemical[[#This Row],[S- Fn]])</f>
        <v>0.76869482993191984</v>
      </c>
      <c r="AB186" t="str">
        <f>VLOOKUP(physicochemical[[#This Row],[Dialation]],FuzzyQ,2)</f>
        <v>Q1</v>
      </c>
    </row>
    <row r="187" spans="1:28" ht="15" hidden="1" thickTop="1" x14ac:dyDescent="0.35">
      <c r="A187">
        <f>'winequality-white'!A209</f>
        <v>7.8</v>
      </c>
      <c r="B187">
        <f>'winequality-white'!B209</f>
        <v>0.56999999999999995</v>
      </c>
      <c r="C187">
        <f>'winequality-white'!D209</f>
        <v>1.8</v>
      </c>
      <c r="D187">
        <f>'winequality-white'!E209</f>
        <v>6.9000000000000006E-2</v>
      </c>
      <c r="E187">
        <f>'winequality-white'!F209</f>
        <v>26</v>
      </c>
      <c r="F187">
        <f>'winequality-white'!H209</f>
        <v>0.99624999999999997</v>
      </c>
      <c r="G187">
        <f>'winequality-white'!I209</f>
        <v>3.29</v>
      </c>
      <c r="H187">
        <f>'winequality-white'!J209</f>
        <v>0.53</v>
      </c>
      <c r="I187">
        <f>'winequality-white'!K209</f>
        <v>9.3000000000000007</v>
      </c>
      <c r="J187" s="17">
        <v>5</v>
      </c>
      <c r="K187">
        <f>STANDARDIZE(physicochemical[[#This Row],[fixed acidity]],Stats!B$3,Stats!B$7)</f>
        <v>-0.50577090925482393</v>
      </c>
      <c r="L187">
        <f>STANDARDIZE(physicochemical[[#This Row],[volatile acidity]],Stats!C$3,Stats!C$7)</f>
        <v>0.23360420301171009</v>
      </c>
      <c r="M187">
        <f>STANDARDIZE(physicochemical[[#This Row],[residual sugar]],Stats!E$3,Stats!E$7)</f>
        <v>-0.62907624940533258</v>
      </c>
      <c r="N187">
        <f>STANDARDIZE(physicochemical[[#This Row],[chlorides]],Stats!F$3,Stats!F$7)</f>
        <v>-0.42821468403372104</v>
      </c>
      <c r="O187">
        <f>STANDARDIZE(physicochemical[[#This Row],[free sulfur dioxide]],Stats!G$3,Stats!G$7)</f>
        <v>1.0858372604721434</v>
      </c>
      <c r="P187">
        <f>STANDARDIZE(physicochemical[[#This Row],[density]],Stats!I$3,Stats!I$7)</f>
        <v>-0.61837722490956248</v>
      </c>
      <c r="Q187">
        <f>STANDARDIZE(physicochemical[[#This Row],[pH]],Stats!J$3,Stats!J$7)</f>
        <v>-5.7613936542327875E-2</v>
      </c>
      <c r="R187">
        <f>STANDARDIZE(physicochemical[[#This Row],[sulphates]],Stats!K$3,Stats!K$7)</f>
        <v>-0.75607371656346767</v>
      </c>
      <c r="S187">
        <f>STANDARDIZE(physicochemical[[#This Row],[alcohol]],Stats!L$3,Stats!L$7)</f>
        <v>-0.9105069952291851</v>
      </c>
      <c r="T187" s="17">
        <f>STANDARDIZE(physicochemical[[#This Row],[quality]],Stats!N$3,Stats!N$7)</f>
        <v>-0.74377842086283041</v>
      </c>
      <c r="U187">
        <f>SQRT(SUMXMY2($K$2:$S$2,physicochemical[[#This Row],[STDFA]:[STDAlc]]))</f>
        <v>5.2040431345294262</v>
      </c>
      <c r="V187" t="str">
        <f>VLOOKUP(physicochemical[[#This Row],[Euclidean Dist]],Quartiles,2)</f>
        <v>Q2</v>
      </c>
      <c r="W187">
        <f>IF(physicochemical[[#This Row],[Euclidean Dist]]&lt;=beta,1-2*(physicochemical[[#This Row],[Euclidean Dist]]/gamma)^2,2*((physicochemical[[#This Row],[Euclidean Dist]]-gamma)/gamma)^2)</f>
        <v>0.76237358285155166</v>
      </c>
      <c r="X187" t="str">
        <f>VLOOKUP(physicochemical[[#This Row],[S- Fn]],FuzzyQ,2)</f>
        <v>Q1</v>
      </c>
      <c r="Y187">
        <f>physicochemical[[#This Row],[Euclidean Dist]]^2</f>
        <v>27.082064946042856</v>
      </c>
      <c r="Z187" t="str">
        <f>VLOOKUP(physicochemical[[#This Row],[Concentration]],FuzzyQ,2)</f>
        <v>Q1</v>
      </c>
      <c r="AA187">
        <f>SQRT(physicochemical[[#This Row],[S- Fn]])</f>
        <v>0.87314007057948706</v>
      </c>
      <c r="AB187" t="str">
        <f>VLOOKUP(physicochemical[[#This Row],[Dialation]],FuzzyQ,2)</f>
        <v>Q1</v>
      </c>
    </row>
    <row r="188" spans="1:28" ht="15" hidden="1" thickTop="1" x14ac:dyDescent="0.35">
      <c r="A188">
        <f>'winequality-white'!A210</f>
        <v>7.8</v>
      </c>
      <c r="B188">
        <f>'winequality-white'!B210</f>
        <v>0.44</v>
      </c>
      <c r="C188">
        <f>'winequality-white'!D210</f>
        <v>2.7</v>
      </c>
      <c r="D188">
        <f>'winequality-white'!E210</f>
        <v>0.1</v>
      </c>
      <c r="E188">
        <f>'winequality-white'!F210</f>
        <v>18</v>
      </c>
      <c r="F188">
        <f>'winequality-white'!H210</f>
        <v>0.99660000000000004</v>
      </c>
      <c r="G188">
        <f>'winequality-white'!I210</f>
        <v>3.22</v>
      </c>
      <c r="H188">
        <f>'winequality-white'!J210</f>
        <v>0.67</v>
      </c>
      <c r="I188">
        <f>'winequality-white'!K210</f>
        <v>9.4</v>
      </c>
      <c r="J188" s="17">
        <v>5</v>
      </c>
      <c r="K188">
        <f>STANDARDIZE(physicochemical[[#This Row],[fixed acidity]],Stats!B$3,Stats!B$7)</f>
        <v>-0.50577090925482393</v>
      </c>
      <c r="L188">
        <f>STANDARDIZE(physicochemical[[#This Row],[volatile acidity]],Stats!C$3,Stats!C$7)</f>
        <v>-0.49448369896676508</v>
      </c>
      <c r="M188">
        <f>STANDARDIZE(physicochemical[[#This Row],[residual sugar]],Stats!E$3,Stats!E$7)</f>
        <v>9.733974297957762E-2</v>
      </c>
      <c r="N188">
        <f>STANDARDIZE(physicochemical[[#This Row],[chlorides]],Stats!F$3,Stats!F$7)</f>
        <v>0.19282181678711885</v>
      </c>
      <c r="O188">
        <f>STANDARDIZE(physicochemical[[#This Row],[free sulfur dioxide]],Stats!G$3,Stats!G$7)</f>
        <v>0.2836673386162798</v>
      </c>
      <c r="P188">
        <f>STANDARDIZE(physicochemical[[#This Row],[density]],Stats!I$3,Stats!I$7)</f>
        <v>-0.42152777906390498</v>
      </c>
      <c r="Q188">
        <f>STANDARDIZE(physicochemical[[#This Row],[pH]],Stats!J$3,Stats!J$7)</f>
        <v>-0.50079806379101921</v>
      </c>
      <c r="R188">
        <f>STANDARDIZE(physicochemical[[#This Row],[sulphates]],Stats!K$3,Stats!K$7)</f>
        <v>8.0781771622354705E-3</v>
      </c>
      <c r="S188">
        <f>STANDARDIZE(physicochemical[[#This Row],[alcohol]],Stats!L$3,Stats!L$7)</f>
        <v>-0.813716626862097</v>
      </c>
      <c r="T188" s="17">
        <f>STANDARDIZE(physicochemical[[#This Row],[quality]],Stats!N$3,Stats!N$7)</f>
        <v>-0.74377842086283041</v>
      </c>
      <c r="U188">
        <f>SQRT(SUMXMY2($K$2:$S$2,physicochemical[[#This Row],[STDFA]:[STDAlc]]))</f>
        <v>5.4359933668052021</v>
      </c>
      <c r="V188" t="str">
        <f>VLOOKUP(physicochemical[[#This Row],[Euclidean Dist]],Quartiles,2)</f>
        <v>Q2</v>
      </c>
      <c r="W188">
        <f>IF(physicochemical[[#This Row],[Euclidean Dist]]&lt;=beta,1-2*(physicochemical[[#This Row],[Euclidean Dist]]/gamma)^2,2*((physicochemical[[#This Row],[Euclidean Dist]]-gamma)/gamma)^2)</f>
        <v>0.74071894753283329</v>
      </c>
      <c r="X188" t="str">
        <f>VLOOKUP(physicochemical[[#This Row],[S- Fn]],FuzzyQ,2)</f>
        <v>Q2</v>
      </c>
      <c r="Y188">
        <f>physicochemical[[#This Row],[Euclidean Dist]]^2</f>
        <v>29.550023883950157</v>
      </c>
      <c r="Z188" t="str">
        <f>VLOOKUP(physicochemical[[#This Row],[Concentration]],FuzzyQ,2)</f>
        <v>Q1</v>
      </c>
      <c r="AA188">
        <f>SQRT(physicochemical[[#This Row],[S- Fn]])</f>
        <v>0.860650305021054</v>
      </c>
      <c r="AB188" t="str">
        <f>VLOOKUP(physicochemical[[#This Row],[Dialation]],FuzzyQ,2)</f>
        <v>Q1</v>
      </c>
    </row>
    <row r="189" spans="1:28" ht="15" hidden="1" thickTop="1" x14ac:dyDescent="0.35">
      <c r="A189">
        <f>'winequality-white'!A211</f>
        <v>11</v>
      </c>
      <c r="B189">
        <f>'winequality-white'!B211</f>
        <v>0.3</v>
      </c>
      <c r="C189">
        <f>'winequality-white'!D211</f>
        <v>2.1</v>
      </c>
      <c r="D189">
        <f>'winequality-white'!E211</f>
        <v>5.3999999999999999E-2</v>
      </c>
      <c r="E189">
        <f>'winequality-white'!F211</f>
        <v>7</v>
      </c>
      <c r="F189">
        <f>'winequality-white'!H211</f>
        <v>0.998</v>
      </c>
      <c r="G189">
        <f>'winequality-white'!I211</f>
        <v>3.31</v>
      </c>
      <c r="H189">
        <f>'winequality-white'!J211</f>
        <v>0.88</v>
      </c>
      <c r="I189">
        <f>'winequality-white'!K211</f>
        <v>10.5</v>
      </c>
      <c r="J189" s="17">
        <v>7</v>
      </c>
      <c r="K189">
        <f>STANDARDIZE(physicochemical[[#This Row],[fixed acidity]],Stats!B$3,Stats!B$7)</f>
        <v>1.2365769318641544</v>
      </c>
      <c r="L189">
        <f>STANDARDIZE(physicochemical[[#This Row],[volatile acidity]],Stats!C$3,Stats!C$7)</f>
        <v>-1.2785783626358926</v>
      </c>
      <c r="M189">
        <f>STANDARDIZE(physicochemical[[#This Row],[residual sugar]],Stats!E$3,Stats!E$7)</f>
        <v>-0.38693758527702915</v>
      </c>
      <c r="N189">
        <f>STANDARDIZE(physicochemical[[#This Row],[chlorides]],Stats!F$3,Stats!F$7)</f>
        <v>-0.72871621668896625</v>
      </c>
      <c r="O189">
        <f>STANDARDIZE(physicochemical[[#This Row],[free sulfur dioxide]],Stats!G$3,Stats!G$7)</f>
        <v>-0.81931630393553256</v>
      </c>
      <c r="P189">
        <f>STANDARDIZE(physicochemical[[#This Row],[density]],Stats!I$3,Stats!I$7)</f>
        <v>0.36587000431853767</v>
      </c>
      <c r="Q189">
        <f>STANDARDIZE(physicochemical[[#This Row],[pH]],Stats!J$3,Stats!J$7)</f>
        <v>6.9010099814441478E-2</v>
      </c>
      <c r="R189">
        <f>STANDARDIZE(physicochemical[[#This Row],[sulphates]],Stats!K$3,Stats!K$7)</f>
        <v>1.15430601775079</v>
      </c>
      <c r="S189">
        <f>STANDARDIZE(physicochemical[[#This Row],[alcohol]],Stats!L$3,Stats!L$7)</f>
        <v>0.25097742517587546</v>
      </c>
      <c r="T189" s="17">
        <f>STANDARDIZE(physicochemical[[#This Row],[quality]],Stats!N$3,Stats!N$7)</f>
        <v>1.7605260264867657</v>
      </c>
      <c r="U189">
        <f>SQRT(SUMXMY2($K$2:$S$2,physicochemical[[#This Row],[STDFA]:[STDAlc]]))</f>
        <v>6.356865631072508</v>
      </c>
      <c r="V189" t="str">
        <f>VLOOKUP(physicochemical[[#This Row],[Euclidean Dist]],Quartiles,2)</f>
        <v>Q2</v>
      </c>
      <c r="W189">
        <f>IF(physicochemical[[#This Row],[Euclidean Dist]]&lt;=beta,1-2*(physicochemical[[#This Row],[Euclidean Dist]]/gamma)^2,2*((physicochemical[[#This Row],[Euclidean Dist]]-gamma)/gamma)^2)</f>
        <v>0.64543243256937788</v>
      </c>
      <c r="X189" t="str">
        <f>VLOOKUP(physicochemical[[#This Row],[S- Fn]],FuzzyQ,2)</f>
        <v>Q2</v>
      </c>
      <c r="Y189">
        <f>physicochemical[[#This Row],[Euclidean Dist]]^2</f>
        <v>40.409740651510873</v>
      </c>
      <c r="Z189" t="str">
        <f>VLOOKUP(physicochemical[[#This Row],[Concentration]],FuzzyQ,2)</f>
        <v>Q1</v>
      </c>
      <c r="AA189">
        <f>SQRT(physicochemical[[#This Row],[S- Fn]])</f>
        <v>0.8033880958598888</v>
      </c>
      <c r="AB189" t="str">
        <f>VLOOKUP(physicochemical[[#This Row],[Dialation]],FuzzyQ,2)</f>
        <v>Q1</v>
      </c>
    </row>
    <row r="190" spans="1:28" ht="15" hidden="1" thickTop="1" x14ac:dyDescent="0.35">
      <c r="A190">
        <f>'winequality-white'!A212</f>
        <v>9.6999999999999993</v>
      </c>
      <c r="B190">
        <f>'winequality-white'!B212</f>
        <v>0.53</v>
      </c>
      <c r="C190">
        <f>'winequality-white'!D212</f>
        <v>2</v>
      </c>
      <c r="D190">
        <f>'winequality-white'!E212</f>
        <v>3.9E-2</v>
      </c>
      <c r="E190">
        <f>'winequality-white'!F212</f>
        <v>5</v>
      </c>
      <c r="F190">
        <f>'winequality-white'!H212</f>
        <v>0.99585000000000001</v>
      </c>
      <c r="G190">
        <f>'winequality-white'!I212</f>
        <v>3.3</v>
      </c>
      <c r="H190">
        <f>'winequality-white'!J212</f>
        <v>0.86</v>
      </c>
      <c r="I190">
        <f>'winequality-white'!K212</f>
        <v>12.4</v>
      </c>
      <c r="J190" s="17">
        <v>6</v>
      </c>
      <c r="K190">
        <f>STANDARDIZE(physicochemical[[#This Row],[fixed acidity]],Stats!B$3,Stats!B$7)</f>
        <v>0.52874812140956906</v>
      </c>
      <c r="L190">
        <f>STANDARDIZE(physicochemical[[#This Row],[volatile acidity]],Stats!C$3,Stats!C$7)</f>
        <v>9.5771562491026689E-3</v>
      </c>
      <c r="M190">
        <f>STANDARDIZE(physicochemical[[#This Row],[residual sugar]],Stats!E$3,Stats!E$7)</f>
        <v>-0.46765047331979703</v>
      </c>
      <c r="N190">
        <f>STANDARDIZE(physicochemical[[#This Row],[chlorides]],Stats!F$3,Stats!F$7)</f>
        <v>-1.0292177493442114</v>
      </c>
      <c r="O190">
        <f>STANDARDIZE(physicochemical[[#This Row],[free sulfur dioxide]],Stats!G$3,Stats!G$7)</f>
        <v>-1.0198587843994984</v>
      </c>
      <c r="P190">
        <f>STANDARDIZE(physicochemical[[#This Row],[density]],Stats!I$3,Stats!I$7)</f>
        <v>-0.8433480201616711</v>
      </c>
      <c r="Q190">
        <f>STANDARDIZE(physicochemical[[#This Row],[pH]],Stats!J$3,Stats!J$7)</f>
        <v>5.6980816360553939E-3</v>
      </c>
      <c r="R190">
        <f>STANDARDIZE(physicochemical[[#This Row],[sulphates]],Stats!K$3,Stats!K$7)</f>
        <v>1.0451414615042609</v>
      </c>
      <c r="S190">
        <f>STANDARDIZE(physicochemical[[#This Row],[alcohol]],Stats!L$3,Stats!L$7)</f>
        <v>2.0899944241505559</v>
      </c>
      <c r="T190" s="17">
        <f>STANDARDIZE(physicochemical[[#This Row],[quality]],Stats!N$3,Stats!N$7)</f>
        <v>0.50837380281196765</v>
      </c>
      <c r="U190">
        <f>SQRT(SUMXMY2($K$2:$S$2,physicochemical[[#This Row],[STDFA]:[STDAlc]]))</f>
        <v>5.4749560273245184</v>
      </c>
      <c r="V190" t="str">
        <f>VLOOKUP(physicochemical[[#This Row],[Euclidean Dist]],Quartiles,2)</f>
        <v>Q2</v>
      </c>
      <c r="W190">
        <f>IF(physicochemical[[#This Row],[Euclidean Dist]]&lt;=beta,1-2*(physicochemical[[#This Row],[Euclidean Dist]]/gamma)^2,2*((physicochemical[[#This Row],[Euclidean Dist]]-gamma)/gamma)^2)</f>
        <v>0.73698881647772674</v>
      </c>
      <c r="X190" t="str">
        <f>VLOOKUP(physicochemical[[#This Row],[S- Fn]],FuzzyQ,2)</f>
        <v>Q2</v>
      </c>
      <c r="Y190">
        <f>physicochemical[[#This Row],[Euclidean Dist]]^2</f>
        <v>29.975143501137072</v>
      </c>
      <c r="Z190" t="str">
        <f>VLOOKUP(physicochemical[[#This Row],[Concentration]],FuzzyQ,2)</f>
        <v>Q1</v>
      </c>
      <c r="AA190">
        <f>SQRT(physicochemical[[#This Row],[S- Fn]])</f>
        <v>0.85848052772193195</v>
      </c>
      <c r="AB190" t="str">
        <f>VLOOKUP(physicochemical[[#This Row],[Dialation]],FuzzyQ,2)</f>
        <v>Q1</v>
      </c>
    </row>
    <row r="191" spans="1:28" ht="15" hidden="1" thickTop="1" x14ac:dyDescent="0.35">
      <c r="A191">
        <f>'winequality-white'!A213</f>
        <v>8</v>
      </c>
      <c r="B191">
        <f>'winequality-white'!B213</f>
        <v>0.72499999999999998</v>
      </c>
      <c r="C191">
        <f>'winequality-white'!D213</f>
        <v>2.8</v>
      </c>
      <c r="D191">
        <f>'winequality-white'!E213</f>
        <v>8.3000000000000004E-2</v>
      </c>
      <c r="E191">
        <f>'winequality-white'!F213</f>
        <v>10</v>
      </c>
      <c r="F191">
        <f>'winequality-white'!H213</f>
        <v>0.99685000000000001</v>
      </c>
      <c r="G191">
        <f>'winequality-white'!I213</f>
        <v>3.35</v>
      </c>
      <c r="H191">
        <f>'winequality-white'!J213</f>
        <v>0.56000000000000005</v>
      </c>
      <c r="I191">
        <f>'winequality-white'!K213</f>
        <v>10</v>
      </c>
      <c r="J191" s="17">
        <v>6</v>
      </c>
      <c r="K191">
        <f>STANDARDIZE(physicochemical[[#This Row],[fixed acidity]],Stats!B$3,Stats!B$7)</f>
        <v>-0.39687416918488777</v>
      </c>
      <c r="L191">
        <f>STANDARDIZE(physicochemical[[#This Row],[volatile acidity]],Stats!C$3,Stats!C$7)</f>
        <v>1.1017090092168156</v>
      </c>
      <c r="M191">
        <f>STANDARDIZE(physicochemical[[#This Row],[residual sugar]],Stats!E$3,Stats!E$7)</f>
        <v>0.17805263102234511</v>
      </c>
      <c r="N191">
        <f>STANDARDIZE(physicochemical[[#This Row],[chlorides]],Stats!F$3,Stats!F$7)</f>
        <v>-0.14774658688882564</v>
      </c>
      <c r="O191">
        <f>STANDARDIZE(physicochemical[[#This Row],[free sulfur dioxide]],Stats!G$3,Stats!G$7)</f>
        <v>-0.51850258323958376</v>
      </c>
      <c r="P191">
        <f>STANDARDIZE(physicochemical[[#This Row],[density]],Stats!I$3,Stats!I$7)</f>
        <v>-0.28092103203133706</v>
      </c>
      <c r="Q191">
        <f>STANDARDIZE(physicochemical[[#This Row],[pH]],Stats!J$3,Stats!J$7)</f>
        <v>0.32225817252798017</v>
      </c>
      <c r="R191">
        <f>STANDARDIZE(physicochemical[[#This Row],[sulphates]],Stats!K$3,Stats!K$7)</f>
        <v>-0.59232688219367402</v>
      </c>
      <c r="S191">
        <f>STANDARDIZE(physicochemical[[#This Row],[alcohol]],Stats!L$3,Stats!L$7)</f>
        <v>-0.23297441665956675</v>
      </c>
      <c r="T191" s="17">
        <f>STANDARDIZE(physicochemical[[#This Row],[quality]],Stats!N$3,Stats!N$7)</f>
        <v>0.50837380281196765</v>
      </c>
      <c r="U191">
        <f>SQRT(SUMXMY2($K$2:$S$2,physicochemical[[#This Row],[STDFA]:[STDAlc]]))</f>
        <v>3.4752188628989256</v>
      </c>
      <c r="V191" t="str">
        <f>VLOOKUP(physicochemical[[#This Row],[Euclidean Dist]],Quartiles,2)</f>
        <v>Q1</v>
      </c>
      <c r="W191">
        <f>IF(physicochemical[[#This Row],[Euclidean Dist]]&lt;=beta,1-2*(physicochemical[[#This Row],[Euclidean Dist]]/gamma)^2,2*((physicochemical[[#This Row],[Euclidean Dist]]-gamma)/gamma)^2)</f>
        <v>0.89403138300037921</v>
      </c>
      <c r="X191" t="str">
        <f>VLOOKUP(physicochemical[[#This Row],[S- Fn]],FuzzyQ,2)</f>
        <v>Q1</v>
      </c>
      <c r="Y191">
        <f>physicochemical[[#This Row],[Euclidean Dist]]^2</f>
        <v>12.077146145048502</v>
      </c>
      <c r="Z191" t="str">
        <f>VLOOKUP(physicochemical[[#This Row],[Concentration]],FuzzyQ,2)</f>
        <v>Q1</v>
      </c>
      <c r="AA191">
        <f>SQRT(physicochemical[[#This Row],[S- Fn]])</f>
        <v>0.94553232784520869</v>
      </c>
      <c r="AB191" t="str">
        <f>VLOOKUP(physicochemical[[#This Row],[Dialation]],FuzzyQ,2)</f>
        <v>Q1</v>
      </c>
    </row>
    <row r="192" spans="1:28" ht="15" hidden="1" thickTop="1" x14ac:dyDescent="0.35">
      <c r="A192">
        <f>'winequality-white'!A214</f>
        <v>11.6</v>
      </c>
      <c r="B192">
        <f>'winequality-white'!B214</f>
        <v>0.44</v>
      </c>
      <c r="C192">
        <f>'winequality-white'!D214</f>
        <v>2.1</v>
      </c>
      <c r="D192">
        <f>'winequality-white'!E214</f>
        <v>5.8999999999999997E-2</v>
      </c>
      <c r="E192">
        <f>'winequality-white'!F214</f>
        <v>5</v>
      </c>
      <c r="F192">
        <f>'winequality-white'!H214</f>
        <v>0.998</v>
      </c>
      <c r="G192">
        <f>'winequality-white'!I214</f>
        <v>3.21</v>
      </c>
      <c r="H192">
        <f>'winequality-white'!J214</f>
        <v>0.67</v>
      </c>
      <c r="I192">
        <f>'winequality-white'!K214</f>
        <v>10.199999999999999</v>
      </c>
      <c r="J192" s="17">
        <v>6</v>
      </c>
      <c r="K192">
        <f>STANDARDIZE(physicochemical[[#This Row],[fixed acidity]],Stats!B$3,Stats!B$7)</f>
        <v>1.5632671520739625</v>
      </c>
      <c r="L192">
        <f>STANDARDIZE(physicochemical[[#This Row],[volatile acidity]],Stats!C$3,Stats!C$7)</f>
        <v>-0.49448369896676508</v>
      </c>
      <c r="M192">
        <f>STANDARDIZE(physicochemical[[#This Row],[residual sugar]],Stats!E$3,Stats!E$7)</f>
        <v>-0.38693758527702915</v>
      </c>
      <c r="N192">
        <f>STANDARDIZE(physicochemical[[#This Row],[chlorides]],Stats!F$3,Stats!F$7)</f>
        <v>-0.62854903913721794</v>
      </c>
      <c r="O192">
        <f>STANDARDIZE(physicochemical[[#This Row],[free sulfur dioxide]],Stats!G$3,Stats!G$7)</f>
        <v>-1.0198587843994984</v>
      </c>
      <c r="P192">
        <f>STANDARDIZE(physicochemical[[#This Row],[density]],Stats!I$3,Stats!I$7)</f>
        <v>0.36587000431853767</v>
      </c>
      <c r="Q192">
        <f>STANDARDIZE(physicochemical[[#This Row],[pH]],Stats!J$3,Stats!J$7)</f>
        <v>-0.56411008196940526</v>
      </c>
      <c r="R192">
        <f>STANDARDIZE(physicochemical[[#This Row],[sulphates]],Stats!K$3,Stats!K$7)</f>
        <v>8.0781771622354705E-3</v>
      </c>
      <c r="S192">
        <f>STANDARDIZE(physicochemical[[#This Row],[alcohol]],Stats!L$3,Stats!L$7)</f>
        <v>-3.9393679925390557E-2</v>
      </c>
      <c r="T192" s="17">
        <f>STANDARDIZE(physicochemical[[#This Row],[quality]],Stats!N$3,Stats!N$7)</f>
        <v>0.50837380281196765</v>
      </c>
      <c r="U192">
        <f>SQRT(SUMXMY2($K$2:$S$2,physicochemical[[#This Row],[STDFA]:[STDAlc]]))</f>
        <v>5.8871734147170223</v>
      </c>
      <c r="V192" t="str">
        <f>VLOOKUP(physicochemical[[#This Row],[Euclidean Dist]],Quartiles,2)</f>
        <v>Q2</v>
      </c>
      <c r="W192">
        <f>IF(physicochemical[[#This Row],[Euclidean Dist]]&lt;=beta,1-2*(physicochemical[[#This Row],[Euclidean Dist]]/gamma)^2,2*((physicochemical[[#This Row],[Euclidean Dist]]-gamma)/gamma)^2)</f>
        <v>0.69589287031873581</v>
      </c>
      <c r="X192" t="str">
        <f>VLOOKUP(physicochemical[[#This Row],[S- Fn]],FuzzyQ,2)</f>
        <v>Q2</v>
      </c>
      <c r="Y192">
        <f>physicochemical[[#This Row],[Euclidean Dist]]^2</f>
        <v>34.658810814950883</v>
      </c>
      <c r="Z192" t="str">
        <f>VLOOKUP(physicochemical[[#This Row],[Concentration]],FuzzyQ,2)</f>
        <v>Q1</v>
      </c>
      <c r="AA192">
        <f>SQRT(physicochemical[[#This Row],[S- Fn]])</f>
        <v>0.83420193617536986</v>
      </c>
      <c r="AB192" t="str">
        <f>VLOOKUP(physicochemical[[#This Row],[Dialation]],FuzzyQ,2)</f>
        <v>Q1</v>
      </c>
    </row>
    <row r="193" spans="1:28" ht="15" hidden="1" thickTop="1" x14ac:dyDescent="0.35">
      <c r="A193">
        <f>'winequality-white'!A215</f>
        <v>8.1999999999999993</v>
      </c>
      <c r="B193">
        <f>'winequality-white'!B215</f>
        <v>0.56999999999999995</v>
      </c>
      <c r="C193">
        <f>'winequality-white'!D215</f>
        <v>2.2000000000000002</v>
      </c>
      <c r="D193">
        <f>'winequality-white'!E215</f>
        <v>0.06</v>
      </c>
      <c r="E193">
        <f>'winequality-white'!F215</f>
        <v>28</v>
      </c>
      <c r="F193">
        <f>'winequality-white'!H215</f>
        <v>0.99590000000000001</v>
      </c>
      <c r="G193">
        <f>'winequality-white'!I215</f>
        <v>3.3</v>
      </c>
      <c r="H193">
        <f>'winequality-white'!J215</f>
        <v>0.43</v>
      </c>
      <c r="I193">
        <f>'winequality-white'!K215</f>
        <v>10.1</v>
      </c>
      <c r="J193" s="17">
        <v>5</v>
      </c>
      <c r="K193">
        <f>STANDARDIZE(physicochemical[[#This Row],[fixed acidity]],Stats!B$3,Stats!B$7)</f>
        <v>-0.287977429114952</v>
      </c>
      <c r="L193">
        <f>STANDARDIZE(physicochemical[[#This Row],[volatile acidity]],Stats!C$3,Stats!C$7)</f>
        <v>0.23360420301171009</v>
      </c>
      <c r="M193">
        <f>STANDARDIZE(physicochemical[[#This Row],[residual sugar]],Stats!E$3,Stats!E$7)</f>
        <v>-0.30622469723426132</v>
      </c>
      <c r="N193">
        <f>STANDARDIZE(physicochemical[[#This Row],[chlorides]],Stats!F$3,Stats!F$7)</f>
        <v>-0.6085156036268683</v>
      </c>
      <c r="O193">
        <f>STANDARDIZE(physicochemical[[#This Row],[free sulfur dioxide]],Stats!G$3,Stats!G$7)</f>
        <v>1.2863797409361093</v>
      </c>
      <c r="P193">
        <f>STANDARDIZE(physicochemical[[#This Row],[density]],Stats!I$3,Stats!I$7)</f>
        <v>-0.81522667075515753</v>
      </c>
      <c r="Q193">
        <f>STANDARDIZE(physicochemical[[#This Row],[pH]],Stats!J$3,Stats!J$7)</f>
        <v>5.6980816360553939E-3</v>
      </c>
      <c r="R193">
        <f>STANDARDIZE(physicochemical[[#This Row],[sulphates]],Stats!K$3,Stats!K$7)</f>
        <v>-1.3018964977961129</v>
      </c>
      <c r="S193">
        <f>STANDARDIZE(physicochemical[[#This Row],[alcohol]],Stats!L$3,Stats!L$7)</f>
        <v>-0.13618404829247865</v>
      </c>
      <c r="T193" s="17">
        <f>STANDARDIZE(physicochemical[[#This Row],[quality]],Stats!N$3,Stats!N$7)</f>
        <v>-0.74377842086283041</v>
      </c>
      <c r="U193">
        <f>SQRT(SUMXMY2($K$2:$S$2,physicochemical[[#This Row],[STDFA]:[STDAlc]]))</f>
        <v>5.0869991269450869</v>
      </c>
      <c r="V193" t="str">
        <f>VLOOKUP(physicochemical[[#This Row],[Euclidean Dist]],Quartiles,2)</f>
        <v>Q2</v>
      </c>
      <c r="W193">
        <f>IF(physicochemical[[#This Row],[Euclidean Dist]]&lt;=beta,1-2*(physicochemical[[#This Row],[Euclidean Dist]]/gamma)^2,2*((physicochemical[[#This Row],[Euclidean Dist]]-gamma)/gamma)^2)</f>
        <v>0.77294228089600947</v>
      </c>
      <c r="X193" t="str">
        <f>VLOOKUP(physicochemical[[#This Row],[S- Fn]],FuzzyQ,2)</f>
        <v>Q1</v>
      </c>
      <c r="Y193">
        <f>physicochemical[[#This Row],[Euclidean Dist]]^2</f>
        <v>25.877560117540078</v>
      </c>
      <c r="Z193" t="str">
        <f>VLOOKUP(physicochemical[[#This Row],[Concentration]],FuzzyQ,2)</f>
        <v>Q1</v>
      </c>
      <c r="AA193">
        <f>SQRT(physicochemical[[#This Row],[S- Fn]])</f>
        <v>0.87917136037066712</v>
      </c>
      <c r="AB193" t="str">
        <f>VLOOKUP(physicochemical[[#This Row],[Dialation]],FuzzyQ,2)</f>
        <v>Q1</v>
      </c>
    </row>
    <row r="194" spans="1:28" ht="15" hidden="1" thickTop="1" x14ac:dyDescent="0.35">
      <c r="A194">
        <f>'winequality-white'!A216</f>
        <v>7.8</v>
      </c>
      <c r="B194">
        <f>'winequality-white'!B216</f>
        <v>0.73499999999999999</v>
      </c>
      <c r="C194">
        <f>'winequality-white'!D216</f>
        <v>2.4</v>
      </c>
      <c r="D194">
        <f>'winequality-white'!E216</f>
        <v>9.1999999999999998E-2</v>
      </c>
      <c r="E194">
        <f>'winequality-white'!F216</f>
        <v>10</v>
      </c>
      <c r="F194">
        <f>'winequality-white'!H216</f>
        <v>0.99739999999999995</v>
      </c>
      <c r="G194">
        <f>'winequality-white'!I216</f>
        <v>3.24</v>
      </c>
      <c r="H194">
        <f>'winequality-white'!J216</f>
        <v>0.71</v>
      </c>
      <c r="I194">
        <f>'winequality-white'!K216</f>
        <v>9.8000000000000007</v>
      </c>
      <c r="J194" s="17">
        <v>6</v>
      </c>
      <c r="K194">
        <f>STANDARDIZE(physicochemical[[#This Row],[fixed acidity]],Stats!B$3,Stats!B$7)</f>
        <v>-0.50577090925482393</v>
      </c>
      <c r="L194">
        <f>STANDARDIZE(physicochemical[[#This Row],[volatile acidity]],Stats!C$3,Stats!C$7)</f>
        <v>1.1577157709074677</v>
      </c>
      <c r="M194">
        <f>STANDARDIZE(physicochemical[[#This Row],[residual sugar]],Stats!E$3,Stats!E$7)</f>
        <v>-0.14479892114872595</v>
      </c>
      <c r="N194">
        <f>STANDARDIZE(physicochemical[[#This Row],[chlorides]],Stats!F$3,Stats!F$7)</f>
        <v>3.2554332704321308E-2</v>
      </c>
      <c r="O194">
        <f>STANDARDIZE(physicochemical[[#This Row],[free sulfur dioxide]],Stats!G$3,Stats!G$7)</f>
        <v>-0.51850258323958376</v>
      </c>
      <c r="P194">
        <f>STANDARDIZE(physicochemical[[#This Row],[density]],Stats!I$3,Stats!I$7)</f>
        <v>2.8413811440312298E-2</v>
      </c>
      <c r="Q194">
        <f>STANDARDIZE(physicochemical[[#This Row],[pH]],Stats!J$3,Stats!J$7)</f>
        <v>-0.37417402743424982</v>
      </c>
      <c r="R194">
        <f>STANDARDIZE(physicochemical[[#This Row],[sulphates]],Stats!K$3,Stats!K$7)</f>
        <v>0.22640728965529308</v>
      </c>
      <c r="S194">
        <f>STANDARDIZE(physicochemical[[#This Row],[alcohol]],Stats!L$3,Stats!L$7)</f>
        <v>-0.42655515339374295</v>
      </c>
      <c r="T194" s="17">
        <f>STANDARDIZE(physicochemical[[#This Row],[quality]],Stats!N$3,Stats!N$7)</f>
        <v>0.50837380281196765</v>
      </c>
      <c r="U194">
        <f>SQRT(SUMXMY2($K$2:$S$2,physicochemical[[#This Row],[STDFA]:[STDAlc]]))</f>
        <v>4.0999325406218583</v>
      </c>
      <c r="V194" t="str">
        <f>VLOOKUP(physicochemical[[#This Row],[Euclidean Dist]],Quartiles,2)</f>
        <v>Q2</v>
      </c>
      <c r="W194">
        <f>IF(physicochemical[[#This Row],[Euclidean Dist]]&lt;=beta,1-2*(physicochemical[[#This Row],[Euclidean Dist]]/gamma)^2,2*((physicochemical[[#This Row],[Euclidean Dist]]-gamma)/gamma)^2)</f>
        <v>0.85250871252852045</v>
      </c>
      <c r="X194" t="str">
        <f>VLOOKUP(physicochemical[[#This Row],[S- Fn]],FuzzyQ,2)</f>
        <v>Q1</v>
      </c>
      <c r="Y194">
        <f>physicochemical[[#This Row],[Euclidean Dist]]^2</f>
        <v>16.809446837650007</v>
      </c>
      <c r="Z194" t="str">
        <f>VLOOKUP(physicochemical[[#This Row],[Concentration]],FuzzyQ,2)</f>
        <v>Q1</v>
      </c>
      <c r="AA194">
        <f>SQRT(physicochemical[[#This Row],[S- Fn]])</f>
        <v>0.92331398371763029</v>
      </c>
      <c r="AB194" t="str">
        <f>VLOOKUP(physicochemical[[#This Row],[Dialation]],FuzzyQ,2)</f>
        <v>Q1</v>
      </c>
    </row>
    <row r="195" spans="1:28" ht="15" hidden="1" thickTop="1" x14ac:dyDescent="0.35">
      <c r="A195">
        <f>'winequality-white'!A217</f>
        <v>7</v>
      </c>
      <c r="B195">
        <f>'winequality-white'!B217</f>
        <v>0.49</v>
      </c>
      <c r="C195">
        <f>'winequality-white'!D217</f>
        <v>5.6</v>
      </c>
      <c r="D195">
        <f>'winequality-white'!E217</f>
        <v>0.06</v>
      </c>
      <c r="E195">
        <f>'winequality-white'!F217</f>
        <v>26</v>
      </c>
      <c r="F195">
        <f>'winequality-white'!H217</f>
        <v>0.99739999999999995</v>
      </c>
      <c r="G195">
        <f>'winequality-white'!I217</f>
        <v>3.34</v>
      </c>
      <c r="H195">
        <f>'winequality-white'!J217</f>
        <v>0.76</v>
      </c>
      <c r="I195">
        <f>'winequality-white'!K217</f>
        <v>10.5</v>
      </c>
      <c r="J195" s="17">
        <v>5</v>
      </c>
      <c r="K195">
        <f>STANDARDIZE(physicochemical[[#This Row],[fixed acidity]],Stats!B$3,Stats!B$7)</f>
        <v>-0.94135786953456846</v>
      </c>
      <c r="L195">
        <f>STANDARDIZE(physicochemical[[#This Row],[volatile acidity]],Stats!C$3,Stats!C$7)</f>
        <v>-0.21444989051350535</v>
      </c>
      <c r="M195">
        <f>STANDARDIZE(physicochemical[[#This Row],[residual sugar]],Stats!E$3,Stats!E$7)</f>
        <v>2.4380134962198432</v>
      </c>
      <c r="N195">
        <f>STANDARDIZE(physicochemical[[#This Row],[chlorides]],Stats!F$3,Stats!F$7)</f>
        <v>-0.6085156036268683</v>
      </c>
      <c r="O195">
        <f>STANDARDIZE(physicochemical[[#This Row],[free sulfur dioxide]],Stats!G$3,Stats!G$7)</f>
        <v>1.0858372604721434</v>
      </c>
      <c r="P195">
        <f>STANDARDIZE(physicochemical[[#This Row],[density]],Stats!I$3,Stats!I$7)</f>
        <v>2.8413811440312298E-2</v>
      </c>
      <c r="Q195">
        <f>STANDARDIZE(physicochemical[[#This Row],[pH]],Stats!J$3,Stats!J$7)</f>
        <v>0.25894615434959412</v>
      </c>
      <c r="R195">
        <f>STANDARDIZE(physicochemical[[#This Row],[sulphates]],Stats!K$3,Stats!K$7)</f>
        <v>0.49931868027161586</v>
      </c>
      <c r="S195">
        <f>STANDARDIZE(physicochemical[[#This Row],[alcohol]],Stats!L$3,Stats!L$7)</f>
        <v>0.25097742517587546</v>
      </c>
      <c r="T195" s="17">
        <f>STANDARDIZE(physicochemical[[#This Row],[quality]],Stats!N$3,Stats!N$7)</f>
        <v>-0.74377842086283041</v>
      </c>
      <c r="U195">
        <f>SQRT(SUMXMY2($K$2:$S$2,physicochemical[[#This Row],[STDFA]:[STDAlc]]))</f>
        <v>5.1402689632974807</v>
      </c>
      <c r="V195" t="str">
        <f>VLOOKUP(physicochemical[[#This Row],[Euclidean Dist]],Quartiles,2)</f>
        <v>Q2</v>
      </c>
      <c r="W195">
        <f>IF(physicochemical[[#This Row],[Euclidean Dist]]&lt;=beta,1-2*(physicochemical[[#This Row],[Euclidean Dist]]/gamma)^2,2*((physicochemical[[#This Row],[Euclidean Dist]]-gamma)/gamma)^2)</f>
        <v>0.76816199416028186</v>
      </c>
      <c r="X195" t="str">
        <f>VLOOKUP(physicochemical[[#This Row],[S- Fn]],FuzzyQ,2)</f>
        <v>Q1</v>
      </c>
      <c r="Y195">
        <f>physicochemical[[#This Row],[Euclidean Dist]]^2</f>
        <v>26.422365015039357</v>
      </c>
      <c r="Z195" t="str">
        <f>VLOOKUP(physicochemical[[#This Row],[Concentration]],FuzzyQ,2)</f>
        <v>Q1</v>
      </c>
      <c r="AA195">
        <f>SQRT(physicochemical[[#This Row],[S- Fn]])</f>
        <v>0.8764485119847496</v>
      </c>
      <c r="AB195" t="str">
        <f>VLOOKUP(physicochemical[[#This Row],[Dialation]],FuzzyQ,2)</f>
        <v>Q1</v>
      </c>
    </row>
    <row r="196" spans="1:28" ht="15" hidden="1" thickTop="1" x14ac:dyDescent="0.35">
      <c r="A196">
        <f>'winequality-white'!A218</f>
        <v>8.6999999999999993</v>
      </c>
      <c r="B196">
        <f>'winequality-white'!B218</f>
        <v>0.625</v>
      </c>
      <c r="C196">
        <f>'winequality-white'!D218</f>
        <v>2</v>
      </c>
      <c r="D196">
        <f>'winequality-white'!E218</f>
        <v>0.10100000000000001</v>
      </c>
      <c r="E196">
        <f>'winequality-white'!F218</f>
        <v>13</v>
      </c>
      <c r="F196">
        <f>'winequality-white'!H218</f>
        <v>0.99619999999999997</v>
      </c>
      <c r="G196">
        <f>'winequality-white'!I218</f>
        <v>3.14</v>
      </c>
      <c r="H196">
        <f>'winequality-white'!J218</f>
        <v>0.56999999999999995</v>
      </c>
      <c r="I196">
        <f>'winequality-white'!K218</f>
        <v>11</v>
      </c>
      <c r="J196" s="17">
        <v>5</v>
      </c>
      <c r="K196">
        <f>STANDARDIZE(physicochemical[[#This Row],[fixed acidity]],Stats!B$3,Stats!B$7)</f>
        <v>-1.5735578940111655E-2</v>
      </c>
      <c r="L196">
        <f>STANDARDIZE(physicochemical[[#This Row],[volatile acidity]],Stats!C$3,Stats!C$7)</f>
        <v>0.54164139231029607</v>
      </c>
      <c r="M196">
        <f>STANDARDIZE(physicochemical[[#This Row],[residual sugar]],Stats!E$3,Stats!E$7)</f>
        <v>-0.46765047331979703</v>
      </c>
      <c r="N196">
        <f>STANDARDIZE(physicochemical[[#This Row],[chlorides]],Stats!F$3,Stats!F$7)</f>
        <v>0.21285525229746854</v>
      </c>
      <c r="O196">
        <f>STANDARDIZE(physicochemical[[#This Row],[free sulfur dioxide]],Stats!G$3,Stats!G$7)</f>
        <v>-0.2176888625436349</v>
      </c>
      <c r="P196">
        <f>STANDARDIZE(physicochemical[[#This Row],[density]],Stats!I$3,Stats!I$7)</f>
        <v>-0.64649857431607605</v>
      </c>
      <c r="Q196">
        <f>STANDARDIZE(physicochemical[[#This Row],[pH]],Stats!J$3,Stats!J$7)</f>
        <v>-1.0072942092180965</v>
      </c>
      <c r="R196">
        <f>STANDARDIZE(physicochemical[[#This Row],[sulphates]],Stats!K$3,Stats!K$7)</f>
        <v>-0.53774460407041014</v>
      </c>
      <c r="S196">
        <f>STANDARDIZE(physicochemical[[#This Row],[alcohol]],Stats!L$3,Stats!L$7)</f>
        <v>0.73492926701131767</v>
      </c>
      <c r="T196" s="17">
        <f>STANDARDIZE(physicochemical[[#This Row],[quality]],Stats!N$3,Stats!N$7)</f>
        <v>-0.74377842086283041</v>
      </c>
      <c r="U196">
        <f>SQRT(SUMXMY2($K$2:$S$2,physicochemical[[#This Row],[STDFA]:[STDAlc]]))</f>
        <v>4.9062947860673392</v>
      </c>
      <c r="V196" t="str">
        <f>VLOOKUP(physicochemical[[#This Row],[Euclidean Dist]],Quartiles,2)</f>
        <v>Q2</v>
      </c>
      <c r="W196">
        <f>IF(physicochemical[[#This Row],[Euclidean Dist]]&lt;=beta,1-2*(physicochemical[[#This Row],[Euclidean Dist]]/gamma)^2,2*((physicochemical[[#This Row],[Euclidean Dist]]-gamma)/gamma)^2)</f>
        <v>0.78878720599682339</v>
      </c>
      <c r="X196" t="str">
        <f>VLOOKUP(physicochemical[[#This Row],[S- Fn]],FuzzyQ,2)</f>
        <v>Q1</v>
      </c>
      <c r="Y196">
        <f>physicochemical[[#This Row],[Euclidean Dist]]^2</f>
        <v>24.071728527791556</v>
      </c>
      <c r="Z196" t="str">
        <f>VLOOKUP(physicochemical[[#This Row],[Concentration]],FuzzyQ,2)</f>
        <v>Q1</v>
      </c>
      <c r="AA196">
        <f>SQRT(physicochemical[[#This Row],[S- Fn]])</f>
        <v>0.88813692975623049</v>
      </c>
      <c r="AB196" t="str">
        <f>VLOOKUP(physicochemical[[#This Row],[Dialation]],FuzzyQ,2)</f>
        <v>Q1</v>
      </c>
    </row>
    <row r="197" spans="1:28" ht="15" hidden="1" thickTop="1" x14ac:dyDescent="0.35">
      <c r="A197">
        <f>'winequality-white'!A219</f>
        <v>8.1</v>
      </c>
      <c r="B197">
        <f>'winequality-white'!B219</f>
        <v>0.72499999999999998</v>
      </c>
      <c r="C197">
        <f>'winequality-white'!D219</f>
        <v>2.2000000000000002</v>
      </c>
      <c r="D197">
        <f>'winequality-white'!E219</f>
        <v>7.1999999999999995E-2</v>
      </c>
      <c r="E197">
        <f>'winequality-white'!F219</f>
        <v>11</v>
      </c>
      <c r="F197">
        <f>'winequality-white'!H219</f>
        <v>0.99670000000000003</v>
      </c>
      <c r="G197">
        <f>'winequality-white'!I219</f>
        <v>3.36</v>
      </c>
      <c r="H197">
        <f>'winequality-white'!J219</f>
        <v>0.55000000000000004</v>
      </c>
      <c r="I197">
        <f>'winequality-white'!K219</f>
        <v>9.1</v>
      </c>
      <c r="J197" s="17">
        <v>5</v>
      </c>
      <c r="K197">
        <f>STANDARDIZE(physicochemical[[#This Row],[fixed acidity]],Stats!B$3,Stats!B$7)</f>
        <v>-0.34242579914991988</v>
      </c>
      <c r="L197">
        <f>STANDARDIZE(physicochemical[[#This Row],[volatile acidity]],Stats!C$3,Stats!C$7)</f>
        <v>1.1017090092168156</v>
      </c>
      <c r="M197">
        <f>STANDARDIZE(physicochemical[[#This Row],[residual sugar]],Stats!E$3,Stats!E$7)</f>
        <v>-0.30622469723426132</v>
      </c>
      <c r="N197">
        <f>STANDARDIZE(physicochemical[[#This Row],[chlorides]],Stats!F$3,Stats!F$7)</f>
        <v>-0.36811437750267223</v>
      </c>
      <c r="O197">
        <f>STANDARDIZE(physicochemical[[#This Row],[free sulfur dioxide]],Stats!G$3,Stats!G$7)</f>
        <v>-0.41823134300760079</v>
      </c>
      <c r="P197">
        <f>STANDARDIZE(physicochemical[[#This Row],[density]],Stats!I$3,Stats!I$7)</f>
        <v>-0.3652850802508778</v>
      </c>
      <c r="Q197">
        <f>STANDARDIZE(physicochemical[[#This Row],[pH]],Stats!J$3,Stats!J$7)</f>
        <v>0.38557019070636345</v>
      </c>
      <c r="R197">
        <f>STANDARDIZE(physicochemical[[#This Row],[sulphates]],Stats!K$3,Stats!K$7)</f>
        <v>-0.64690916031693857</v>
      </c>
      <c r="S197">
        <f>STANDARDIZE(physicochemical[[#This Row],[alcohol]],Stats!L$3,Stats!L$7)</f>
        <v>-1.1040877319633631</v>
      </c>
      <c r="T197" s="17">
        <f>STANDARDIZE(physicochemical[[#This Row],[quality]],Stats!N$3,Stats!N$7)</f>
        <v>-0.74377842086283041</v>
      </c>
      <c r="U197">
        <f>SQRT(SUMXMY2($K$2:$S$2,physicochemical[[#This Row],[STDFA]:[STDAlc]]))</f>
        <v>3.9318906623481706</v>
      </c>
      <c r="V197" t="str">
        <f>VLOOKUP(physicochemical[[#This Row],[Euclidean Dist]],Quartiles,2)</f>
        <v>Q2</v>
      </c>
      <c r="W197">
        <f>IF(physicochemical[[#This Row],[Euclidean Dist]]&lt;=beta,1-2*(physicochemical[[#This Row],[Euclidean Dist]]/gamma)^2,2*((physicochemical[[#This Row],[Euclidean Dist]]-gamma)/gamma)^2)</f>
        <v>0.8643512457587873</v>
      </c>
      <c r="X197" t="str">
        <f>VLOOKUP(physicochemical[[#This Row],[S- Fn]],FuzzyQ,2)</f>
        <v>Q1</v>
      </c>
      <c r="Y197">
        <f>physicochemical[[#This Row],[Euclidean Dist]]^2</f>
        <v>15.459764180660736</v>
      </c>
      <c r="Z197" t="str">
        <f>VLOOKUP(physicochemical[[#This Row],[Concentration]],FuzzyQ,2)</f>
        <v>Q1</v>
      </c>
      <c r="AA197">
        <f>SQRT(physicochemical[[#This Row],[S- Fn]])</f>
        <v>0.92970492402632099</v>
      </c>
      <c r="AB197" t="str">
        <f>VLOOKUP(physicochemical[[#This Row],[Dialation]],FuzzyQ,2)</f>
        <v>Q1</v>
      </c>
    </row>
    <row r="198" spans="1:28" ht="15" hidden="1" thickTop="1" x14ac:dyDescent="0.35">
      <c r="A198">
        <f>'winequality-white'!A220</f>
        <v>7.5</v>
      </c>
      <c r="B198">
        <f>'winequality-white'!B220</f>
        <v>0.49</v>
      </c>
      <c r="C198">
        <f>'winequality-white'!D220</f>
        <v>1.9</v>
      </c>
      <c r="D198">
        <f>'winequality-white'!E220</f>
        <v>7.5999999999999998E-2</v>
      </c>
      <c r="E198">
        <f>'winequality-white'!F220</f>
        <v>10</v>
      </c>
      <c r="F198">
        <f>'winequality-white'!H220</f>
        <v>0.99570000000000003</v>
      </c>
      <c r="G198">
        <f>'winequality-white'!I220</f>
        <v>3.39</v>
      </c>
      <c r="H198">
        <f>'winequality-white'!J220</f>
        <v>0.54</v>
      </c>
      <c r="I198">
        <f>'winequality-white'!K220</f>
        <v>9.6999999999999993</v>
      </c>
      <c r="J198" s="17">
        <v>5</v>
      </c>
      <c r="K198">
        <f>STANDARDIZE(physicochemical[[#This Row],[fixed acidity]],Stats!B$3,Stats!B$7)</f>
        <v>-0.66911601935972809</v>
      </c>
      <c r="L198">
        <f>STANDARDIZE(physicochemical[[#This Row],[volatile acidity]],Stats!C$3,Stats!C$7)</f>
        <v>-0.21444989051350535</v>
      </c>
      <c r="M198">
        <f>STANDARDIZE(physicochemical[[#This Row],[residual sugar]],Stats!E$3,Stats!E$7)</f>
        <v>-0.54836336136256492</v>
      </c>
      <c r="N198">
        <f>STANDARDIZE(physicochemical[[#This Row],[chlorides]],Stats!F$3,Stats!F$7)</f>
        <v>-0.2879806354612735</v>
      </c>
      <c r="O198">
        <f>STANDARDIZE(physicochemical[[#This Row],[free sulfur dioxide]],Stats!G$3,Stats!G$7)</f>
        <v>-0.51850258323958376</v>
      </c>
      <c r="P198">
        <f>STANDARDIZE(physicochemical[[#This Row],[density]],Stats!I$3,Stats!I$7)</f>
        <v>-0.92771206838121179</v>
      </c>
      <c r="Q198">
        <f>STANDARDIZE(physicochemical[[#This Row],[pH]],Stats!J$3,Stats!J$7)</f>
        <v>0.57550624524151883</v>
      </c>
      <c r="R198">
        <f>STANDARDIZE(physicochemical[[#This Row],[sulphates]],Stats!K$3,Stats!K$7)</f>
        <v>-0.70149143844020312</v>
      </c>
      <c r="S198">
        <f>STANDARDIZE(physicochemical[[#This Row],[alcohol]],Stats!L$3,Stats!L$7)</f>
        <v>-0.52334552176083271</v>
      </c>
      <c r="T198" s="17">
        <f>STANDARDIZE(physicochemical[[#This Row],[quality]],Stats!N$3,Stats!N$7)</f>
        <v>-0.74377842086283041</v>
      </c>
      <c r="U198">
        <f>SQRT(SUMXMY2($K$2:$S$2,physicochemical[[#This Row],[STDFA]:[STDAlc]]))</f>
        <v>4.7625845719401552</v>
      </c>
      <c r="V198" t="str">
        <f>VLOOKUP(physicochemical[[#This Row],[Euclidean Dist]],Quartiles,2)</f>
        <v>Q2</v>
      </c>
      <c r="W198">
        <f>IF(physicochemical[[#This Row],[Euclidean Dist]]&lt;=beta,1-2*(physicochemical[[#This Row],[Euclidean Dist]]/gamma)^2,2*((physicochemical[[#This Row],[Euclidean Dist]]-gamma)/gamma)^2)</f>
        <v>0.80097925564630934</v>
      </c>
      <c r="X198" t="str">
        <f>VLOOKUP(physicochemical[[#This Row],[S- Fn]],FuzzyQ,2)</f>
        <v>Q1</v>
      </c>
      <c r="Y198">
        <f>physicochemical[[#This Row],[Euclidean Dist]]^2</f>
        <v>22.682211804882392</v>
      </c>
      <c r="Z198" t="str">
        <f>VLOOKUP(physicochemical[[#This Row],[Concentration]],FuzzyQ,2)</f>
        <v>Q1</v>
      </c>
      <c r="AA198">
        <f>SQRT(physicochemical[[#This Row],[S- Fn]])</f>
        <v>0.89497444413028315</v>
      </c>
      <c r="AB198" t="str">
        <f>VLOOKUP(physicochemical[[#This Row],[Dialation]],FuzzyQ,2)</f>
        <v>Q1</v>
      </c>
    </row>
    <row r="199" spans="1:28" ht="15" hidden="1" thickTop="1" x14ac:dyDescent="0.35">
      <c r="A199">
        <f>'winequality-white'!A221</f>
        <v>7.8</v>
      </c>
      <c r="B199">
        <f>'winequality-white'!B221</f>
        <v>0.53</v>
      </c>
      <c r="C199">
        <f>'winequality-white'!D221</f>
        <v>2.4</v>
      </c>
      <c r="D199">
        <f>'winequality-white'!E221</f>
        <v>0.08</v>
      </c>
      <c r="E199">
        <f>'winequality-white'!F221</f>
        <v>24</v>
      </c>
      <c r="F199">
        <f>'winequality-white'!H221</f>
        <v>0.99655000000000005</v>
      </c>
      <c r="G199">
        <f>'winequality-white'!I221</f>
        <v>3.3</v>
      </c>
      <c r="H199">
        <f>'winequality-white'!J221</f>
        <v>0.6</v>
      </c>
      <c r="I199">
        <f>'winequality-white'!K221</f>
        <v>9.5</v>
      </c>
      <c r="J199" s="17">
        <v>5</v>
      </c>
      <c r="K199">
        <f>STANDARDIZE(physicochemical[[#This Row],[fixed acidity]],Stats!B$3,Stats!B$7)</f>
        <v>-0.50577090925482393</v>
      </c>
      <c r="L199">
        <f>STANDARDIZE(physicochemical[[#This Row],[volatile acidity]],Stats!C$3,Stats!C$7)</f>
        <v>9.5771562491026689E-3</v>
      </c>
      <c r="M199">
        <f>STANDARDIZE(physicochemical[[#This Row],[residual sugar]],Stats!E$3,Stats!E$7)</f>
        <v>-0.14479892114872595</v>
      </c>
      <c r="N199">
        <f>STANDARDIZE(physicochemical[[#This Row],[chlorides]],Stats!F$3,Stats!F$7)</f>
        <v>-0.20784689341987472</v>
      </c>
      <c r="O199">
        <f>STANDARDIZE(physicochemical[[#This Row],[free sulfur dioxide]],Stats!G$3,Stats!G$7)</f>
        <v>0.88529478000817741</v>
      </c>
      <c r="P199">
        <f>STANDARDIZE(physicochemical[[#This Row],[density]],Stats!I$3,Stats!I$7)</f>
        <v>-0.44964912847041855</v>
      </c>
      <c r="Q199">
        <f>STANDARDIZE(physicochemical[[#This Row],[pH]],Stats!J$3,Stats!J$7)</f>
        <v>5.6980816360553939E-3</v>
      </c>
      <c r="R199">
        <f>STANDARDIZE(physicochemical[[#This Row],[sulphates]],Stats!K$3,Stats!K$7)</f>
        <v>-0.37399776970061643</v>
      </c>
      <c r="S199">
        <f>STANDARDIZE(physicochemical[[#This Row],[alcohol]],Stats!L$3,Stats!L$7)</f>
        <v>-0.71692625849500891</v>
      </c>
      <c r="T199" s="17">
        <f>STANDARDIZE(physicochemical[[#This Row],[quality]],Stats!N$3,Stats!N$7)</f>
        <v>-0.74377842086283041</v>
      </c>
      <c r="U199">
        <f>SQRT(SUMXMY2($K$2:$S$2,physicochemical[[#This Row],[STDFA]:[STDAlc]]))</f>
        <v>5.0301456363138994</v>
      </c>
      <c r="V199" t="str">
        <f>VLOOKUP(physicochemical[[#This Row],[Euclidean Dist]],Quartiles,2)</f>
        <v>Q2</v>
      </c>
      <c r="W199">
        <f>IF(physicochemical[[#This Row],[Euclidean Dist]]&lt;=beta,1-2*(physicochemical[[#This Row],[Euclidean Dist]]/gamma)^2,2*((physicochemical[[#This Row],[Euclidean Dist]]-gamma)/gamma)^2)</f>
        <v>0.77798921975014823</v>
      </c>
      <c r="X199" t="str">
        <f>VLOOKUP(physicochemical[[#This Row],[S- Fn]],FuzzyQ,2)</f>
        <v>Q1</v>
      </c>
      <c r="Y199">
        <f>physicochemical[[#This Row],[Euclidean Dist]]^2</f>
        <v>25.302365122527764</v>
      </c>
      <c r="Z199" t="str">
        <f>VLOOKUP(physicochemical[[#This Row],[Concentration]],FuzzyQ,2)</f>
        <v>Q1</v>
      </c>
      <c r="AA199">
        <f>SQRT(physicochemical[[#This Row],[S- Fn]])</f>
        <v>0.88203697187257868</v>
      </c>
      <c r="AB199" t="str">
        <f>VLOOKUP(physicochemical[[#This Row],[Dialation]],FuzzyQ,2)</f>
        <v>Q1</v>
      </c>
    </row>
    <row r="200" spans="1:28" ht="15" hidden="1" thickTop="1" x14ac:dyDescent="0.35">
      <c r="A200">
        <f>'winequality-white'!A222</f>
        <v>7.8</v>
      </c>
      <c r="B200">
        <f>'winequality-white'!B222</f>
        <v>0.34</v>
      </c>
      <c r="C200">
        <f>'winequality-white'!D222</f>
        <v>2</v>
      </c>
      <c r="D200">
        <f>'winequality-white'!E222</f>
        <v>8.2000000000000003E-2</v>
      </c>
      <c r="E200">
        <f>'winequality-white'!F222</f>
        <v>24</v>
      </c>
      <c r="F200">
        <f>'winequality-white'!H222</f>
        <v>0.99639999999999995</v>
      </c>
      <c r="G200">
        <f>'winequality-white'!I222</f>
        <v>3.34</v>
      </c>
      <c r="H200">
        <f>'winequality-white'!J222</f>
        <v>0.59</v>
      </c>
      <c r="I200">
        <f>'winequality-white'!K222</f>
        <v>9.4</v>
      </c>
      <c r="J200" s="17">
        <v>6</v>
      </c>
      <c r="K200">
        <f>STANDARDIZE(physicochemical[[#This Row],[fixed acidity]],Stats!B$3,Stats!B$7)</f>
        <v>-0.50577090925482393</v>
      </c>
      <c r="L200">
        <f>STANDARDIZE(physicochemical[[#This Row],[volatile acidity]],Stats!C$3,Stats!C$7)</f>
        <v>-1.0545513158732847</v>
      </c>
      <c r="M200">
        <f>STANDARDIZE(physicochemical[[#This Row],[residual sugar]],Stats!E$3,Stats!E$7)</f>
        <v>-0.46765047331979703</v>
      </c>
      <c r="N200">
        <f>STANDARDIZE(physicochemical[[#This Row],[chlorides]],Stats!F$3,Stats!F$7)</f>
        <v>-0.16778002239917533</v>
      </c>
      <c r="O200">
        <f>STANDARDIZE(physicochemical[[#This Row],[free sulfur dioxide]],Stats!G$3,Stats!G$7)</f>
        <v>0.88529478000817741</v>
      </c>
      <c r="P200">
        <f>STANDARDIZE(physicochemical[[#This Row],[density]],Stats!I$3,Stats!I$7)</f>
        <v>-0.53401317669002168</v>
      </c>
      <c r="Q200">
        <f>STANDARDIZE(physicochemical[[#This Row],[pH]],Stats!J$3,Stats!J$7)</f>
        <v>0.25894615434959412</v>
      </c>
      <c r="R200">
        <f>STANDARDIZE(physicochemical[[#This Row],[sulphates]],Stats!K$3,Stats!K$7)</f>
        <v>-0.42858004782388098</v>
      </c>
      <c r="S200">
        <f>STANDARDIZE(physicochemical[[#This Row],[alcohol]],Stats!L$3,Stats!L$7)</f>
        <v>-0.813716626862097</v>
      </c>
      <c r="T200" s="17">
        <f>STANDARDIZE(physicochemical[[#This Row],[quality]],Stats!N$3,Stats!N$7)</f>
        <v>0.50837380281196765</v>
      </c>
      <c r="U200">
        <f>SQRT(SUMXMY2($K$2:$S$2,physicochemical[[#This Row],[STDFA]:[STDAlc]]))</f>
        <v>5.8740140808575934</v>
      </c>
      <c r="V200" t="str">
        <f>VLOOKUP(physicochemical[[#This Row],[Euclidean Dist]],Quartiles,2)</f>
        <v>Q2</v>
      </c>
      <c r="W200">
        <f>IF(physicochemical[[#This Row],[Euclidean Dist]]&lt;=beta,1-2*(physicochemical[[#This Row],[Euclidean Dist]]/gamma)^2,2*((physicochemical[[#This Row],[Euclidean Dist]]-gamma)/gamma)^2)</f>
        <v>0.69725086485783461</v>
      </c>
      <c r="X200" t="str">
        <f>VLOOKUP(physicochemical[[#This Row],[S- Fn]],FuzzyQ,2)</f>
        <v>Q2</v>
      </c>
      <c r="Y200">
        <f>physicochemical[[#This Row],[Euclidean Dist]]^2</f>
        <v>34.504041422113275</v>
      </c>
      <c r="Z200" t="str">
        <f>VLOOKUP(physicochemical[[#This Row],[Concentration]],FuzzyQ,2)</f>
        <v>Q1</v>
      </c>
      <c r="AA200">
        <f>SQRT(physicochemical[[#This Row],[S- Fn]])</f>
        <v>0.83501548779518731</v>
      </c>
      <c r="AB200" t="str">
        <f>VLOOKUP(physicochemical[[#This Row],[Dialation]],FuzzyQ,2)</f>
        <v>Q1</v>
      </c>
    </row>
    <row r="201" spans="1:28" ht="15" hidden="1" thickTop="1" x14ac:dyDescent="0.35">
      <c r="A201">
        <f>'winequality-white'!A223</f>
        <v>7.4</v>
      </c>
      <c r="B201">
        <f>'winequality-white'!B223</f>
        <v>0.53</v>
      </c>
      <c r="C201">
        <f>'winequality-white'!D223</f>
        <v>2</v>
      </c>
      <c r="D201">
        <f>'winequality-white'!E223</f>
        <v>0.10100000000000001</v>
      </c>
      <c r="E201">
        <f>'winequality-white'!F223</f>
        <v>16</v>
      </c>
      <c r="F201">
        <f>'winequality-white'!H223</f>
        <v>0.99570000000000003</v>
      </c>
      <c r="G201">
        <f>'winequality-white'!I223</f>
        <v>3.15</v>
      </c>
      <c r="H201">
        <f>'winequality-white'!J223</f>
        <v>0.56999999999999995</v>
      </c>
      <c r="I201">
        <f>'winequality-white'!K223</f>
        <v>9.4</v>
      </c>
      <c r="J201" s="17">
        <v>5</v>
      </c>
      <c r="K201">
        <f>STANDARDIZE(physicochemical[[#This Row],[fixed acidity]],Stats!B$3,Stats!B$7)</f>
        <v>-0.72356438939469592</v>
      </c>
      <c r="L201">
        <f>STANDARDIZE(physicochemical[[#This Row],[volatile acidity]],Stats!C$3,Stats!C$7)</f>
        <v>9.5771562491026689E-3</v>
      </c>
      <c r="M201">
        <f>STANDARDIZE(physicochemical[[#This Row],[residual sugar]],Stats!E$3,Stats!E$7)</f>
        <v>-0.46765047331979703</v>
      </c>
      <c r="N201">
        <f>STANDARDIZE(physicochemical[[#This Row],[chlorides]],Stats!F$3,Stats!F$7)</f>
        <v>0.21285525229746854</v>
      </c>
      <c r="O201">
        <f>STANDARDIZE(physicochemical[[#This Row],[free sulfur dioxide]],Stats!G$3,Stats!G$7)</f>
        <v>8.3124858152313921E-2</v>
      </c>
      <c r="P201">
        <f>STANDARDIZE(physicochemical[[#This Row],[density]],Stats!I$3,Stats!I$7)</f>
        <v>-0.92771206838121179</v>
      </c>
      <c r="Q201">
        <f>STANDARDIZE(physicochemical[[#This Row],[pH]],Stats!J$3,Stats!J$7)</f>
        <v>-0.94398219103971337</v>
      </c>
      <c r="R201">
        <f>STANDARDIZE(physicochemical[[#This Row],[sulphates]],Stats!K$3,Stats!K$7)</f>
        <v>-0.53774460407041014</v>
      </c>
      <c r="S201">
        <f>STANDARDIZE(physicochemical[[#This Row],[alcohol]],Stats!L$3,Stats!L$7)</f>
        <v>-0.813716626862097</v>
      </c>
      <c r="T201" s="17">
        <f>STANDARDIZE(physicochemical[[#This Row],[quality]],Stats!N$3,Stats!N$7)</f>
        <v>-0.74377842086283041</v>
      </c>
      <c r="U201">
        <f>SQRT(SUMXMY2($K$2:$S$2,physicochemical[[#This Row],[STDFA]:[STDAlc]]))</f>
        <v>5.3926005066159686</v>
      </c>
      <c r="V201" t="str">
        <f>VLOOKUP(physicochemical[[#This Row],[Euclidean Dist]],Quartiles,2)</f>
        <v>Q2</v>
      </c>
      <c r="W201">
        <f>IF(physicochemical[[#This Row],[Euclidean Dist]]&lt;=beta,1-2*(physicochemical[[#This Row],[Euclidean Dist]]/gamma)^2,2*((physicochemical[[#This Row],[Euclidean Dist]]-gamma)/gamma)^2)</f>
        <v>0.74484185214973597</v>
      </c>
      <c r="X201" t="str">
        <f>VLOOKUP(physicochemical[[#This Row],[S- Fn]],FuzzyQ,2)</f>
        <v>Q2</v>
      </c>
      <c r="Y201">
        <f>physicochemical[[#This Row],[Euclidean Dist]]^2</f>
        <v>29.0801402239548</v>
      </c>
      <c r="Z201" t="str">
        <f>VLOOKUP(physicochemical[[#This Row],[Concentration]],FuzzyQ,2)</f>
        <v>Q1</v>
      </c>
      <c r="AA201">
        <f>SQRT(physicochemical[[#This Row],[S- Fn]])</f>
        <v>0.86304220762934647</v>
      </c>
      <c r="AB201" t="str">
        <f>VLOOKUP(physicochemical[[#This Row],[Dialation]],FuzzyQ,2)</f>
        <v>Q1</v>
      </c>
    </row>
    <row r="202" spans="1:28" ht="15" hidden="1" thickTop="1" x14ac:dyDescent="0.35">
      <c r="A202">
        <f>'winequality-white'!A224</f>
        <v>6.8</v>
      </c>
      <c r="B202">
        <f>'winequality-white'!B224</f>
        <v>0.61</v>
      </c>
      <c r="C202">
        <f>'winequality-white'!D224</f>
        <v>1.5</v>
      </c>
      <c r="D202">
        <f>'winequality-white'!E224</f>
        <v>5.7000000000000002E-2</v>
      </c>
      <c r="E202">
        <f>'winequality-white'!F224</f>
        <v>5</v>
      </c>
      <c r="F202">
        <f>'winequality-white'!H224</f>
        <v>0.99524999999999997</v>
      </c>
      <c r="G202">
        <f>'winequality-white'!I224</f>
        <v>3.42</v>
      </c>
      <c r="H202">
        <f>'winequality-white'!J224</f>
        <v>0.6</v>
      </c>
      <c r="I202">
        <f>'winequality-white'!K224</f>
        <v>9.5</v>
      </c>
      <c r="J202" s="17">
        <v>5</v>
      </c>
      <c r="K202">
        <f>STANDARDIZE(physicochemical[[#This Row],[fixed acidity]],Stats!B$3,Stats!B$7)</f>
        <v>-1.0502546096045047</v>
      </c>
      <c r="L202">
        <f>STANDARDIZE(physicochemical[[#This Row],[volatile acidity]],Stats!C$3,Stats!C$7)</f>
        <v>0.45763124977431813</v>
      </c>
      <c r="M202">
        <f>STANDARDIZE(physicochemical[[#This Row],[residual sugar]],Stats!E$3,Stats!E$7)</f>
        <v>-0.871214913533636</v>
      </c>
      <c r="N202">
        <f>STANDARDIZE(physicochemical[[#This Row],[chlorides]],Stats!F$3,Stats!F$7)</f>
        <v>-0.66861591015791721</v>
      </c>
      <c r="O202">
        <f>STANDARDIZE(physicochemical[[#This Row],[free sulfur dioxide]],Stats!G$3,Stats!G$7)</f>
        <v>-1.0198587843994984</v>
      </c>
      <c r="P202">
        <f>STANDARDIZE(physicochemical[[#This Row],[density]],Stats!I$3,Stats!I$7)</f>
        <v>-1.1808042130398964</v>
      </c>
      <c r="Q202">
        <f>STANDARDIZE(physicochemical[[#This Row],[pH]],Stats!J$3,Stats!J$7)</f>
        <v>0.76544229977667155</v>
      </c>
      <c r="R202">
        <f>STANDARDIZE(physicochemical[[#This Row],[sulphates]],Stats!K$3,Stats!K$7)</f>
        <v>-0.37399776970061643</v>
      </c>
      <c r="S202">
        <f>STANDARDIZE(physicochemical[[#This Row],[alcohol]],Stats!L$3,Stats!L$7)</f>
        <v>-0.71692625849500891</v>
      </c>
      <c r="T202" s="17">
        <f>STANDARDIZE(physicochemical[[#This Row],[quality]],Stats!N$3,Stats!N$7)</f>
        <v>-0.74377842086283041</v>
      </c>
      <c r="U202">
        <f>SQRT(SUMXMY2($K$2:$S$2,physicochemical[[#This Row],[STDFA]:[STDAlc]]))</f>
        <v>4.4549887041337017</v>
      </c>
      <c r="V202" t="str">
        <f>VLOOKUP(physicochemical[[#This Row],[Euclidean Dist]],Quartiles,2)</f>
        <v>Q2</v>
      </c>
      <c r="W202">
        <f>IF(physicochemical[[#This Row],[Euclidean Dist]]&lt;=beta,1-2*(physicochemical[[#This Row],[Euclidean Dist]]/gamma)^2,2*((physicochemical[[#This Row],[Euclidean Dist]]-gamma)/gamma)^2)</f>
        <v>0.82585694499131468</v>
      </c>
      <c r="X202" t="str">
        <f>VLOOKUP(physicochemical[[#This Row],[S- Fn]],FuzzyQ,2)</f>
        <v>Q1</v>
      </c>
      <c r="Y202">
        <f>physicochemical[[#This Row],[Euclidean Dist]]^2</f>
        <v>19.84692435395888</v>
      </c>
      <c r="Z202" t="str">
        <f>VLOOKUP(physicochemical[[#This Row],[Concentration]],FuzzyQ,2)</f>
        <v>Q1</v>
      </c>
      <c r="AA202">
        <f>SQRT(physicochemical[[#This Row],[S- Fn]])</f>
        <v>0.90876671648521257</v>
      </c>
      <c r="AB202" t="str">
        <f>VLOOKUP(physicochemical[[#This Row],[Dialation]],FuzzyQ,2)</f>
        <v>Q1</v>
      </c>
    </row>
    <row r="203" spans="1:28" ht="15" hidden="1" thickTop="1" x14ac:dyDescent="0.35">
      <c r="A203">
        <f>'winequality-white'!A225</f>
        <v>8.6</v>
      </c>
      <c r="B203">
        <f>'winequality-white'!B225</f>
        <v>0.64500000000000002</v>
      </c>
      <c r="C203">
        <f>'winequality-white'!D225</f>
        <v>2</v>
      </c>
      <c r="D203">
        <f>'winequality-white'!E225</f>
        <v>8.3000000000000004E-2</v>
      </c>
      <c r="E203">
        <f>'winequality-white'!F225</f>
        <v>8</v>
      </c>
      <c r="F203">
        <f>'winequality-white'!H225</f>
        <v>0.99814999999999998</v>
      </c>
      <c r="G203">
        <f>'winequality-white'!I225</f>
        <v>3.28</v>
      </c>
      <c r="H203">
        <f>'winequality-white'!J225</f>
        <v>0.6</v>
      </c>
      <c r="I203">
        <f>'winequality-white'!K225</f>
        <v>10</v>
      </c>
      <c r="J203" s="17">
        <v>6</v>
      </c>
      <c r="K203">
        <f>STANDARDIZE(physicochemical[[#This Row],[fixed acidity]],Stats!B$3,Stats!B$7)</f>
        <v>-7.0183948975079527E-2</v>
      </c>
      <c r="L203">
        <f>STANDARDIZE(physicochemical[[#This Row],[volatile acidity]],Stats!C$3,Stats!C$7)</f>
        <v>0.65365491569160017</v>
      </c>
      <c r="M203">
        <f>STANDARDIZE(physicochemical[[#This Row],[residual sugar]],Stats!E$3,Stats!E$7)</f>
        <v>-0.46765047331979703</v>
      </c>
      <c r="N203">
        <f>STANDARDIZE(physicochemical[[#This Row],[chlorides]],Stats!F$3,Stats!F$7)</f>
        <v>-0.14774658688882564</v>
      </c>
      <c r="O203">
        <f>STANDARDIZE(physicochemical[[#This Row],[free sulfur dioxide]],Stats!G$3,Stats!G$7)</f>
        <v>-0.71904506370354959</v>
      </c>
      <c r="P203">
        <f>STANDARDIZE(physicochemical[[#This Row],[density]],Stats!I$3,Stats!I$7)</f>
        <v>0.45023405253807841</v>
      </c>
      <c r="Q203">
        <f>STANDARDIZE(physicochemical[[#This Row],[pH]],Stats!J$3,Stats!J$7)</f>
        <v>-0.12092595472071396</v>
      </c>
      <c r="R203">
        <f>STANDARDIZE(physicochemical[[#This Row],[sulphates]],Stats!K$3,Stats!K$7)</f>
        <v>-0.37399776970061643</v>
      </c>
      <c r="S203">
        <f>STANDARDIZE(physicochemical[[#This Row],[alcohol]],Stats!L$3,Stats!L$7)</f>
        <v>-0.23297441665956675</v>
      </c>
      <c r="T203" s="17">
        <f>STANDARDIZE(physicochemical[[#This Row],[quality]],Stats!N$3,Stats!N$7)</f>
        <v>0.50837380281196765</v>
      </c>
      <c r="U203">
        <f>SQRT(SUMXMY2($K$2:$S$2,physicochemical[[#This Row],[STDFA]:[STDAlc]]))</f>
        <v>4.3906056943320548</v>
      </c>
      <c r="V203" t="str">
        <f>VLOOKUP(physicochemical[[#This Row],[Euclidean Dist]],Quartiles,2)</f>
        <v>Q2</v>
      </c>
      <c r="W203">
        <f>IF(physicochemical[[#This Row],[Euclidean Dist]]&lt;=beta,1-2*(physicochemical[[#This Row],[Euclidean Dist]]/gamma)^2,2*((physicochemical[[#This Row],[Euclidean Dist]]-gamma)/gamma)^2)</f>
        <v>0.83085396676279855</v>
      </c>
      <c r="X203" t="str">
        <f>VLOOKUP(physicochemical[[#This Row],[S- Fn]],FuzzyQ,2)</f>
        <v>Q1</v>
      </c>
      <c r="Y203">
        <f>physicochemical[[#This Row],[Euclidean Dist]]^2</f>
        <v>19.277418363101066</v>
      </c>
      <c r="Z203" t="str">
        <f>VLOOKUP(physicochemical[[#This Row],[Concentration]],FuzzyQ,2)</f>
        <v>Q1</v>
      </c>
      <c r="AA203">
        <f>SQRT(physicochemical[[#This Row],[S- Fn]])</f>
        <v>0.9115119125731701</v>
      </c>
      <c r="AB203" t="str">
        <f>VLOOKUP(physicochemical[[#This Row],[Dialation]],FuzzyQ,2)</f>
        <v>Q1</v>
      </c>
    </row>
    <row r="204" spans="1:28" ht="15" hidden="1" thickTop="1" x14ac:dyDescent="0.35">
      <c r="A204">
        <f>'winequality-white'!A226</f>
        <v>8.4</v>
      </c>
      <c r="B204">
        <f>'winequality-white'!B226</f>
        <v>0.63500000000000001</v>
      </c>
      <c r="C204">
        <f>'winequality-white'!D226</f>
        <v>2</v>
      </c>
      <c r="D204">
        <f>'winequality-white'!E226</f>
        <v>8.8999999999999996E-2</v>
      </c>
      <c r="E204">
        <f>'winequality-white'!F226</f>
        <v>15</v>
      </c>
      <c r="F204">
        <f>'winequality-white'!H226</f>
        <v>0.99744999999999995</v>
      </c>
      <c r="G204">
        <f>'winequality-white'!I226</f>
        <v>3.31</v>
      </c>
      <c r="H204">
        <f>'winequality-white'!J226</f>
        <v>0.56999999999999995</v>
      </c>
      <c r="I204">
        <f>'winequality-white'!K226</f>
        <v>10.4</v>
      </c>
      <c r="J204" s="17">
        <v>4</v>
      </c>
      <c r="K204">
        <f>STANDARDIZE(physicochemical[[#This Row],[fixed acidity]],Stats!B$3,Stats!B$7)</f>
        <v>-0.17908068904501528</v>
      </c>
      <c r="L204">
        <f>STANDARDIZE(physicochemical[[#This Row],[volatile acidity]],Stats!C$3,Stats!C$7)</f>
        <v>0.59764815400094817</v>
      </c>
      <c r="M204">
        <f>STANDARDIZE(physicochemical[[#This Row],[residual sugar]],Stats!E$3,Stats!E$7)</f>
        <v>-0.46765047331979703</v>
      </c>
      <c r="N204">
        <f>STANDARDIZE(physicochemical[[#This Row],[chlorides]],Stats!F$3,Stats!F$7)</f>
        <v>-2.7545973826727767E-2</v>
      </c>
      <c r="O204">
        <f>STANDARDIZE(physicochemical[[#This Row],[free sulfur dioxide]],Stats!G$3,Stats!G$7)</f>
        <v>-1.714638207966902E-2</v>
      </c>
      <c r="P204">
        <f>STANDARDIZE(physicochemical[[#This Row],[density]],Stats!I$3,Stats!I$7)</f>
        <v>5.6535160846825874E-2</v>
      </c>
      <c r="Q204">
        <f>STANDARDIZE(physicochemical[[#This Row],[pH]],Stats!J$3,Stats!J$7)</f>
        <v>6.9010099814441478E-2</v>
      </c>
      <c r="R204">
        <f>STANDARDIZE(physicochemical[[#This Row],[sulphates]],Stats!K$3,Stats!K$7)</f>
        <v>-0.53774460407041014</v>
      </c>
      <c r="S204">
        <f>STANDARDIZE(physicochemical[[#This Row],[alcohol]],Stats!L$3,Stats!L$7)</f>
        <v>0.15418705680878736</v>
      </c>
      <c r="T204" s="17">
        <f>STANDARDIZE(physicochemical[[#This Row],[quality]],Stats!N$3,Stats!N$7)</f>
        <v>-1.9959306445376284</v>
      </c>
      <c r="U204">
        <f>SQRT(SUMXMY2($K$2:$S$2,physicochemical[[#This Row],[STDFA]:[STDAlc]]))</f>
        <v>4.3079645592782194</v>
      </c>
      <c r="V204" t="str">
        <f>VLOOKUP(physicochemical[[#This Row],[Euclidean Dist]],Quartiles,2)</f>
        <v>Q2</v>
      </c>
      <c r="W204">
        <f>IF(physicochemical[[#This Row],[Euclidean Dist]]&lt;=beta,1-2*(physicochemical[[#This Row],[Euclidean Dist]]/gamma)^2,2*((physicochemical[[#This Row],[Euclidean Dist]]-gamma)/gamma)^2)</f>
        <v>0.83716146435662431</v>
      </c>
      <c r="X204" t="str">
        <f>VLOOKUP(physicochemical[[#This Row],[S- Fn]],FuzzyQ,2)</f>
        <v>Q1</v>
      </c>
      <c r="Y204">
        <f>physicochemical[[#This Row],[Euclidean Dist]]^2</f>
        <v>18.558558643997184</v>
      </c>
      <c r="Z204" t="str">
        <f>VLOOKUP(physicochemical[[#This Row],[Concentration]],FuzzyQ,2)</f>
        <v>Q1</v>
      </c>
      <c r="AA204">
        <f>SQRT(physicochemical[[#This Row],[S- Fn]])</f>
        <v>0.91496528041047787</v>
      </c>
      <c r="AB204" t="str">
        <f>VLOOKUP(physicochemical[[#This Row],[Dialation]],FuzzyQ,2)</f>
        <v>Q1</v>
      </c>
    </row>
    <row r="205" spans="1:28" ht="15" hidden="1" thickTop="1" x14ac:dyDescent="0.35">
      <c r="A205">
        <f>'winequality-white'!A227</f>
        <v>7.7</v>
      </c>
      <c r="B205">
        <f>'winequality-white'!B227</f>
        <v>0.43</v>
      </c>
      <c r="C205">
        <f>'winequality-white'!D227</f>
        <v>2.6</v>
      </c>
      <c r="D205">
        <f>'winequality-white'!E227</f>
        <v>7.2999999999999995E-2</v>
      </c>
      <c r="E205">
        <f>'winequality-white'!F227</f>
        <v>29</v>
      </c>
      <c r="F205">
        <f>'winequality-white'!H227</f>
        <v>0.99614999999999998</v>
      </c>
      <c r="G205">
        <f>'winequality-white'!I227</f>
        <v>3.37</v>
      </c>
      <c r="H205">
        <f>'winequality-white'!J227</f>
        <v>0.57999999999999996</v>
      </c>
      <c r="I205">
        <f>'winequality-white'!K227</f>
        <v>10.5</v>
      </c>
      <c r="J205" s="17">
        <v>6</v>
      </c>
      <c r="K205">
        <f>STANDARDIZE(physicochemical[[#This Row],[fixed acidity]],Stats!B$3,Stats!B$7)</f>
        <v>-0.56021927928979187</v>
      </c>
      <c r="L205">
        <f>STANDARDIZE(physicochemical[[#This Row],[volatile acidity]],Stats!C$3,Stats!C$7)</f>
        <v>-0.55049046065741714</v>
      </c>
      <c r="M205">
        <f>STANDARDIZE(physicochemical[[#This Row],[residual sugar]],Stats!E$3,Stats!E$7)</f>
        <v>1.6626854936809765E-2</v>
      </c>
      <c r="N205">
        <f>STANDARDIZE(physicochemical[[#This Row],[chlorides]],Stats!F$3,Stats!F$7)</f>
        <v>-0.34808094199232259</v>
      </c>
      <c r="O205">
        <f>STANDARDIZE(physicochemical[[#This Row],[free sulfur dioxide]],Stats!G$3,Stats!G$7)</f>
        <v>1.386650981168092</v>
      </c>
      <c r="P205">
        <f>STANDARDIZE(physicochemical[[#This Row],[density]],Stats!I$3,Stats!I$7)</f>
        <v>-0.67461992372258961</v>
      </c>
      <c r="Q205">
        <f>STANDARDIZE(physicochemical[[#This Row],[pH]],Stats!J$3,Stats!J$7)</f>
        <v>0.44888220888474956</v>
      </c>
      <c r="R205">
        <f>STANDARDIZE(physicochemical[[#This Row],[sulphates]],Stats!K$3,Stats!K$7)</f>
        <v>-0.48316232594714553</v>
      </c>
      <c r="S205">
        <f>STANDARDIZE(physicochemical[[#This Row],[alcohol]],Stats!L$3,Stats!L$7)</f>
        <v>0.25097742517587546</v>
      </c>
      <c r="T205" s="17">
        <f>STANDARDIZE(physicochemical[[#This Row],[quality]],Stats!N$3,Stats!N$7)</f>
        <v>0.50837380281196765</v>
      </c>
      <c r="U205">
        <f>SQRT(SUMXMY2($K$2:$S$2,physicochemical[[#This Row],[STDFA]:[STDAlc]]))</f>
        <v>5.3443351093015821</v>
      </c>
      <c r="V205" t="str">
        <f>VLOOKUP(physicochemical[[#This Row],[Euclidean Dist]],Quartiles,2)</f>
        <v>Q2</v>
      </c>
      <c r="W205">
        <f>IF(physicochemical[[#This Row],[Euclidean Dist]]&lt;=beta,1-2*(physicochemical[[#This Row],[Euclidean Dist]]/gamma)^2,2*((physicochemical[[#This Row],[Euclidean Dist]]-gamma)/gamma)^2)</f>
        <v>0.7493888963843145</v>
      </c>
      <c r="X205" t="str">
        <f>VLOOKUP(physicochemical[[#This Row],[S- Fn]],FuzzyQ,2)</f>
        <v>Q2</v>
      </c>
      <c r="Y205">
        <f>physicochemical[[#This Row],[Euclidean Dist]]^2</f>
        <v>28.561917760513552</v>
      </c>
      <c r="Z205" t="str">
        <f>VLOOKUP(physicochemical[[#This Row],[Concentration]],FuzzyQ,2)</f>
        <v>Q1</v>
      </c>
      <c r="AA205">
        <f>SQRT(physicochemical[[#This Row],[S- Fn]])</f>
        <v>0.86567251104809517</v>
      </c>
      <c r="AB205" t="str">
        <f>VLOOKUP(physicochemical[[#This Row],[Dialation]],FuzzyQ,2)</f>
        <v>Q1</v>
      </c>
    </row>
    <row r="206" spans="1:28" ht="15" hidden="1" thickTop="1" x14ac:dyDescent="0.35">
      <c r="A206">
        <f>'winequality-white'!A228</f>
        <v>8.9</v>
      </c>
      <c r="B206">
        <f>'winequality-white'!B228</f>
        <v>0.59</v>
      </c>
      <c r="C206">
        <f>'winequality-white'!D228</f>
        <v>2</v>
      </c>
      <c r="D206">
        <f>'winequality-white'!E228</f>
        <v>0.33700000000000002</v>
      </c>
      <c r="E206">
        <f>'winequality-white'!F228</f>
        <v>27</v>
      </c>
      <c r="F206">
        <f>'winequality-white'!H228</f>
        <v>0.99639999999999995</v>
      </c>
      <c r="G206">
        <f>'winequality-white'!I228</f>
        <v>3.04</v>
      </c>
      <c r="H206">
        <f>'winequality-white'!J228</f>
        <v>1.61</v>
      </c>
      <c r="I206">
        <f>'winequality-white'!K228</f>
        <v>9.5</v>
      </c>
      <c r="J206" s="17">
        <v>6</v>
      </c>
      <c r="K206">
        <f>STANDARDIZE(physicochemical[[#This Row],[fixed acidity]],Stats!B$3,Stats!B$7)</f>
        <v>9.316116112982506E-2</v>
      </c>
      <c r="L206">
        <f>STANDARDIZE(physicochemical[[#This Row],[volatile acidity]],Stats!C$3,Stats!C$7)</f>
        <v>0.34561772639301408</v>
      </c>
      <c r="M206">
        <f>STANDARDIZE(physicochemical[[#This Row],[residual sugar]],Stats!E$3,Stats!E$7)</f>
        <v>-0.46765047331979703</v>
      </c>
      <c r="N206">
        <f>STANDARDIZE(physicochemical[[#This Row],[chlorides]],Stats!F$3,Stats!F$7)</f>
        <v>4.9407460327399919</v>
      </c>
      <c r="O206">
        <f>STANDARDIZE(physicochemical[[#This Row],[free sulfur dioxide]],Stats!G$3,Stats!G$7)</f>
        <v>1.1861085007041263</v>
      </c>
      <c r="P206">
        <f>STANDARDIZE(physicochemical[[#This Row],[density]],Stats!I$3,Stats!I$7)</f>
        <v>-0.53401317669002168</v>
      </c>
      <c r="Q206">
        <f>STANDARDIZE(physicochemical[[#This Row],[pH]],Stats!J$3,Stats!J$7)</f>
        <v>-1.6404143910019433</v>
      </c>
      <c r="R206">
        <f>STANDARDIZE(physicochemical[[#This Row],[sulphates]],Stats!K$3,Stats!K$7)</f>
        <v>5.1388123207490999</v>
      </c>
      <c r="S206">
        <f>STANDARDIZE(physicochemical[[#This Row],[alcohol]],Stats!L$3,Stats!L$7)</f>
        <v>-0.71692625849500891</v>
      </c>
      <c r="T206" s="17">
        <f>STANDARDIZE(physicochemical[[#This Row],[quality]],Stats!N$3,Stats!N$7)</f>
        <v>0.50837380281196765</v>
      </c>
      <c r="U206">
        <f>SQRT(SUMXMY2($K$2:$S$2,physicochemical[[#This Row],[STDFA]:[STDAlc]]))</f>
        <v>9.6165204984760155</v>
      </c>
      <c r="V206" t="str">
        <f>VLOOKUP(physicochemical[[#This Row],[Euclidean Dist]],Quartiles,2)</f>
        <v>Q3</v>
      </c>
      <c r="W206">
        <f>IF(physicochemical[[#This Row],[Euclidean Dist]]&lt;=beta,1-2*(physicochemical[[#This Row],[Euclidean Dist]]/gamma)^2,2*((physicochemical[[#This Row],[Euclidean Dist]]-gamma)/gamma)^2)</f>
        <v>0.2636018849644251</v>
      </c>
      <c r="X206" t="str">
        <f>VLOOKUP(physicochemical[[#This Row],[S- Fn]],FuzzyQ,2)</f>
        <v>Q3</v>
      </c>
      <c r="Y206">
        <f>physicochemical[[#This Row],[Euclidean Dist]]^2</f>
        <v>92.477466497609399</v>
      </c>
      <c r="Z206" t="str">
        <f>VLOOKUP(physicochemical[[#This Row],[Concentration]],FuzzyQ,2)</f>
        <v>Q1</v>
      </c>
      <c r="AA206">
        <f>SQRT(physicochemical[[#This Row],[S- Fn]])</f>
        <v>0.51342174181117917</v>
      </c>
      <c r="AB206" t="str">
        <f>VLOOKUP(physicochemical[[#This Row],[Dialation]],FuzzyQ,2)</f>
        <v>Q2</v>
      </c>
    </row>
    <row r="207" spans="1:28" ht="15" hidden="1" thickTop="1" x14ac:dyDescent="0.35">
      <c r="A207">
        <f>'winequality-white'!A229</f>
        <v>9</v>
      </c>
      <c r="B207">
        <f>'winequality-white'!B229</f>
        <v>0.82</v>
      </c>
      <c r="C207">
        <f>'winequality-white'!D229</f>
        <v>2.6</v>
      </c>
      <c r="D207">
        <f>'winequality-white'!E229</f>
        <v>8.8999999999999996E-2</v>
      </c>
      <c r="E207">
        <f>'winequality-white'!F229</f>
        <v>9</v>
      </c>
      <c r="F207">
        <f>'winequality-white'!H229</f>
        <v>0.99839999999999995</v>
      </c>
      <c r="G207">
        <f>'winequality-white'!I229</f>
        <v>3.39</v>
      </c>
      <c r="H207">
        <f>'winequality-white'!J229</f>
        <v>0.63</v>
      </c>
      <c r="I207">
        <f>'winequality-white'!K229</f>
        <v>9.8000000000000007</v>
      </c>
      <c r="J207" s="17">
        <v>5</v>
      </c>
      <c r="K207">
        <f>STANDARDIZE(physicochemical[[#This Row],[fixed acidity]],Stats!B$3,Stats!B$7)</f>
        <v>0.14760953116479295</v>
      </c>
      <c r="L207">
        <f>STANDARDIZE(physicochemical[[#This Row],[volatile acidity]],Stats!C$3,Stats!C$7)</f>
        <v>1.6337732452780089</v>
      </c>
      <c r="M207">
        <f>STANDARDIZE(physicochemical[[#This Row],[residual sugar]],Stats!E$3,Stats!E$7)</f>
        <v>1.6626854936809765E-2</v>
      </c>
      <c r="N207">
        <f>STANDARDIZE(physicochemical[[#This Row],[chlorides]],Stats!F$3,Stats!F$7)</f>
        <v>-2.7545973826727767E-2</v>
      </c>
      <c r="O207">
        <f>STANDARDIZE(physicochemical[[#This Row],[free sulfur dioxide]],Stats!G$3,Stats!G$7)</f>
        <v>-0.61877382347156662</v>
      </c>
      <c r="P207">
        <f>STANDARDIZE(physicochemical[[#This Row],[density]],Stats!I$3,Stats!I$7)</f>
        <v>0.59084079957064628</v>
      </c>
      <c r="Q207">
        <f>STANDARDIZE(physicochemical[[#This Row],[pH]],Stats!J$3,Stats!J$7)</f>
        <v>0.57550624524151883</v>
      </c>
      <c r="R207">
        <f>STANDARDIZE(physicochemical[[#This Row],[sulphates]],Stats!K$3,Stats!K$7)</f>
        <v>-0.21025093533082276</v>
      </c>
      <c r="S207">
        <f>STANDARDIZE(physicochemical[[#This Row],[alcohol]],Stats!L$3,Stats!L$7)</f>
        <v>-0.42655515339374295</v>
      </c>
      <c r="T207" s="17">
        <f>STANDARDIZE(physicochemical[[#This Row],[quality]],Stats!N$3,Stats!N$7)</f>
        <v>-0.74377842086283041</v>
      </c>
      <c r="U207">
        <f>SQRT(SUMXMY2($K$2:$S$2,physicochemical[[#This Row],[STDFA]:[STDAlc]]))</f>
        <v>3.3514066373139073</v>
      </c>
      <c r="V207" t="str">
        <f>VLOOKUP(physicochemical[[#This Row],[Euclidean Dist]],Quartiles,2)</f>
        <v>Q1</v>
      </c>
      <c r="W207">
        <f>IF(physicochemical[[#This Row],[Euclidean Dist]]&lt;=beta,1-2*(physicochemical[[#This Row],[Euclidean Dist]]/gamma)^2,2*((physicochemical[[#This Row],[Euclidean Dist]]-gamma)/gamma)^2)</f>
        <v>0.90144760213148978</v>
      </c>
      <c r="X207" t="str">
        <f>VLOOKUP(physicochemical[[#This Row],[S- Fn]],FuzzyQ,2)</f>
        <v>Q1</v>
      </c>
      <c r="Y207">
        <f>physicochemical[[#This Row],[Euclidean Dist]]^2</f>
        <v>11.231926448631713</v>
      </c>
      <c r="Z207" t="str">
        <f>VLOOKUP(physicochemical[[#This Row],[Concentration]],FuzzyQ,2)</f>
        <v>Q1</v>
      </c>
      <c r="AA207">
        <f>SQRT(physicochemical[[#This Row],[S- Fn]])</f>
        <v>0.94944594481807643</v>
      </c>
      <c r="AB207" t="str">
        <f>VLOOKUP(physicochemical[[#This Row],[Dialation]],FuzzyQ,2)</f>
        <v>Q1</v>
      </c>
    </row>
    <row r="208" spans="1:28" ht="15" hidden="1" thickTop="1" x14ac:dyDescent="0.35">
      <c r="A208">
        <f>'winequality-white'!A231</f>
        <v>6.9</v>
      </c>
      <c r="B208">
        <f>'winequality-white'!B231</f>
        <v>0.52</v>
      </c>
      <c r="C208">
        <f>'winequality-white'!D231</f>
        <v>2.6</v>
      </c>
      <c r="D208">
        <f>'winequality-white'!E231</f>
        <v>8.1000000000000003E-2</v>
      </c>
      <c r="E208">
        <f>'winequality-white'!F231</f>
        <v>10</v>
      </c>
      <c r="F208">
        <f>'winequality-white'!H231</f>
        <v>0.99685000000000001</v>
      </c>
      <c r="G208">
        <f>'winequality-white'!I231</f>
        <v>3.46</v>
      </c>
      <c r="H208">
        <f>'winequality-white'!J231</f>
        <v>0.5</v>
      </c>
      <c r="I208">
        <f>'winequality-white'!K231</f>
        <v>11</v>
      </c>
      <c r="J208" s="17">
        <v>5</v>
      </c>
      <c r="K208">
        <f>STANDARDIZE(physicochemical[[#This Row],[fixed acidity]],Stats!B$3,Stats!B$7)</f>
        <v>-0.99580623956953629</v>
      </c>
      <c r="L208">
        <f>STANDARDIZE(physicochemical[[#This Row],[volatile acidity]],Stats!C$3,Stats!C$7)</f>
        <v>-4.6429605441549338E-2</v>
      </c>
      <c r="M208">
        <f>STANDARDIZE(physicochemical[[#This Row],[residual sugar]],Stats!E$3,Stats!E$7)</f>
        <v>1.6626854936809765E-2</v>
      </c>
      <c r="N208">
        <f>STANDARDIZE(physicochemical[[#This Row],[chlorides]],Stats!F$3,Stats!F$7)</f>
        <v>-0.18781345790952503</v>
      </c>
      <c r="O208">
        <f>STANDARDIZE(physicochemical[[#This Row],[free sulfur dioxide]],Stats!G$3,Stats!G$7)</f>
        <v>-0.51850258323958376</v>
      </c>
      <c r="P208">
        <f>STANDARDIZE(physicochemical[[#This Row],[density]],Stats!I$3,Stats!I$7)</f>
        <v>-0.28092103203133706</v>
      </c>
      <c r="Q208">
        <f>STANDARDIZE(physicochemical[[#This Row],[pH]],Stats!J$3,Stats!J$7)</f>
        <v>1.0186903724902101</v>
      </c>
      <c r="R208">
        <f>STANDARDIZE(physicochemical[[#This Row],[sulphates]],Stats!K$3,Stats!K$7)</f>
        <v>-0.91982055093326143</v>
      </c>
      <c r="S208">
        <f>STANDARDIZE(physicochemical[[#This Row],[alcohol]],Stats!L$3,Stats!L$7)</f>
        <v>0.73492926701131767</v>
      </c>
      <c r="T208" s="17">
        <f>STANDARDIZE(physicochemical[[#This Row],[quality]],Stats!N$3,Stats!N$7)</f>
        <v>-0.74377842086283041</v>
      </c>
      <c r="U208">
        <f>SQRT(SUMXMY2($K$2:$S$2,physicochemical[[#This Row],[STDFA]:[STDAlc]]))</f>
        <v>4.1693545676583081</v>
      </c>
      <c r="V208" t="str">
        <f>VLOOKUP(physicochemical[[#This Row],[Euclidean Dist]],Quartiles,2)</f>
        <v>Q2</v>
      </c>
      <c r="W208">
        <f>IF(physicochemical[[#This Row],[Euclidean Dist]]&lt;=beta,1-2*(physicochemical[[#This Row],[Euclidean Dist]]/gamma)^2,2*((physicochemical[[#This Row],[Euclidean Dist]]-gamma)/gamma)^2)</f>
        <v>0.84747163882180498</v>
      </c>
      <c r="X208" t="str">
        <f>VLOOKUP(physicochemical[[#This Row],[S- Fn]],FuzzyQ,2)</f>
        <v>Q1</v>
      </c>
      <c r="Y208">
        <f>physicochemical[[#This Row],[Euclidean Dist]]^2</f>
        <v>17.383517510853199</v>
      </c>
      <c r="Z208" t="str">
        <f>VLOOKUP(physicochemical[[#This Row],[Concentration]],FuzzyQ,2)</f>
        <v>Q1</v>
      </c>
      <c r="AA208">
        <f>SQRT(physicochemical[[#This Row],[S- Fn]])</f>
        <v>0.92058222816965407</v>
      </c>
      <c r="AB208" t="str">
        <f>VLOOKUP(physicochemical[[#This Row],[Dialation]],FuzzyQ,2)</f>
        <v>Q1</v>
      </c>
    </row>
    <row r="209" spans="1:28" ht="15" hidden="1" thickTop="1" x14ac:dyDescent="0.35">
      <c r="A209">
        <f>'winequality-white'!A232</f>
        <v>5.2</v>
      </c>
      <c r="B209">
        <f>'winequality-white'!B232</f>
        <v>0.48</v>
      </c>
      <c r="C209">
        <f>'winequality-white'!D232</f>
        <v>1.6</v>
      </c>
      <c r="D209">
        <f>'winequality-white'!E232</f>
        <v>5.3999999999999999E-2</v>
      </c>
      <c r="E209">
        <f>'winequality-white'!F232</f>
        <v>19</v>
      </c>
      <c r="F209">
        <f>'winequality-white'!H232</f>
        <v>0.99270000000000003</v>
      </c>
      <c r="G209">
        <f>'winequality-white'!I232</f>
        <v>3.54</v>
      </c>
      <c r="H209">
        <f>'winequality-white'!J232</f>
        <v>0.62</v>
      </c>
      <c r="I209">
        <f>'winequality-white'!K232</f>
        <v>12.2</v>
      </c>
      <c r="J209" s="17">
        <v>7</v>
      </c>
      <c r="K209">
        <f>STANDARDIZE(physicochemical[[#This Row],[fixed acidity]],Stats!B$3,Stats!B$7)</f>
        <v>-1.9214285301639935</v>
      </c>
      <c r="L209">
        <f>STANDARDIZE(physicochemical[[#This Row],[volatile acidity]],Stats!C$3,Stats!C$7)</f>
        <v>-0.27045665220415738</v>
      </c>
      <c r="M209">
        <f>STANDARDIZE(physicochemical[[#This Row],[residual sugar]],Stats!E$3,Stats!E$7)</f>
        <v>-0.79050202549086812</v>
      </c>
      <c r="N209">
        <f>STANDARDIZE(physicochemical[[#This Row],[chlorides]],Stats!F$3,Stats!F$7)</f>
        <v>-0.72871621668896625</v>
      </c>
      <c r="O209">
        <f>STANDARDIZE(physicochemical[[#This Row],[free sulfur dioxide]],Stats!G$3,Stats!G$7)</f>
        <v>0.38393857884826277</v>
      </c>
      <c r="P209">
        <f>STANDARDIZE(physicochemical[[#This Row],[density]],Stats!I$3,Stats!I$7)</f>
        <v>-2.614993032772214</v>
      </c>
      <c r="Q209">
        <f>STANDARDIZE(physicochemical[[#This Row],[pH]],Stats!J$3,Stats!J$7)</f>
        <v>1.5251865179172877</v>
      </c>
      <c r="R209">
        <f>STANDARDIZE(physicochemical[[#This Row],[sulphates]],Stats!K$3,Stats!K$7)</f>
        <v>-0.26483321345408734</v>
      </c>
      <c r="S209">
        <f>STANDARDIZE(physicochemical[[#This Row],[alcohol]],Stats!L$3,Stats!L$7)</f>
        <v>1.8964136874163782</v>
      </c>
      <c r="T209" s="17">
        <f>STANDARDIZE(physicochemical[[#This Row],[quality]],Stats!N$3,Stats!N$7)</f>
        <v>1.7605260264867657</v>
      </c>
      <c r="U209">
        <f>SQRT(SUMXMY2($K$2:$S$2,physicochemical[[#This Row],[STDFA]:[STDAlc]]))</f>
        <v>5.6344877108481128</v>
      </c>
      <c r="V209" t="str">
        <f>VLOOKUP(physicochemical[[#This Row],[Euclidean Dist]],Quartiles,2)</f>
        <v>Q2</v>
      </c>
      <c r="W209">
        <f>IF(physicochemical[[#This Row],[Euclidean Dist]]&lt;=beta,1-2*(physicochemical[[#This Row],[Euclidean Dist]]/gamma)^2,2*((physicochemical[[#This Row],[Euclidean Dist]]-gamma)/gamma)^2)</f>
        <v>0.72143803542192042</v>
      </c>
      <c r="X209" t="str">
        <f>VLOOKUP(physicochemical[[#This Row],[S- Fn]],FuzzyQ,2)</f>
        <v>Q2</v>
      </c>
      <c r="Y209">
        <f>physicochemical[[#This Row],[Euclidean Dist]]^2</f>
        <v>31.747451763698407</v>
      </c>
      <c r="Z209" t="str">
        <f>VLOOKUP(physicochemical[[#This Row],[Concentration]],FuzzyQ,2)</f>
        <v>Q1</v>
      </c>
      <c r="AA209">
        <f>SQRT(physicochemical[[#This Row],[S- Fn]])</f>
        <v>0.8493750852373293</v>
      </c>
      <c r="AB209" t="str">
        <f>VLOOKUP(physicochemical[[#This Row],[Dialation]],FuzzyQ,2)</f>
        <v>Q1</v>
      </c>
    </row>
    <row r="210" spans="1:28" ht="15" hidden="1" thickTop="1" x14ac:dyDescent="0.35">
      <c r="A210">
        <f>'winequality-white'!A233</f>
        <v>8</v>
      </c>
      <c r="B210">
        <f>'winequality-white'!B233</f>
        <v>0.38</v>
      </c>
      <c r="C210">
        <f>'winequality-white'!D233</f>
        <v>1.8</v>
      </c>
      <c r="D210">
        <f>'winequality-white'!E233</f>
        <v>7.8E-2</v>
      </c>
      <c r="E210">
        <f>'winequality-white'!F233</f>
        <v>12</v>
      </c>
      <c r="F210">
        <f>'winequality-white'!H233</f>
        <v>0.99624999999999997</v>
      </c>
      <c r="G210">
        <f>'winequality-white'!I233</f>
        <v>3.37</v>
      </c>
      <c r="H210">
        <f>'winequality-white'!J233</f>
        <v>0.52</v>
      </c>
      <c r="I210">
        <f>'winequality-white'!K233</f>
        <v>9.9</v>
      </c>
      <c r="J210" s="17">
        <v>6</v>
      </c>
      <c r="K210">
        <f>STANDARDIZE(physicochemical[[#This Row],[fixed acidity]],Stats!B$3,Stats!B$7)</f>
        <v>-0.39687416918488777</v>
      </c>
      <c r="L210">
        <f>STANDARDIZE(physicochemical[[#This Row],[volatile acidity]],Stats!C$3,Stats!C$7)</f>
        <v>-0.83052426911067678</v>
      </c>
      <c r="M210">
        <f>STANDARDIZE(physicochemical[[#This Row],[residual sugar]],Stats!E$3,Stats!E$7)</f>
        <v>-0.62907624940533258</v>
      </c>
      <c r="N210">
        <f>STANDARDIZE(physicochemical[[#This Row],[chlorides]],Stats!F$3,Stats!F$7)</f>
        <v>-0.24791376444057411</v>
      </c>
      <c r="O210">
        <f>STANDARDIZE(physicochemical[[#This Row],[free sulfur dioxide]],Stats!G$3,Stats!G$7)</f>
        <v>-0.31796010277561787</v>
      </c>
      <c r="P210">
        <f>STANDARDIZE(physicochemical[[#This Row],[density]],Stats!I$3,Stats!I$7)</f>
        <v>-0.61837722490956248</v>
      </c>
      <c r="Q210">
        <f>STANDARDIZE(physicochemical[[#This Row],[pH]],Stats!J$3,Stats!J$7)</f>
        <v>0.44888220888474956</v>
      </c>
      <c r="R210">
        <f>STANDARDIZE(physicochemical[[#This Row],[sulphates]],Stats!K$3,Stats!K$7)</f>
        <v>-0.81065599468673222</v>
      </c>
      <c r="S210">
        <f>STANDARDIZE(physicochemical[[#This Row],[alcohol]],Stats!L$3,Stats!L$7)</f>
        <v>-0.32976478502665485</v>
      </c>
      <c r="T210" s="17">
        <f>STANDARDIZE(physicochemical[[#This Row],[quality]],Stats!N$3,Stats!N$7)</f>
        <v>0.50837380281196765</v>
      </c>
      <c r="U210">
        <f>SQRT(SUMXMY2($K$2:$S$2,physicochemical[[#This Row],[STDFA]:[STDAlc]]))</f>
        <v>5.323677586546582</v>
      </c>
      <c r="V210" t="str">
        <f>VLOOKUP(physicochemical[[#This Row],[Euclidean Dist]],Quartiles,2)</f>
        <v>Q2</v>
      </c>
      <c r="W210">
        <f>IF(physicochemical[[#This Row],[Euclidean Dist]]&lt;=beta,1-2*(physicochemical[[#This Row],[Euclidean Dist]]/gamma)^2,2*((physicochemical[[#This Row],[Euclidean Dist]]-gamma)/gamma)^2)</f>
        <v>0.75132253231877844</v>
      </c>
      <c r="X210" t="str">
        <f>VLOOKUP(physicochemical[[#This Row],[S- Fn]],FuzzyQ,2)</f>
        <v>Q1</v>
      </c>
      <c r="Y210">
        <f>physicochemical[[#This Row],[Euclidean Dist]]^2</f>
        <v>28.34154304549844</v>
      </c>
      <c r="Z210" t="str">
        <f>VLOOKUP(physicochemical[[#This Row],[Concentration]],FuzzyQ,2)</f>
        <v>Q1</v>
      </c>
      <c r="AA210">
        <f>SQRT(physicochemical[[#This Row],[S- Fn]])</f>
        <v>0.86678863185829702</v>
      </c>
      <c r="AB210" t="str">
        <f>VLOOKUP(physicochemical[[#This Row],[Dialation]],FuzzyQ,2)</f>
        <v>Q1</v>
      </c>
    </row>
    <row r="211" spans="1:28" ht="15" hidden="1" thickTop="1" x14ac:dyDescent="0.35">
      <c r="A211">
        <f>'winequality-white'!A234</f>
        <v>8.5</v>
      </c>
      <c r="B211">
        <f>'winequality-white'!B234</f>
        <v>0.37</v>
      </c>
      <c r="C211">
        <f>'winequality-white'!D234</f>
        <v>2.8</v>
      </c>
      <c r="D211">
        <f>'winequality-white'!E234</f>
        <v>0.09</v>
      </c>
      <c r="E211">
        <f>'winequality-white'!F234</f>
        <v>18</v>
      </c>
      <c r="F211">
        <f>'winequality-white'!H234</f>
        <v>0.998</v>
      </c>
      <c r="G211">
        <f>'winequality-white'!I234</f>
        <v>3.34</v>
      </c>
      <c r="H211">
        <f>'winequality-white'!J234</f>
        <v>0.7</v>
      </c>
      <c r="I211">
        <f>'winequality-white'!K234</f>
        <v>9.6</v>
      </c>
      <c r="J211" s="17">
        <v>6</v>
      </c>
      <c r="K211">
        <f>STANDARDIZE(physicochemical[[#This Row],[fixed acidity]],Stats!B$3,Stats!B$7)</f>
        <v>-0.1246323190100474</v>
      </c>
      <c r="L211">
        <f>STANDARDIZE(physicochemical[[#This Row],[volatile acidity]],Stats!C$3,Stats!C$7)</f>
        <v>-0.88653103080132889</v>
      </c>
      <c r="M211">
        <f>STANDARDIZE(physicochemical[[#This Row],[residual sugar]],Stats!E$3,Stats!E$7)</f>
        <v>0.17805263102234511</v>
      </c>
      <c r="N211">
        <f>STANDARDIZE(physicochemical[[#This Row],[chlorides]],Stats!F$3,Stats!F$7)</f>
        <v>-7.5125383163780765E-3</v>
      </c>
      <c r="O211">
        <f>STANDARDIZE(physicochemical[[#This Row],[free sulfur dioxide]],Stats!G$3,Stats!G$7)</f>
        <v>0.2836673386162798</v>
      </c>
      <c r="P211">
        <f>STANDARDIZE(physicochemical[[#This Row],[density]],Stats!I$3,Stats!I$7)</f>
        <v>0.36587000431853767</v>
      </c>
      <c r="Q211">
        <f>STANDARDIZE(physicochemical[[#This Row],[pH]],Stats!J$3,Stats!J$7)</f>
        <v>0.25894615434959412</v>
      </c>
      <c r="R211">
        <f>STANDARDIZE(physicochemical[[#This Row],[sulphates]],Stats!K$3,Stats!K$7)</f>
        <v>0.17182501153202853</v>
      </c>
      <c r="S211">
        <f>STANDARDIZE(physicochemical[[#This Row],[alcohol]],Stats!L$3,Stats!L$7)</f>
        <v>-0.62013589012792081</v>
      </c>
      <c r="T211" s="17">
        <f>STANDARDIZE(physicochemical[[#This Row],[quality]],Stats!N$3,Stats!N$7)</f>
        <v>0.50837380281196765</v>
      </c>
      <c r="U211">
        <f>SQRT(SUMXMY2($K$2:$S$2,physicochemical[[#This Row],[STDFA]:[STDAlc]]))</f>
        <v>5.4926956062447179</v>
      </c>
      <c r="V211" t="str">
        <f>VLOOKUP(physicochemical[[#This Row],[Euclidean Dist]],Quartiles,2)</f>
        <v>Q2</v>
      </c>
      <c r="W211">
        <f>IF(physicochemical[[#This Row],[Euclidean Dist]]&lt;=beta,1-2*(physicochemical[[#This Row],[Euclidean Dist]]/gamma)^2,2*((physicochemical[[#This Row],[Euclidean Dist]]-gamma)/gamma)^2)</f>
        <v>0.73528167348792572</v>
      </c>
      <c r="X211" t="str">
        <f>VLOOKUP(physicochemical[[#This Row],[S- Fn]],FuzzyQ,2)</f>
        <v>Q2</v>
      </c>
      <c r="Y211">
        <f>physicochemical[[#This Row],[Euclidean Dist]]^2</f>
        <v>30.169705022860029</v>
      </c>
      <c r="Z211" t="str">
        <f>VLOOKUP(physicochemical[[#This Row],[Concentration]],FuzzyQ,2)</f>
        <v>Q1</v>
      </c>
      <c r="AA211">
        <f>SQRT(physicochemical[[#This Row],[S- Fn]])</f>
        <v>0.85748566955251548</v>
      </c>
      <c r="AB211" t="str">
        <f>VLOOKUP(physicochemical[[#This Row],[Dialation]],FuzzyQ,2)</f>
        <v>Q1</v>
      </c>
    </row>
    <row r="212" spans="1:28" ht="15" hidden="1" thickTop="1" x14ac:dyDescent="0.35">
      <c r="A212">
        <f>'winequality-white'!A236</f>
        <v>8.1999999999999993</v>
      </c>
      <c r="B212">
        <f>'winequality-white'!B236</f>
        <v>1</v>
      </c>
      <c r="C212">
        <f>'winequality-white'!D236</f>
        <v>2.2999999999999998</v>
      </c>
      <c r="D212">
        <f>'winequality-white'!E236</f>
        <v>6.5000000000000002E-2</v>
      </c>
      <c r="E212">
        <f>'winequality-white'!F236</f>
        <v>7</v>
      </c>
      <c r="F212">
        <f>'winequality-white'!H236</f>
        <v>0.99685000000000001</v>
      </c>
      <c r="G212">
        <f>'winequality-white'!I236</f>
        <v>3.32</v>
      </c>
      <c r="H212">
        <f>'winequality-white'!J236</f>
        <v>0.55000000000000004</v>
      </c>
      <c r="I212">
        <f>'winequality-white'!K236</f>
        <v>9</v>
      </c>
      <c r="J212" s="17">
        <v>6</v>
      </c>
      <c r="K212">
        <f>STANDARDIZE(physicochemical[[#This Row],[fixed acidity]],Stats!B$3,Stats!B$7)</f>
        <v>-0.287977429114952</v>
      </c>
      <c r="L212">
        <f>STANDARDIZE(physicochemical[[#This Row],[volatile acidity]],Stats!C$3,Stats!C$7)</f>
        <v>2.6418949557097444</v>
      </c>
      <c r="M212">
        <f>STANDARDIZE(physicochemical[[#This Row],[residual sugar]],Stats!E$3,Stats!E$7)</f>
        <v>-0.2255118091914938</v>
      </c>
      <c r="N212">
        <f>STANDARDIZE(physicochemical[[#This Row],[chlorides]],Stats!F$3,Stats!F$7)</f>
        <v>-0.50834842607511987</v>
      </c>
      <c r="O212">
        <f>STANDARDIZE(physicochemical[[#This Row],[free sulfur dioxide]],Stats!G$3,Stats!G$7)</f>
        <v>-0.81931630393553256</v>
      </c>
      <c r="P212">
        <f>STANDARDIZE(physicochemical[[#This Row],[density]],Stats!I$3,Stats!I$7)</f>
        <v>-0.28092103203133706</v>
      </c>
      <c r="Q212">
        <f>STANDARDIZE(physicochemical[[#This Row],[pH]],Stats!J$3,Stats!J$7)</f>
        <v>0.13232211799282476</v>
      </c>
      <c r="R212">
        <f>STANDARDIZE(physicochemical[[#This Row],[sulphates]],Stats!K$3,Stats!K$7)</f>
        <v>-0.64690916031693857</v>
      </c>
      <c r="S212">
        <f>STANDARDIZE(physicochemical[[#This Row],[alcohol]],Stats!L$3,Stats!L$7)</f>
        <v>-1.2008781003304512</v>
      </c>
      <c r="T212" s="17">
        <f>STANDARDIZE(physicochemical[[#This Row],[quality]],Stats!N$3,Stats!N$7)</f>
        <v>0.50837380281196765</v>
      </c>
      <c r="U212">
        <f>SQRT(SUMXMY2($K$2:$S$2,physicochemical[[#This Row],[STDFA]:[STDAlc]]))</f>
        <v>3.2823677546452648</v>
      </c>
      <c r="V212" t="str">
        <f>VLOOKUP(physicochemical[[#This Row],[Euclidean Dist]],Quartiles,2)</f>
        <v>Q1</v>
      </c>
      <c r="W212">
        <f>IF(physicochemical[[#This Row],[Euclidean Dist]]&lt;=beta,1-2*(physicochemical[[#This Row],[Euclidean Dist]]/gamma)^2,2*((physicochemical[[#This Row],[Euclidean Dist]]-gamma)/gamma)^2)</f>
        <v>0.90546613381015961</v>
      </c>
      <c r="X212" t="str">
        <f>VLOOKUP(physicochemical[[#This Row],[S- Fn]],FuzzyQ,2)</f>
        <v>Q1</v>
      </c>
      <c r="Y212">
        <f>physicochemical[[#This Row],[Euclidean Dist]]^2</f>
        <v>10.773938076734996</v>
      </c>
      <c r="Z212" t="str">
        <f>VLOOKUP(physicochemical[[#This Row],[Concentration]],FuzzyQ,2)</f>
        <v>Q1</v>
      </c>
      <c r="AA212">
        <f>SQRT(physicochemical[[#This Row],[S- Fn]])</f>
        <v>0.95155984247453385</v>
      </c>
      <c r="AB212" t="str">
        <f>VLOOKUP(physicochemical[[#This Row],[Dialation]],FuzzyQ,2)</f>
        <v>Q1</v>
      </c>
    </row>
    <row r="213" spans="1:28" ht="15" hidden="1" thickTop="1" x14ac:dyDescent="0.35">
      <c r="A213">
        <f>'winequality-white'!A237</f>
        <v>7.2</v>
      </c>
      <c r="B213">
        <f>'winequality-white'!B237</f>
        <v>0.63</v>
      </c>
      <c r="C213">
        <f>'winequality-white'!D237</f>
        <v>1.9</v>
      </c>
      <c r="D213">
        <f>'winequality-white'!E237</f>
        <v>9.7000000000000003E-2</v>
      </c>
      <c r="E213">
        <f>'winequality-white'!F237</f>
        <v>14</v>
      </c>
      <c r="F213">
        <f>'winequality-white'!H237</f>
        <v>0.99675000000000002</v>
      </c>
      <c r="G213">
        <f>'winequality-white'!I237</f>
        <v>3.37</v>
      </c>
      <c r="H213">
        <f>'winequality-white'!J237</f>
        <v>0.57999999999999996</v>
      </c>
      <c r="I213">
        <f>'winequality-white'!K237</f>
        <v>9</v>
      </c>
      <c r="J213" s="17">
        <v>6</v>
      </c>
      <c r="K213">
        <f>STANDARDIZE(physicochemical[[#This Row],[fixed acidity]],Stats!B$3,Stats!B$7)</f>
        <v>-0.83246112946463224</v>
      </c>
      <c r="L213">
        <f>STANDARDIZE(physicochemical[[#This Row],[volatile acidity]],Stats!C$3,Stats!C$7)</f>
        <v>0.56964477315562212</v>
      </c>
      <c r="M213">
        <f>STANDARDIZE(physicochemical[[#This Row],[residual sugar]],Stats!E$3,Stats!E$7)</f>
        <v>-0.54836336136256492</v>
      </c>
      <c r="N213">
        <f>STANDARDIZE(physicochemical[[#This Row],[chlorides]],Stats!F$3,Stats!F$7)</f>
        <v>0.13272151025606976</v>
      </c>
      <c r="O213">
        <f>STANDARDIZE(physicochemical[[#This Row],[free sulfur dioxide]],Stats!G$3,Stats!G$7)</f>
        <v>-0.11741762231165197</v>
      </c>
      <c r="P213">
        <f>STANDARDIZE(physicochemical[[#This Row],[density]],Stats!I$3,Stats!I$7)</f>
        <v>-0.33716373084436424</v>
      </c>
      <c r="Q213">
        <f>STANDARDIZE(physicochemical[[#This Row],[pH]],Stats!J$3,Stats!J$7)</f>
        <v>0.44888220888474956</v>
      </c>
      <c r="R213">
        <f>STANDARDIZE(physicochemical[[#This Row],[sulphates]],Stats!K$3,Stats!K$7)</f>
        <v>-0.48316232594714553</v>
      </c>
      <c r="S213">
        <f>STANDARDIZE(physicochemical[[#This Row],[alcohol]],Stats!L$3,Stats!L$7)</f>
        <v>-1.2008781003304512</v>
      </c>
      <c r="T213" s="17">
        <f>STANDARDIZE(physicochemical[[#This Row],[quality]],Stats!N$3,Stats!N$7)</f>
        <v>0.50837380281196765</v>
      </c>
      <c r="U213">
        <f>SQRT(SUMXMY2($K$2:$S$2,physicochemical[[#This Row],[STDFA]:[STDAlc]]))</f>
        <v>4.422426765898634</v>
      </c>
      <c r="V213" t="str">
        <f>VLOOKUP(physicochemical[[#This Row],[Euclidean Dist]],Quartiles,2)</f>
        <v>Q2</v>
      </c>
      <c r="W213">
        <f>IF(physicochemical[[#This Row],[Euclidean Dist]]&lt;=beta,1-2*(physicochemical[[#This Row],[Euclidean Dist]]/gamma)^2,2*((physicochemical[[#This Row],[Euclidean Dist]]-gamma)/gamma)^2)</f>
        <v>0.82839329823452701</v>
      </c>
      <c r="X213" t="str">
        <f>VLOOKUP(physicochemical[[#This Row],[S- Fn]],FuzzyQ,2)</f>
        <v>Q1</v>
      </c>
      <c r="Y213">
        <f>physicochemical[[#This Row],[Euclidean Dist]]^2</f>
        <v>19.557858499736653</v>
      </c>
      <c r="Z213" t="str">
        <f>VLOOKUP(physicochemical[[#This Row],[Concentration]],FuzzyQ,2)</f>
        <v>Q1</v>
      </c>
      <c r="AA213">
        <f>SQRT(physicochemical[[#This Row],[S- Fn]])</f>
        <v>0.91016113860927228</v>
      </c>
      <c r="AB213" t="str">
        <f>VLOOKUP(physicochemical[[#This Row],[Dialation]],FuzzyQ,2)</f>
        <v>Q1</v>
      </c>
    </row>
    <row r="214" spans="1:28" ht="15" hidden="1" thickTop="1" x14ac:dyDescent="0.35">
      <c r="A214">
        <f>'winequality-white'!A239</f>
        <v>7.2</v>
      </c>
      <c r="B214">
        <f>'winequality-white'!B239</f>
        <v>0.64500000000000002</v>
      </c>
      <c r="C214">
        <f>'winequality-white'!D239</f>
        <v>1.9</v>
      </c>
      <c r="D214">
        <f>'winequality-white'!E239</f>
        <v>9.7000000000000003E-2</v>
      </c>
      <c r="E214">
        <f>'winequality-white'!F239</f>
        <v>15</v>
      </c>
      <c r="F214">
        <f>'winequality-white'!H239</f>
        <v>0.99675000000000002</v>
      </c>
      <c r="G214">
        <f>'winequality-white'!I239</f>
        <v>3.37</v>
      </c>
      <c r="H214">
        <f>'winequality-white'!J239</f>
        <v>0.57999999999999996</v>
      </c>
      <c r="I214">
        <f>'winequality-white'!K239</f>
        <v>9.1999999999999993</v>
      </c>
      <c r="J214" s="17">
        <v>6</v>
      </c>
      <c r="K214">
        <f>STANDARDIZE(physicochemical[[#This Row],[fixed acidity]],Stats!B$3,Stats!B$7)</f>
        <v>-0.83246112946463224</v>
      </c>
      <c r="L214">
        <f>STANDARDIZE(physicochemical[[#This Row],[volatile acidity]],Stats!C$3,Stats!C$7)</f>
        <v>0.65365491569160017</v>
      </c>
      <c r="M214">
        <f>STANDARDIZE(physicochemical[[#This Row],[residual sugar]],Stats!E$3,Stats!E$7)</f>
        <v>-0.54836336136256492</v>
      </c>
      <c r="N214">
        <f>STANDARDIZE(physicochemical[[#This Row],[chlorides]],Stats!F$3,Stats!F$7)</f>
        <v>0.13272151025606976</v>
      </c>
      <c r="O214">
        <f>STANDARDIZE(physicochemical[[#This Row],[free sulfur dioxide]],Stats!G$3,Stats!G$7)</f>
        <v>-1.714638207966902E-2</v>
      </c>
      <c r="P214">
        <f>STANDARDIZE(physicochemical[[#This Row],[density]],Stats!I$3,Stats!I$7)</f>
        <v>-0.33716373084436424</v>
      </c>
      <c r="Q214">
        <f>STANDARDIZE(physicochemical[[#This Row],[pH]],Stats!J$3,Stats!J$7)</f>
        <v>0.44888220888474956</v>
      </c>
      <c r="R214">
        <f>STANDARDIZE(physicochemical[[#This Row],[sulphates]],Stats!K$3,Stats!K$7)</f>
        <v>-0.48316232594714553</v>
      </c>
      <c r="S214">
        <f>STANDARDIZE(physicochemical[[#This Row],[alcohol]],Stats!L$3,Stats!L$7)</f>
        <v>-1.007297363596275</v>
      </c>
      <c r="T214" s="17">
        <f>STANDARDIZE(physicochemical[[#This Row],[quality]],Stats!N$3,Stats!N$7)</f>
        <v>0.50837380281196765</v>
      </c>
      <c r="U214">
        <f>SQRT(SUMXMY2($K$2:$S$2,physicochemical[[#This Row],[STDFA]:[STDAlc]]))</f>
        <v>4.3167235478715371</v>
      </c>
      <c r="V214" t="str">
        <f>VLOOKUP(physicochemical[[#This Row],[Euclidean Dist]],Quartiles,2)</f>
        <v>Q2</v>
      </c>
      <c r="W214">
        <f>IF(physicochemical[[#This Row],[Euclidean Dist]]&lt;=beta,1-2*(physicochemical[[#This Row],[Euclidean Dist]]/gamma)^2,2*((physicochemical[[#This Row],[Euclidean Dist]]-gamma)/gamma)^2)</f>
        <v>0.83649862192146485</v>
      </c>
      <c r="X214" t="str">
        <f>VLOOKUP(physicochemical[[#This Row],[S- Fn]],FuzzyQ,2)</f>
        <v>Q1</v>
      </c>
      <c r="Y214">
        <f>physicochemical[[#This Row],[Euclidean Dist]]^2</f>
        <v>18.634102188748631</v>
      </c>
      <c r="Z214" t="str">
        <f>VLOOKUP(physicochemical[[#This Row],[Concentration]],FuzzyQ,2)</f>
        <v>Q1</v>
      </c>
      <c r="AA214">
        <f>SQRT(physicochemical[[#This Row],[S- Fn]])</f>
        <v>0.91460298595700251</v>
      </c>
      <c r="AB214" t="str">
        <f>VLOOKUP(physicochemical[[#This Row],[Dialation]],FuzzyQ,2)</f>
        <v>Q1</v>
      </c>
    </row>
    <row r="215" spans="1:28" ht="15" hidden="1" thickTop="1" x14ac:dyDescent="0.35">
      <c r="A215">
        <f>'winequality-white'!A242</f>
        <v>8.9</v>
      </c>
      <c r="B215">
        <f>'winequality-white'!B242</f>
        <v>0.63500000000000001</v>
      </c>
      <c r="C215">
        <f>'winequality-white'!D242</f>
        <v>1.7</v>
      </c>
      <c r="D215">
        <f>'winequality-white'!E242</f>
        <v>0.26300000000000001</v>
      </c>
      <c r="E215">
        <f>'winequality-white'!F242</f>
        <v>5</v>
      </c>
      <c r="F215">
        <f>'winequality-white'!H242</f>
        <v>0.99709999999999999</v>
      </c>
      <c r="G215">
        <f>'winequality-white'!I242</f>
        <v>3</v>
      </c>
      <c r="H215">
        <f>'winequality-white'!J242</f>
        <v>1.0900000000000001</v>
      </c>
      <c r="I215">
        <f>'winequality-white'!K242</f>
        <v>9.3000000000000007</v>
      </c>
      <c r="J215" s="17">
        <v>5</v>
      </c>
      <c r="K215">
        <f>STANDARDIZE(physicochemical[[#This Row],[fixed acidity]],Stats!B$3,Stats!B$7)</f>
        <v>9.316116112982506E-2</v>
      </c>
      <c r="L215">
        <f>STANDARDIZE(physicochemical[[#This Row],[volatile acidity]],Stats!C$3,Stats!C$7)</f>
        <v>0.59764815400094817</v>
      </c>
      <c r="M215">
        <f>STANDARDIZE(physicochemical[[#This Row],[residual sugar]],Stats!E$3,Stats!E$7)</f>
        <v>-0.70978913744810046</v>
      </c>
      <c r="N215">
        <f>STANDARDIZE(physicochemical[[#This Row],[chlorides]],Stats!F$3,Stats!F$7)</f>
        <v>3.4582718049741157</v>
      </c>
      <c r="O215">
        <f>STANDARDIZE(physicochemical[[#This Row],[free sulfur dioxide]],Stats!G$3,Stats!G$7)</f>
        <v>-1.0198587843994984</v>
      </c>
      <c r="P215">
        <f>STANDARDIZE(physicochemical[[#This Row],[density]],Stats!I$3,Stats!I$7)</f>
        <v>-0.14031428499876916</v>
      </c>
      <c r="Q215">
        <f>STANDARDIZE(physicochemical[[#This Row],[pH]],Stats!J$3,Stats!J$7)</f>
        <v>-1.893662463715482</v>
      </c>
      <c r="R215">
        <f>STANDARDIZE(physicochemical[[#This Row],[sulphates]],Stats!K$3,Stats!K$7)</f>
        <v>2.3005338583393451</v>
      </c>
      <c r="S215">
        <f>STANDARDIZE(physicochemical[[#This Row],[alcohol]],Stats!L$3,Stats!L$7)</f>
        <v>-0.9105069952291851</v>
      </c>
      <c r="T215" s="17">
        <f>STANDARDIZE(physicochemical[[#This Row],[quality]],Stats!N$3,Stats!N$7)</f>
        <v>-0.74377842086283041</v>
      </c>
      <c r="U215">
        <f>SQRT(SUMXMY2($K$2:$S$2,physicochemical[[#This Row],[STDFA]:[STDAlc]]))</f>
        <v>7.2310400383267446</v>
      </c>
      <c r="V215" t="str">
        <f>VLOOKUP(physicochemical[[#This Row],[Euclidean Dist]],Quartiles,2)</f>
        <v>Q2</v>
      </c>
      <c r="W215">
        <f>IF(physicochemical[[#This Row],[Euclidean Dist]]&lt;=beta,1-2*(physicochemical[[#This Row],[Euclidean Dist]]/gamma)^2,2*((physicochemical[[#This Row],[Euclidean Dist]]-gamma)/gamma)^2)</f>
        <v>0.54120943600293547</v>
      </c>
      <c r="X215" t="str">
        <f>VLOOKUP(physicochemical[[#This Row],[S- Fn]],FuzzyQ,2)</f>
        <v>Q2</v>
      </c>
      <c r="Y215">
        <f>physicochemical[[#This Row],[Euclidean Dist]]^2</f>
        <v>52.287940035884446</v>
      </c>
      <c r="Z215" t="str">
        <f>VLOOKUP(physicochemical[[#This Row],[Concentration]],FuzzyQ,2)</f>
        <v>Q1</v>
      </c>
      <c r="AA215">
        <f>SQRT(physicochemical[[#This Row],[S- Fn]])</f>
        <v>0.73566937954690992</v>
      </c>
      <c r="AB215" t="str">
        <f>VLOOKUP(physicochemical[[#This Row],[Dialation]],FuzzyQ,2)</f>
        <v>Q2</v>
      </c>
    </row>
    <row r="216" spans="1:28" ht="15" hidden="1" thickTop="1" x14ac:dyDescent="0.35">
      <c r="A216">
        <f>'winequality-white'!A243</f>
        <v>12</v>
      </c>
      <c r="B216">
        <f>'winequality-white'!B243</f>
        <v>0.38</v>
      </c>
      <c r="C216">
        <f>'winequality-white'!D243</f>
        <v>2.1</v>
      </c>
      <c r="D216">
        <f>'winequality-white'!E243</f>
        <v>9.2999999999999999E-2</v>
      </c>
      <c r="E216">
        <f>'winequality-white'!F243</f>
        <v>6</v>
      </c>
      <c r="F216">
        <f>'winequality-white'!H243</f>
        <v>0.99924999999999997</v>
      </c>
      <c r="G216">
        <f>'winequality-white'!I243</f>
        <v>3.14</v>
      </c>
      <c r="H216">
        <f>'winequality-white'!J243</f>
        <v>0.71</v>
      </c>
      <c r="I216">
        <f>'winequality-white'!K243</f>
        <v>10.9</v>
      </c>
      <c r="J216" s="17">
        <v>6</v>
      </c>
      <c r="K216">
        <f>STANDARDIZE(physicochemical[[#This Row],[fixed acidity]],Stats!B$3,Stats!B$7)</f>
        <v>1.7810606322138349</v>
      </c>
      <c r="L216">
        <f>STANDARDIZE(physicochemical[[#This Row],[volatile acidity]],Stats!C$3,Stats!C$7)</f>
        <v>-0.83052426911067678</v>
      </c>
      <c r="M216">
        <f>STANDARDIZE(physicochemical[[#This Row],[residual sugar]],Stats!E$3,Stats!E$7)</f>
        <v>-0.38693758527702915</v>
      </c>
      <c r="N216">
        <f>STANDARDIZE(physicochemical[[#This Row],[chlorides]],Stats!F$3,Stats!F$7)</f>
        <v>5.2587768214671003E-2</v>
      </c>
      <c r="O216">
        <f>STANDARDIZE(physicochemical[[#This Row],[free sulfur dioxide]],Stats!G$3,Stats!G$7)</f>
        <v>-0.91958754416751554</v>
      </c>
      <c r="P216">
        <f>STANDARDIZE(physicochemical[[#This Row],[density]],Stats!I$3,Stats!I$7)</f>
        <v>1.0689037394814396</v>
      </c>
      <c r="Q216">
        <f>STANDARDIZE(physicochemical[[#This Row],[pH]],Stats!J$3,Stats!J$7)</f>
        <v>-1.0072942092180965</v>
      </c>
      <c r="R216">
        <f>STANDARDIZE(physicochemical[[#This Row],[sulphates]],Stats!K$3,Stats!K$7)</f>
        <v>0.22640728965529308</v>
      </c>
      <c r="S216">
        <f>STANDARDIZE(physicochemical[[#This Row],[alcohol]],Stats!L$3,Stats!L$7)</f>
        <v>0.63813889864422957</v>
      </c>
      <c r="T216" s="17">
        <f>STANDARDIZE(physicochemical[[#This Row],[quality]],Stats!N$3,Stats!N$7)</f>
        <v>0.50837380281196765</v>
      </c>
      <c r="U216">
        <f>SQRT(SUMXMY2($K$2:$S$2,physicochemical[[#This Row],[STDFA]:[STDAlc]]))</f>
        <v>6.5093783290770064</v>
      </c>
      <c r="V216" t="str">
        <f>VLOOKUP(physicochemical[[#This Row],[Euclidean Dist]],Quartiles,2)</f>
        <v>Q2</v>
      </c>
      <c r="W216">
        <f>IF(physicochemical[[#This Row],[Euclidean Dist]]&lt;=beta,1-2*(physicochemical[[#This Row],[Euclidean Dist]]/gamma)^2,2*((physicochemical[[#This Row],[Euclidean Dist]]-gamma)/gamma)^2)</f>
        <v>0.6282149072407015</v>
      </c>
      <c r="X216" t="str">
        <f>VLOOKUP(physicochemical[[#This Row],[S- Fn]],FuzzyQ,2)</f>
        <v>Q2</v>
      </c>
      <c r="Y216">
        <f>physicochemical[[#This Row],[Euclidean Dist]]^2</f>
        <v>42.372006231057362</v>
      </c>
      <c r="Z216" t="str">
        <f>VLOOKUP(physicochemical[[#This Row],[Concentration]],FuzzyQ,2)</f>
        <v>Q1</v>
      </c>
      <c r="AA216">
        <f>SQRT(physicochemical[[#This Row],[S- Fn]])</f>
        <v>0.79260009288461575</v>
      </c>
      <c r="AB216" t="str">
        <f>VLOOKUP(physicochemical[[#This Row],[Dialation]],FuzzyQ,2)</f>
        <v>Q1</v>
      </c>
    </row>
    <row r="217" spans="1:28" ht="15" hidden="1" thickTop="1" x14ac:dyDescent="0.35">
      <c r="A217">
        <f>'winequality-white'!A244</f>
        <v>7.7</v>
      </c>
      <c r="B217">
        <f>'winequality-white'!B244</f>
        <v>0.57999999999999996</v>
      </c>
      <c r="C217">
        <f>'winequality-white'!D244</f>
        <v>1.8</v>
      </c>
      <c r="D217">
        <f>'winequality-white'!E244</f>
        <v>0.10199999999999999</v>
      </c>
      <c r="E217">
        <f>'winequality-white'!F244</f>
        <v>28</v>
      </c>
      <c r="F217">
        <f>'winequality-white'!H244</f>
        <v>0.99565000000000003</v>
      </c>
      <c r="G217">
        <f>'winequality-white'!I244</f>
        <v>3.08</v>
      </c>
      <c r="H217">
        <f>'winequality-white'!J244</f>
        <v>0.49</v>
      </c>
      <c r="I217">
        <f>'winequality-white'!K244</f>
        <v>9.8000000000000007</v>
      </c>
      <c r="J217" s="17">
        <v>6</v>
      </c>
      <c r="K217">
        <f>STANDARDIZE(physicochemical[[#This Row],[fixed acidity]],Stats!B$3,Stats!B$7)</f>
        <v>-0.56021927928979187</v>
      </c>
      <c r="L217">
        <f>STANDARDIZE(physicochemical[[#This Row],[volatile acidity]],Stats!C$3,Stats!C$7)</f>
        <v>0.28961096470236208</v>
      </c>
      <c r="M217">
        <f>STANDARDIZE(physicochemical[[#This Row],[residual sugar]],Stats!E$3,Stats!E$7)</f>
        <v>-0.62907624940533258</v>
      </c>
      <c r="N217">
        <f>STANDARDIZE(physicochemical[[#This Row],[chlorides]],Stats!F$3,Stats!F$7)</f>
        <v>0.23288868780781796</v>
      </c>
      <c r="O217">
        <f>STANDARDIZE(physicochemical[[#This Row],[free sulfur dioxide]],Stats!G$3,Stats!G$7)</f>
        <v>1.2863797409361093</v>
      </c>
      <c r="P217">
        <f>STANDARDIZE(physicochemical[[#This Row],[density]],Stats!I$3,Stats!I$7)</f>
        <v>-0.95583341778772535</v>
      </c>
      <c r="Q217">
        <f>STANDARDIZE(physicochemical[[#This Row],[pH]],Stats!J$3,Stats!J$7)</f>
        <v>-1.3871663182884046</v>
      </c>
      <c r="R217">
        <f>STANDARDIZE(physicochemical[[#This Row],[sulphates]],Stats!K$3,Stats!K$7)</f>
        <v>-0.97440282905652598</v>
      </c>
      <c r="S217">
        <f>STANDARDIZE(physicochemical[[#This Row],[alcohol]],Stats!L$3,Stats!L$7)</f>
        <v>-0.42655515339374295</v>
      </c>
      <c r="T217" s="17">
        <f>STANDARDIZE(physicochemical[[#This Row],[quality]],Stats!N$3,Stats!N$7)</f>
        <v>0.50837380281196765</v>
      </c>
      <c r="U217">
        <f>SQRT(SUMXMY2($K$2:$S$2,physicochemical[[#This Row],[STDFA]:[STDAlc]]))</f>
        <v>5.8302131121260032</v>
      </c>
      <c r="V217" t="str">
        <f>VLOOKUP(physicochemical[[#This Row],[Euclidean Dist]],Quartiles,2)</f>
        <v>Q2</v>
      </c>
      <c r="W217">
        <f>IF(physicochemical[[#This Row],[Euclidean Dist]]&lt;=beta,1-2*(physicochemical[[#This Row],[Euclidean Dist]]/gamma)^2,2*((physicochemical[[#This Row],[Euclidean Dist]]-gamma)/gamma)^2)</f>
        <v>0.70174907151322463</v>
      </c>
      <c r="X217" t="str">
        <f>VLOOKUP(physicochemical[[#This Row],[S- Fn]],FuzzyQ,2)</f>
        <v>Q2</v>
      </c>
      <c r="Y217">
        <f>physicochemical[[#This Row],[Euclidean Dist]]^2</f>
        <v>33.991384932805978</v>
      </c>
      <c r="Z217" t="str">
        <f>VLOOKUP(physicochemical[[#This Row],[Concentration]],FuzzyQ,2)</f>
        <v>Q1</v>
      </c>
      <c r="AA217">
        <f>SQRT(physicochemical[[#This Row],[S- Fn]])</f>
        <v>0.83770464455751026</v>
      </c>
      <c r="AB217" t="str">
        <f>VLOOKUP(physicochemical[[#This Row],[Dialation]],FuzzyQ,2)</f>
        <v>Q1</v>
      </c>
    </row>
    <row r="218" spans="1:28" ht="15" hidden="1" thickTop="1" x14ac:dyDescent="0.35">
      <c r="A218">
        <f>'winequality-white'!A245</f>
        <v>15</v>
      </c>
      <c r="B218">
        <f>'winequality-white'!B245</f>
        <v>0.21</v>
      </c>
      <c r="C218">
        <f>'winequality-white'!D245</f>
        <v>2.2000000000000002</v>
      </c>
      <c r="D218">
        <f>'winequality-white'!E245</f>
        <v>7.4999999999999997E-2</v>
      </c>
      <c r="E218">
        <f>'winequality-white'!F245</f>
        <v>10</v>
      </c>
      <c r="F218">
        <f>'winequality-white'!H245</f>
        <v>1.0000500000000001</v>
      </c>
      <c r="G218">
        <f>'winequality-white'!I245</f>
        <v>3.07</v>
      </c>
      <c r="H218">
        <f>'winequality-white'!J245</f>
        <v>0.84</v>
      </c>
      <c r="I218">
        <f>'winequality-white'!K245</f>
        <v>9.1999999999999993</v>
      </c>
      <c r="J218" s="17">
        <v>7</v>
      </c>
      <c r="K218">
        <f>STANDARDIZE(physicochemical[[#This Row],[fixed acidity]],Stats!B$3,Stats!B$7)</f>
        <v>3.4145117332628772</v>
      </c>
      <c r="L218">
        <f>STANDARDIZE(physicochemical[[#This Row],[volatile acidity]],Stats!C$3,Stats!C$7)</f>
        <v>-1.7826392178517603</v>
      </c>
      <c r="M218">
        <f>STANDARDIZE(physicochemical[[#This Row],[residual sugar]],Stats!E$3,Stats!E$7)</f>
        <v>-0.30622469723426132</v>
      </c>
      <c r="N218">
        <f>STANDARDIZE(physicochemical[[#This Row],[chlorides]],Stats!F$3,Stats!F$7)</f>
        <v>-0.3080140709716232</v>
      </c>
      <c r="O218">
        <f>STANDARDIZE(physicochemical[[#This Row],[free sulfur dioxide]],Stats!G$3,Stats!G$7)</f>
        <v>-0.51850258323958376</v>
      </c>
      <c r="P218">
        <f>STANDARDIZE(physicochemical[[#This Row],[density]],Stats!I$3,Stats!I$7)</f>
        <v>1.5188453299857818</v>
      </c>
      <c r="Q218">
        <f>STANDARDIZE(physicochemical[[#This Row],[pH]],Stats!J$3,Stats!J$7)</f>
        <v>-1.4504783364667908</v>
      </c>
      <c r="R218">
        <f>STANDARDIZE(physicochemical[[#This Row],[sulphates]],Stats!K$3,Stats!K$7)</f>
        <v>0.9359769052577317</v>
      </c>
      <c r="S218">
        <f>STANDARDIZE(physicochemical[[#This Row],[alcohol]],Stats!L$3,Stats!L$7)</f>
        <v>-1.007297363596275</v>
      </c>
      <c r="T218" s="17">
        <f>STANDARDIZE(physicochemical[[#This Row],[quality]],Stats!N$3,Stats!N$7)</f>
        <v>1.7605260264867657</v>
      </c>
      <c r="U218">
        <f>SQRT(SUMXMY2($K$2:$S$2,physicochemical[[#This Row],[STDFA]:[STDAlc]]))</f>
        <v>8.4409976561262354</v>
      </c>
      <c r="V218" t="str">
        <f>VLOOKUP(physicochemical[[#This Row],[Euclidean Dist]],Quartiles,2)</f>
        <v>Q3</v>
      </c>
      <c r="W218">
        <f>IF(physicochemical[[#This Row],[Euclidean Dist]]&lt;=beta,1-2*(physicochemical[[#This Row],[Euclidean Dist]]/gamma)^2,2*((physicochemical[[#This Row],[Euclidean Dist]]-gamma)/gamma)^2)</f>
        <v>0.38879524221624268</v>
      </c>
      <c r="X218" t="str">
        <f>VLOOKUP(physicochemical[[#This Row],[S- Fn]],FuzzyQ,2)</f>
        <v>Q3</v>
      </c>
      <c r="Y218">
        <f>physicochemical[[#This Row],[Euclidean Dist]]^2</f>
        <v>71.2504414307286</v>
      </c>
      <c r="Z218" t="str">
        <f>VLOOKUP(physicochemical[[#This Row],[Concentration]],FuzzyQ,2)</f>
        <v>Q1</v>
      </c>
      <c r="AA218">
        <f>SQRT(physicochemical[[#This Row],[S- Fn]])</f>
        <v>0.62353447556349495</v>
      </c>
      <c r="AB218" t="str">
        <f>VLOOKUP(physicochemical[[#This Row],[Dialation]],FuzzyQ,2)</f>
        <v>Q2</v>
      </c>
    </row>
    <row r="219" spans="1:28" ht="15" hidden="1" thickTop="1" x14ac:dyDescent="0.35">
      <c r="A219">
        <f>'winequality-white'!A247</f>
        <v>7.3</v>
      </c>
      <c r="B219">
        <f>'winequality-white'!B247</f>
        <v>0.66</v>
      </c>
      <c r="C219">
        <f>'winequality-white'!D247</f>
        <v>2</v>
      </c>
      <c r="D219">
        <f>'winequality-white'!E247</f>
        <v>8.4000000000000005E-2</v>
      </c>
      <c r="E219">
        <f>'winequality-white'!F247</f>
        <v>6</v>
      </c>
      <c r="F219">
        <f>'winequality-white'!H247</f>
        <v>0.99829999999999997</v>
      </c>
      <c r="G219">
        <f>'winequality-white'!I247</f>
        <v>3.61</v>
      </c>
      <c r="H219">
        <f>'winequality-white'!J247</f>
        <v>0.96</v>
      </c>
      <c r="I219">
        <f>'winequality-white'!K247</f>
        <v>9.9</v>
      </c>
      <c r="J219" s="17">
        <v>6</v>
      </c>
      <c r="K219">
        <f>STANDARDIZE(physicochemical[[#This Row],[fixed acidity]],Stats!B$3,Stats!B$7)</f>
        <v>-0.7780127594296643</v>
      </c>
      <c r="L219">
        <f>STANDARDIZE(physicochemical[[#This Row],[volatile acidity]],Stats!C$3,Stats!C$7)</f>
        <v>0.73766505822757811</v>
      </c>
      <c r="M219">
        <f>STANDARDIZE(physicochemical[[#This Row],[residual sugar]],Stats!E$3,Stats!E$7)</f>
        <v>-0.46765047331979703</v>
      </c>
      <c r="N219">
        <f>STANDARDIZE(physicochemical[[#This Row],[chlorides]],Stats!F$3,Stats!F$7)</f>
        <v>-0.12771315137847594</v>
      </c>
      <c r="O219">
        <f>STANDARDIZE(physicochemical[[#This Row],[free sulfur dioxide]],Stats!G$3,Stats!G$7)</f>
        <v>-0.91958754416751554</v>
      </c>
      <c r="P219">
        <f>STANDARDIZE(physicochemical[[#This Row],[density]],Stats!I$3,Stats!I$7)</f>
        <v>0.53459810075761915</v>
      </c>
      <c r="Q219">
        <f>STANDARDIZE(physicochemical[[#This Row],[pH]],Stats!J$3,Stats!J$7)</f>
        <v>1.968370645165979</v>
      </c>
      <c r="R219">
        <f>STANDARDIZE(physicochemical[[#This Row],[sulphates]],Stats!K$3,Stats!K$7)</f>
        <v>1.5909642427369057</v>
      </c>
      <c r="S219">
        <f>STANDARDIZE(physicochemical[[#This Row],[alcohol]],Stats!L$3,Stats!L$7)</f>
        <v>-0.32976478502665485</v>
      </c>
      <c r="T219" s="17">
        <f>STANDARDIZE(physicochemical[[#This Row],[quality]],Stats!N$3,Stats!N$7)</f>
        <v>0.50837380281196765</v>
      </c>
      <c r="U219">
        <f>SQRT(SUMXMY2($K$2:$S$2,physicochemical[[#This Row],[STDFA]:[STDAlc]]))</f>
        <v>4.3370120189981352</v>
      </c>
      <c r="V219" t="str">
        <f>VLOOKUP(physicochemical[[#This Row],[Euclidean Dist]],Quartiles,2)</f>
        <v>Q2</v>
      </c>
      <c r="W219">
        <f>IF(physicochemical[[#This Row],[Euclidean Dist]]&lt;=beta,1-2*(physicochemical[[#This Row],[Euclidean Dist]]/gamma)^2,2*((physicochemical[[#This Row],[Euclidean Dist]]-gamma)/gamma)^2)</f>
        <v>0.83495810708182838</v>
      </c>
      <c r="X219" t="str">
        <f>VLOOKUP(physicochemical[[#This Row],[S- Fn]],FuzzyQ,2)</f>
        <v>Q1</v>
      </c>
      <c r="Y219">
        <f>physicochemical[[#This Row],[Euclidean Dist]]^2</f>
        <v>18.809673252934282</v>
      </c>
      <c r="Z219" t="str">
        <f>VLOOKUP(physicochemical[[#This Row],[Concentration]],FuzzyQ,2)</f>
        <v>Q1</v>
      </c>
      <c r="AA219">
        <f>SQRT(physicochemical[[#This Row],[S- Fn]])</f>
        <v>0.91376042105238309</v>
      </c>
      <c r="AB219" t="str">
        <f>VLOOKUP(physicochemical[[#This Row],[Dialation]],FuzzyQ,2)</f>
        <v>Q1</v>
      </c>
    </row>
    <row r="220" spans="1:28" ht="15" hidden="1" thickTop="1" x14ac:dyDescent="0.35">
      <c r="A220">
        <f>'winequality-white'!A248</f>
        <v>7.1</v>
      </c>
      <c r="B220">
        <f>'winequality-white'!B248</f>
        <v>0.68</v>
      </c>
      <c r="C220">
        <f>'winequality-white'!D248</f>
        <v>1.9</v>
      </c>
      <c r="D220">
        <f>'winequality-white'!E248</f>
        <v>7.4999999999999997E-2</v>
      </c>
      <c r="E220">
        <f>'winequality-white'!F248</f>
        <v>16</v>
      </c>
      <c r="F220">
        <f>'winequality-white'!H248</f>
        <v>0.99685000000000001</v>
      </c>
      <c r="G220">
        <f>'winequality-white'!I248</f>
        <v>3.38</v>
      </c>
      <c r="H220">
        <f>'winequality-white'!J248</f>
        <v>0.52</v>
      </c>
      <c r="I220">
        <f>'winequality-white'!K248</f>
        <v>9.5</v>
      </c>
      <c r="J220" s="17">
        <v>5</v>
      </c>
      <c r="K220">
        <f>STANDARDIZE(physicochemical[[#This Row],[fixed acidity]],Stats!B$3,Stats!B$7)</f>
        <v>-0.88690949949960052</v>
      </c>
      <c r="L220">
        <f>STANDARDIZE(physicochemical[[#This Row],[volatile acidity]],Stats!C$3,Stats!C$7)</f>
        <v>0.84967858160888221</v>
      </c>
      <c r="M220">
        <f>STANDARDIZE(physicochemical[[#This Row],[residual sugar]],Stats!E$3,Stats!E$7)</f>
        <v>-0.54836336136256492</v>
      </c>
      <c r="N220">
        <f>STANDARDIZE(physicochemical[[#This Row],[chlorides]],Stats!F$3,Stats!F$7)</f>
        <v>-0.3080140709716232</v>
      </c>
      <c r="O220">
        <f>STANDARDIZE(physicochemical[[#This Row],[free sulfur dioxide]],Stats!G$3,Stats!G$7)</f>
        <v>8.3124858152313921E-2</v>
      </c>
      <c r="P220">
        <f>STANDARDIZE(physicochemical[[#This Row],[density]],Stats!I$3,Stats!I$7)</f>
        <v>-0.28092103203133706</v>
      </c>
      <c r="Q220">
        <f>STANDARDIZE(physicochemical[[#This Row],[pH]],Stats!J$3,Stats!J$7)</f>
        <v>0.51219422706313278</v>
      </c>
      <c r="R220">
        <f>STANDARDIZE(physicochemical[[#This Row],[sulphates]],Stats!K$3,Stats!K$7)</f>
        <v>-0.81065599468673222</v>
      </c>
      <c r="S220">
        <f>STANDARDIZE(physicochemical[[#This Row],[alcohol]],Stats!L$3,Stats!L$7)</f>
        <v>-0.71692625849500891</v>
      </c>
      <c r="T220" s="17">
        <f>STANDARDIZE(physicochemical[[#This Row],[quality]],Stats!N$3,Stats!N$7)</f>
        <v>-0.74377842086283041</v>
      </c>
      <c r="U220">
        <f>SQRT(SUMXMY2($K$2:$S$2,physicochemical[[#This Row],[STDFA]:[STDAlc]]))</f>
        <v>4.1134753894097855</v>
      </c>
      <c r="V220" t="str">
        <f>VLOOKUP(physicochemical[[#This Row],[Euclidean Dist]],Quartiles,2)</f>
        <v>Q2</v>
      </c>
      <c r="W220">
        <f>IF(physicochemical[[#This Row],[Euclidean Dist]]&lt;=beta,1-2*(physicochemical[[#This Row],[Euclidean Dist]]/gamma)^2,2*((physicochemical[[#This Row],[Euclidean Dist]]-gamma)/gamma)^2)</f>
        <v>0.85153272028268989</v>
      </c>
      <c r="X220" t="str">
        <f>VLOOKUP(physicochemical[[#This Row],[S- Fn]],FuzzyQ,2)</f>
        <v>Q1</v>
      </c>
      <c r="Y220">
        <f>physicochemical[[#This Row],[Euclidean Dist]]^2</f>
        <v>16.920679779279986</v>
      </c>
      <c r="Z220" t="str">
        <f>VLOOKUP(physicochemical[[#This Row],[Concentration]],FuzzyQ,2)</f>
        <v>Q1</v>
      </c>
      <c r="AA220">
        <f>SQRT(physicochemical[[#This Row],[S- Fn]])</f>
        <v>0.92278530562785288</v>
      </c>
      <c r="AB220" t="str">
        <f>VLOOKUP(physicochemical[[#This Row],[Dialation]],FuzzyQ,2)</f>
        <v>Q1</v>
      </c>
    </row>
    <row r="221" spans="1:28" ht="15" hidden="1" thickTop="1" x14ac:dyDescent="0.35">
      <c r="A221">
        <f>'winequality-white'!A249</f>
        <v>8.1999999999999993</v>
      </c>
      <c r="B221">
        <f>'winequality-white'!B249</f>
        <v>0.6</v>
      </c>
      <c r="C221">
        <f>'winequality-white'!D249</f>
        <v>2.2999999999999998</v>
      </c>
      <c r="D221">
        <f>'winequality-white'!E249</f>
        <v>7.1999999999999995E-2</v>
      </c>
      <c r="E221">
        <f>'winequality-white'!F249</f>
        <v>11</v>
      </c>
      <c r="F221">
        <f>'winequality-white'!H249</f>
        <v>0.99629999999999996</v>
      </c>
      <c r="G221">
        <f>'winequality-white'!I249</f>
        <v>3.2</v>
      </c>
      <c r="H221">
        <f>'winequality-white'!J249</f>
        <v>0.45</v>
      </c>
      <c r="I221">
        <f>'winequality-white'!K249</f>
        <v>9.3000000000000007</v>
      </c>
      <c r="J221" s="17">
        <v>5</v>
      </c>
      <c r="K221">
        <f>STANDARDIZE(physicochemical[[#This Row],[fixed acidity]],Stats!B$3,Stats!B$7)</f>
        <v>-0.287977429114952</v>
      </c>
      <c r="L221">
        <f>STANDARDIZE(physicochemical[[#This Row],[volatile acidity]],Stats!C$3,Stats!C$7)</f>
        <v>0.40162448808366608</v>
      </c>
      <c r="M221">
        <f>STANDARDIZE(physicochemical[[#This Row],[residual sugar]],Stats!E$3,Stats!E$7)</f>
        <v>-0.2255118091914938</v>
      </c>
      <c r="N221">
        <f>STANDARDIZE(physicochemical[[#This Row],[chlorides]],Stats!F$3,Stats!F$7)</f>
        <v>-0.36811437750267223</v>
      </c>
      <c r="O221">
        <f>STANDARDIZE(physicochemical[[#This Row],[free sulfur dioxide]],Stats!G$3,Stats!G$7)</f>
        <v>-0.41823134300760079</v>
      </c>
      <c r="P221">
        <f>STANDARDIZE(physicochemical[[#This Row],[density]],Stats!I$3,Stats!I$7)</f>
        <v>-0.59025587550304892</v>
      </c>
      <c r="Q221">
        <f>STANDARDIZE(physicochemical[[#This Row],[pH]],Stats!J$3,Stats!J$7)</f>
        <v>-0.62742210014778854</v>
      </c>
      <c r="R221">
        <f>STANDARDIZE(physicochemical[[#This Row],[sulphates]],Stats!K$3,Stats!K$7)</f>
        <v>-1.1927319415495838</v>
      </c>
      <c r="S221">
        <f>STANDARDIZE(physicochemical[[#This Row],[alcohol]],Stats!L$3,Stats!L$7)</f>
        <v>-0.9105069952291851</v>
      </c>
      <c r="T221" s="17">
        <f>STANDARDIZE(physicochemical[[#This Row],[quality]],Stats!N$3,Stats!N$7)</f>
        <v>-0.74377842086283041</v>
      </c>
      <c r="U221">
        <f>SQRT(SUMXMY2($K$2:$S$2,physicochemical[[#This Row],[STDFA]:[STDAlc]]))</f>
        <v>4.8509795396226734</v>
      </c>
      <c r="V221" t="str">
        <f>VLOOKUP(physicochemical[[#This Row],[Euclidean Dist]],Quartiles,2)</f>
        <v>Q2</v>
      </c>
      <c r="W221">
        <f>IF(physicochemical[[#This Row],[Euclidean Dist]]&lt;=beta,1-2*(physicochemical[[#This Row],[Euclidean Dist]]/gamma)^2,2*((physicochemical[[#This Row],[Euclidean Dist]]-gamma)/gamma)^2)</f>
        <v>0.79352292921237944</v>
      </c>
      <c r="X221" t="str">
        <f>VLOOKUP(physicochemical[[#This Row],[S- Fn]],FuzzyQ,2)</f>
        <v>Q1</v>
      </c>
      <c r="Y221">
        <f>physicochemical[[#This Row],[Euclidean Dist]]^2</f>
        <v>23.532002493837805</v>
      </c>
      <c r="Z221" t="str">
        <f>VLOOKUP(physicochemical[[#This Row],[Concentration]],FuzzyQ,2)</f>
        <v>Q1</v>
      </c>
      <c r="AA221">
        <f>SQRT(physicochemical[[#This Row],[S- Fn]])</f>
        <v>0.89079903974599084</v>
      </c>
      <c r="AB221" t="str">
        <f>VLOOKUP(physicochemical[[#This Row],[Dialation]],FuzzyQ,2)</f>
        <v>Q1</v>
      </c>
    </row>
    <row r="222" spans="1:28" ht="15" hidden="1" thickTop="1" x14ac:dyDescent="0.35">
      <c r="A222">
        <f>'winequality-white'!A250</f>
        <v>7.7</v>
      </c>
      <c r="B222">
        <f>'winequality-white'!B250</f>
        <v>0.53</v>
      </c>
      <c r="C222">
        <f>'winequality-white'!D250</f>
        <v>1.7</v>
      </c>
      <c r="D222">
        <f>'winequality-white'!E250</f>
        <v>7.3999999999999996E-2</v>
      </c>
      <c r="E222">
        <f>'winequality-white'!F250</f>
        <v>9</v>
      </c>
      <c r="F222">
        <f>'winequality-white'!H250</f>
        <v>0.99614999999999998</v>
      </c>
      <c r="G222">
        <f>'winequality-white'!I250</f>
        <v>3.35</v>
      </c>
      <c r="H222">
        <f>'winequality-white'!J250</f>
        <v>0.48</v>
      </c>
      <c r="I222">
        <f>'winequality-white'!K250</f>
        <v>9.8000000000000007</v>
      </c>
      <c r="J222" s="17">
        <v>6</v>
      </c>
      <c r="K222">
        <f>STANDARDIZE(physicochemical[[#This Row],[fixed acidity]],Stats!B$3,Stats!B$7)</f>
        <v>-0.56021927928979187</v>
      </c>
      <c r="L222">
        <f>STANDARDIZE(physicochemical[[#This Row],[volatile acidity]],Stats!C$3,Stats!C$7)</f>
        <v>9.5771562491026689E-3</v>
      </c>
      <c r="M222">
        <f>STANDARDIZE(physicochemical[[#This Row],[residual sugar]],Stats!E$3,Stats!E$7)</f>
        <v>-0.70978913744810046</v>
      </c>
      <c r="N222">
        <f>STANDARDIZE(physicochemical[[#This Row],[chlorides]],Stats!F$3,Stats!F$7)</f>
        <v>-0.32804750648197289</v>
      </c>
      <c r="O222">
        <f>STANDARDIZE(physicochemical[[#This Row],[free sulfur dioxide]],Stats!G$3,Stats!G$7)</f>
        <v>-0.61877382347156662</v>
      </c>
      <c r="P222">
        <f>STANDARDIZE(physicochemical[[#This Row],[density]],Stats!I$3,Stats!I$7)</f>
        <v>-0.67461992372258961</v>
      </c>
      <c r="Q222">
        <f>STANDARDIZE(physicochemical[[#This Row],[pH]],Stats!J$3,Stats!J$7)</f>
        <v>0.32225817252798017</v>
      </c>
      <c r="R222">
        <f>STANDARDIZE(physicochemical[[#This Row],[sulphates]],Stats!K$3,Stats!K$7)</f>
        <v>-1.0289851071797904</v>
      </c>
      <c r="S222">
        <f>STANDARDIZE(physicochemical[[#This Row],[alcohol]],Stats!L$3,Stats!L$7)</f>
        <v>-0.42655515339374295</v>
      </c>
      <c r="T222" s="17">
        <f>STANDARDIZE(physicochemical[[#This Row],[quality]],Stats!N$3,Stats!N$7)</f>
        <v>0.50837380281196765</v>
      </c>
      <c r="U222">
        <f>SQRT(SUMXMY2($K$2:$S$2,physicochemical[[#This Row],[STDFA]:[STDAlc]]))</f>
        <v>4.7080964635985687</v>
      </c>
      <c r="V222" t="str">
        <f>VLOOKUP(physicochemical[[#This Row],[Euclidean Dist]],Quartiles,2)</f>
        <v>Q2</v>
      </c>
      <c r="W222">
        <f>IF(physicochemical[[#This Row],[Euclidean Dist]]&lt;=beta,1-2*(physicochemical[[#This Row],[Euclidean Dist]]/gamma)^2,2*((physicochemical[[#This Row],[Euclidean Dist]]-gamma)/gamma)^2)</f>
        <v>0.80550714583451211</v>
      </c>
      <c r="X222" t="str">
        <f>VLOOKUP(physicochemical[[#This Row],[S- Fn]],FuzzyQ,2)</f>
        <v>Q1</v>
      </c>
      <c r="Y222">
        <f>physicochemical[[#This Row],[Euclidean Dist]]^2</f>
        <v>22.166172310549349</v>
      </c>
      <c r="Z222" t="str">
        <f>VLOOKUP(physicochemical[[#This Row],[Concentration]],FuzzyQ,2)</f>
        <v>Q1</v>
      </c>
      <c r="AA222">
        <f>SQRT(physicochemical[[#This Row],[S- Fn]])</f>
        <v>0.89750049907201279</v>
      </c>
      <c r="AB222" t="str">
        <f>VLOOKUP(physicochemical[[#This Row],[Dialation]],FuzzyQ,2)</f>
        <v>Q1</v>
      </c>
    </row>
    <row r="223" spans="1:28" ht="15" hidden="1" thickTop="1" x14ac:dyDescent="0.35">
      <c r="A223">
        <f>'winequality-white'!A252</f>
        <v>10.8</v>
      </c>
      <c r="B223">
        <f>'winequality-white'!B252</f>
        <v>0.32</v>
      </c>
      <c r="C223">
        <f>'winequality-white'!D252</f>
        <v>1.6</v>
      </c>
      <c r="D223">
        <f>'winequality-white'!E252</f>
        <v>6.3E-2</v>
      </c>
      <c r="E223">
        <f>'winequality-white'!F252</f>
        <v>16</v>
      </c>
      <c r="F223">
        <f>'winequality-white'!H252</f>
        <v>0.99850000000000005</v>
      </c>
      <c r="G223">
        <f>'winequality-white'!I252</f>
        <v>3.22</v>
      </c>
      <c r="H223">
        <f>'winequality-white'!J252</f>
        <v>0.78</v>
      </c>
      <c r="I223">
        <f>'winequality-white'!K252</f>
        <v>10</v>
      </c>
      <c r="J223" s="17">
        <v>6</v>
      </c>
      <c r="K223">
        <f>STANDARDIZE(physicochemical[[#This Row],[fixed acidity]],Stats!B$3,Stats!B$7)</f>
        <v>1.1276801917942185</v>
      </c>
      <c r="L223">
        <f>STANDARDIZE(physicochemical[[#This Row],[volatile acidity]],Stats!C$3,Stats!C$7)</f>
        <v>-1.1665648392545886</v>
      </c>
      <c r="M223">
        <f>STANDARDIZE(physicochemical[[#This Row],[residual sugar]],Stats!E$3,Stats!E$7)</f>
        <v>-0.79050202549086812</v>
      </c>
      <c r="N223">
        <f>STANDARDIZE(physicochemical[[#This Row],[chlorides]],Stats!F$3,Stats!F$7)</f>
        <v>-0.54841529709581915</v>
      </c>
      <c r="O223">
        <f>STANDARDIZE(physicochemical[[#This Row],[free sulfur dioxide]],Stats!G$3,Stats!G$7)</f>
        <v>8.3124858152313921E-2</v>
      </c>
      <c r="P223">
        <f>STANDARDIZE(physicochemical[[#This Row],[density]],Stats!I$3,Stats!I$7)</f>
        <v>0.64708349838373591</v>
      </c>
      <c r="Q223">
        <f>STANDARDIZE(physicochemical[[#This Row],[pH]],Stats!J$3,Stats!J$7)</f>
        <v>-0.50079806379101921</v>
      </c>
      <c r="R223">
        <f>STANDARDIZE(physicochemical[[#This Row],[sulphates]],Stats!K$3,Stats!K$7)</f>
        <v>0.60848323651814495</v>
      </c>
      <c r="S223">
        <f>STANDARDIZE(physicochemical[[#This Row],[alcohol]],Stats!L$3,Stats!L$7)</f>
        <v>-0.23297441665956675</v>
      </c>
      <c r="T223" s="17">
        <f>STANDARDIZE(physicochemical[[#This Row],[quality]],Stats!N$3,Stats!N$7)</f>
        <v>0.50837380281196765</v>
      </c>
      <c r="U223">
        <f>SQRT(SUMXMY2($K$2:$S$2,physicochemical[[#This Row],[STDFA]:[STDAlc]]))</f>
        <v>6.5732519013744684</v>
      </c>
      <c r="V223" t="str">
        <f>VLOOKUP(physicochemical[[#This Row],[Euclidean Dist]],Quartiles,2)</f>
        <v>Q2</v>
      </c>
      <c r="W223">
        <f>IF(physicochemical[[#This Row],[Euclidean Dist]]&lt;=beta,1-2*(physicochemical[[#This Row],[Euclidean Dist]]/gamma)^2,2*((physicochemical[[#This Row],[Euclidean Dist]]-gamma)/gamma)^2)</f>
        <v>0.62088279309901395</v>
      </c>
      <c r="X223" t="str">
        <f>VLOOKUP(physicochemical[[#This Row],[S- Fn]],FuzzyQ,2)</f>
        <v>Q2</v>
      </c>
      <c r="Y223">
        <f>physicochemical[[#This Row],[Euclidean Dist]]^2</f>
        <v>43.20764055892306</v>
      </c>
      <c r="Z223" t="str">
        <f>VLOOKUP(physicochemical[[#This Row],[Concentration]],FuzzyQ,2)</f>
        <v>Q1</v>
      </c>
      <c r="AA223">
        <f>SQRT(physicochemical[[#This Row],[S- Fn]])</f>
        <v>0.78796116217680046</v>
      </c>
      <c r="AB223" t="str">
        <f>VLOOKUP(physicochemical[[#This Row],[Dialation]],FuzzyQ,2)</f>
        <v>Q1</v>
      </c>
    </row>
    <row r="224" spans="1:28" ht="15" hidden="1" thickTop="1" x14ac:dyDescent="0.35">
      <c r="A224">
        <f>'winequality-white'!A253</f>
        <v>7.1</v>
      </c>
      <c r="B224">
        <f>'winequality-white'!B253</f>
        <v>0.6</v>
      </c>
      <c r="C224">
        <f>'winequality-white'!D253</f>
        <v>1.8</v>
      </c>
      <c r="D224">
        <f>'winequality-white'!E253</f>
        <v>7.3999999999999996E-2</v>
      </c>
      <c r="E224">
        <f>'winequality-white'!F253</f>
        <v>16</v>
      </c>
      <c r="F224">
        <f>'winequality-white'!H253</f>
        <v>0.99719999999999998</v>
      </c>
      <c r="G224">
        <f>'winequality-white'!I253</f>
        <v>3.47</v>
      </c>
      <c r="H224">
        <f>'winequality-white'!J253</f>
        <v>0.7</v>
      </c>
      <c r="I224">
        <f>'winequality-white'!K253</f>
        <v>9.9</v>
      </c>
      <c r="J224" s="17">
        <v>6</v>
      </c>
      <c r="K224">
        <f>STANDARDIZE(physicochemical[[#This Row],[fixed acidity]],Stats!B$3,Stats!B$7)</f>
        <v>-0.88690949949960052</v>
      </c>
      <c r="L224">
        <f>STANDARDIZE(physicochemical[[#This Row],[volatile acidity]],Stats!C$3,Stats!C$7)</f>
        <v>0.40162448808366608</v>
      </c>
      <c r="M224">
        <f>STANDARDIZE(physicochemical[[#This Row],[residual sugar]],Stats!E$3,Stats!E$7)</f>
        <v>-0.62907624940533258</v>
      </c>
      <c r="N224">
        <f>STANDARDIZE(physicochemical[[#This Row],[chlorides]],Stats!F$3,Stats!F$7)</f>
        <v>-0.32804750648197289</v>
      </c>
      <c r="O224">
        <f>STANDARDIZE(physicochemical[[#This Row],[free sulfur dioxide]],Stats!G$3,Stats!G$7)</f>
        <v>8.3124858152313921E-2</v>
      </c>
      <c r="P224">
        <f>STANDARDIZE(physicochemical[[#This Row],[density]],Stats!I$3,Stats!I$7)</f>
        <v>-8.4071586185742023E-2</v>
      </c>
      <c r="Q224">
        <f>STANDARDIZE(physicochemical[[#This Row],[pH]],Stats!J$3,Stats!J$7)</f>
        <v>1.0820023906685963</v>
      </c>
      <c r="R224">
        <f>STANDARDIZE(physicochemical[[#This Row],[sulphates]],Stats!K$3,Stats!K$7)</f>
        <v>0.17182501153202853</v>
      </c>
      <c r="S224">
        <f>STANDARDIZE(physicochemical[[#This Row],[alcohol]],Stats!L$3,Stats!L$7)</f>
        <v>-0.32976478502665485</v>
      </c>
      <c r="T224" s="17">
        <f>STANDARDIZE(physicochemical[[#This Row],[quality]],Stats!N$3,Stats!N$7)</f>
        <v>0.50837380281196765</v>
      </c>
      <c r="U224">
        <f>SQRT(SUMXMY2($K$2:$S$2,physicochemical[[#This Row],[STDFA]:[STDAlc]]))</f>
        <v>4.3131182475792729</v>
      </c>
      <c r="V224" t="str">
        <f>VLOOKUP(physicochemical[[#This Row],[Euclidean Dist]],Quartiles,2)</f>
        <v>Q2</v>
      </c>
      <c r="W224">
        <f>IF(physicochemical[[#This Row],[Euclidean Dist]]&lt;=beta,1-2*(physicochemical[[#This Row],[Euclidean Dist]]/gamma)^2,2*((physicochemical[[#This Row],[Euclidean Dist]]-gamma)/gamma)^2)</f>
        <v>0.83677161851166559</v>
      </c>
      <c r="X224" t="str">
        <f>VLOOKUP(physicochemical[[#This Row],[S- Fn]],FuzzyQ,2)</f>
        <v>Q1</v>
      </c>
      <c r="Y224">
        <f>physicochemical[[#This Row],[Euclidean Dist]]^2</f>
        <v>18.602989017601299</v>
      </c>
      <c r="Z224" t="str">
        <f>VLOOKUP(physicochemical[[#This Row],[Concentration]],FuzzyQ,2)</f>
        <v>Q1</v>
      </c>
      <c r="AA224">
        <f>SQRT(physicochemical[[#This Row],[S- Fn]])</f>
        <v>0.91475221700286991</v>
      </c>
      <c r="AB224" t="str">
        <f>VLOOKUP(physicochemical[[#This Row],[Dialation]],FuzzyQ,2)</f>
        <v>Q1</v>
      </c>
    </row>
    <row r="225" spans="1:28" ht="15" hidden="1" thickTop="1" x14ac:dyDescent="0.35">
      <c r="A225">
        <f>'winequality-white'!A254</f>
        <v>11.1</v>
      </c>
      <c r="B225">
        <f>'winequality-white'!B254</f>
        <v>0.35</v>
      </c>
      <c r="C225">
        <f>'winequality-white'!D254</f>
        <v>3.1</v>
      </c>
      <c r="D225">
        <f>'winequality-white'!E254</f>
        <v>0.09</v>
      </c>
      <c r="E225">
        <f>'winequality-white'!F254</f>
        <v>5</v>
      </c>
      <c r="F225">
        <f>'winequality-white'!H254</f>
        <v>0.99860000000000004</v>
      </c>
      <c r="G225">
        <f>'winequality-white'!I254</f>
        <v>3.17</v>
      </c>
      <c r="H225">
        <f>'winequality-white'!J254</f>
        <v>0.53</v>
      </c>
      <c r="I225">
        <f>'winequality-white'!K254</f>
        <v>10.5</v>
      </c>
      <c r="J225" s="17">
        <v>5</v>
      </c>
      <c r="K225">
        <f>STANDARDIZE(physicochemical[[#This Row],[fixed acidity]],Stats!B$3,Stats!B$7)</f>
        <v>1.2910253018991222</v>
      </c>
      <c r="L225">
        <f>STANDARDIZE(physicochemical[[#This Row],[volatile acidity]],Stats!C$3,Stats!C$7)</f>
        <v>-0.99854455418263288</v>
      </c>
      <c r="M225">
        <f>STANDARDIZE(physicochemical[[#This Row],[residual sugar]],Stats!E$3,Stats!E$7)</f>
        <v>0.42019129515064868</v>
      </c>
      <c r="N225">
        <f>STANDARDIZE(physicochemical[[#This Row],[chlorides]],Stats!F$3,Stats!F$7)</f>
        <v>-7.5125383163780765E-3</v>
      </c>
      <c r="O225">
        <f>STANDARDIZE(physicochemical[[#This Row],[free sulfur dioxide]],Stats!G$3,Stats!G$7)</f>
        <v>-1.0198587843994984</v>
      </c>
      <c r="P225">
        <f>STANDARDIZE(physicochemical[[#This Row],[density]],Stats!I$3,Stats!I$7)</f>
        <v>0.70332619719676304</v>
      </c>
      <c r="Q225">
        <f>STANDARDIZE(physicochemical[[#This Row],[pH]],Stats!J$3,Stats!J$7)</f>
        <v>-0.81735815468294404</v>
      </c>
      <c r="R225">
        <f>STANDARDIZE(physicochemical[[#This Row],[sulphates]],Stats!K$3,Stats!K$7)</f>
        <v>-0.75607371656346767</v>
      </c>
      <c r="S225">
        <f>STANDARDIZE(physicochemical[[#This Row],[alcohol]],Stats!L$3,Stats!L$7)</f>
        <v>0.25097742517587546</v>
      </c>
      <c r="T225" s="17">
        <f>STANDARDIZE(physicochemical[[#This Row],[quality]],Stats!N$3,Stats!N$7)</f>
        <v>-0.74377842086283041</v>
      </c>
      <c r="U225">
        <f>SQRT(SUMXMY2($K$2:$S$2,physicochemical[[#This Row],[STDFA]:[STDAlc]]))</f>
        <v>6.0495945186776678</v>
      </c>
      <c r="V225" t="str">
        <f>VLOOKUP(physicochemical[[#This Row],[Euclidean Dist]],Quartiles,2)</f>
        <v>Q2</v>
      </c>
      <c r="W225">
        <f>IF(physicochemical[[#This Row],[Euclidean Dist]]&lt;=beta,1-2*(physicochemical[[#This Row],[Euclidean Dist]]/gamma)^2,2*((physicochemical[[#This Row],[Euclidean Dist]]-gamma)/gamma)^2)</f>
        <v>0.67888138818518629</v>
      </c>
      <c r="X225" t="str">
        <f>VLOOKUP(physicochemical[[#This Row],[S- Fn]],FuzzyQ,2)</f>
        <v>Q2</v>
      </c>
      <c r="Y225">
        <f>physicochemical[[#This Row],[Euclidean Dist]]^2</f>
        <v>36.597593840414881</v>
      </c>
      <c r="Z225" t="str">
        <f>VLOOKUP(physicochemical[[#This Row],[Concentration]],FuzzyQ,2)</f>
        <v>Q1</v>
      </c>
      <c r="AA225">
        <f>SQRT(physicochemical[[#This Row],[S- Fn]])</f>
        <v>0.82394258791810626</v>
      </c>
      <c r="AB225" t="str">
        <f>VLOOKUP(physicochemical[[#This Row],[Dialation]],FuzzyQ,2)</f>
        <v>Q1</v>
      </c>
    </row>
    <row r="226" spans="1:28" ht="15" hidden="1" thickTop="1" x14ac:dyDescent="0.35">
      <c r="A226">
        <f>'winequality-white'!A255</f>
        <v>7.7</v>
      </c>
      <c r="B226">
        <f>'winequality-white'!B255</f>
        <v>0.77500000000000002</v>
      </c>
      <c r="C226">
        <f>'winequality-white'!D255</f>
        <v>1.9</v>
      </c>
      <c r="D226">
        <f>'winequality-white'!E255</f>
        <v>9.1999999999999998E-2</v>
      </c>
      <c r="E226">
        <f>'winequality-white'!F255</f>
        <v>8</v>
      </c>
      <c r="F226">
        <f>'winequality-white'!H255</f>
        <v>0.99590000000000001</v>
      </c>
      <c r="G226">
        <f>'winequality-white'!I255</f>
        <v>3.23</v>
      </c>
      <c r="H226">
        <f>'winequality-white'!J255</f>
        <v>0.59</v>
      </c>
      <c r="I226">
        <f>'winequality-white'!K255</f>
        <v>9.5</v>
      </c>
      <c r="J226" s="17">
        <v>5</v>
      </c>
      <c r="K226">
        <f>STANDARDIZE(physicochemical[[#This Row],[fixed acidity]],Stats!B$3,Stats!B$7)</f>
        <v>-0.56021927928979187</v>
      </c>
      <c r="L226">
        <f>STANDARDIZE(physicochemical[[#This Row],[volatile acidity]],Stats!C$3,Stats!C$7)</f>
        <v>1.3817428176700757</v>
      </c>
      <c r="M226">
        <f>STANDARDIZE(physicochemical[[#This Row],[residual sugar]],Stats!E$3,Stats!E$7)</f>
        <v>-0.54836336136256492</v>
      </c>
      <c r="N226">
        <f>STANDARDIZE(physicochemical[[#This Row],[chlorides]],Stats!F$3,Stats!F$7)</f>
        <v>3.2554332704321308E-2</v>
      </c>
      <c r="O226">
        <f>STANDARDIZE(physicochemical[[#This Row],[free sulfur dioxide]],Stats!G$3,Stats!G$7)</f>
        <v>-0.71904506370354959</v>
      </c>
      <c r="P226">
        <f>STANDARDIZE(physicochemical[[#This Row],[density]],Stats!I$3,Stats!I$7)</f>
        <v>-0.81522667075515753</v>
      </c>
      <c r="Q226">
        <f>STANDARDIZE(physicochemical[[#This Row],[pH]],Stats!J$3,Stats!J$7)</f>
        <v>-0.43748604561263593</v>
      </c>
      <c r="R226">
        <f>STANDARDIZE(physicochemical[[#This Row],[sulphates]],Stats!K$3,Stats!K$7)</f>
        <v>-0.42858004782388098</v>
      </c>
      <c r="S226">
        <f>STANDARDIZE(physicochemical[[#This Row],[alcohol]],Stats!L$3,Stats!L$7)</f>
        <v>-0.71692625849500891</v>
      </c>
      <c r="T226" s="17">
        <f>STANDARDIZE(physicochemical[[#This Row],[quality]],Stats!N$3,Stats!N$7)</f>
        <v>-0.74377842086283041</v>
      </c>
      <c r="U226">
        <f>SQRT(SUMXMY2($K$2:$S$2,physicochemical[[#This Row],[STDFA]:[STDAlc]]))</f>
        <v>4.1218622829460339</v>
      </c>
      <c r="V226" t="str">
        <f>VLOOKUP(physicochemical[[#This Row],[Euclidean Dist]],Quartiles,2)</f>
        <v>Q2</v>
      </c>
      <c r="W226">
        <f>IF(physicochemical[[#This Row],[Euclidean Dist]]&lt;=beta,1-2*(physicochemical[[#This Row],[Euclidean Dist]]/gamma)^2,2*((physicochemical[[#This Row],[Euclidean Dist]]-gamma)/gamma)^2)</f>
        <v>0.85092668838129204</v>
      </c>
      <c r="X226" t="str">
        <f>VLOOKUP(physicochemical[[#This Row],[S- Fn]],FuzzyQ,2)</f>
        <v>Q1</v>
      </c>
      <c r="Y226">
        <f>physicochemical[[#This Row],[Euclidean Dist]]^2</f>
        <v>16.98974867957309</v>
      </c>
      <c r="Z226" t="str">
        <f>VLOOKUP(physicochemical[[#This Row],[Concentration]],FuzzyQ,2)</f>
        <v>Q1</v>
      </c>
      <c r="AA226">
        <f>SQRT(physicochemical[[#This Row],[S- Fn]])</f>
        <v>0.92245687616348337</v>
      </c>
      <c r="AB226" t="str">
        <f>VLOOKUP(physicochemical[[#This Row],[Dialation]],FuzzyQ,2)</f>
        <v>Q1</v>
      </c>
    </row>
    <row r="227" spans="1:28" ht="15" hidden="1" thickTop="1" x14ac:dyDescent="0.35">
      <c r="A227">
        <f>'winequality-white'!A257</f>
        <v>8</v>
      </c>
      <c r="B227">
        <f>'winequality-white'!B257</f>
        <v>0.56999999999999995</v>
      </c>
      <c r="C227">
        <f>'winequality-white'!D257</f>
        <v>3.2</v>
      </c>
      <c r="D227">
        <f>'winequality-white'!E257</f>
        <v>7.2999999999999995E-2</v>
      </c>
      <c r="E227">
        <f>'winequality-white'!F257</f>
        <v>17</v>
      </c>
      <c r="F227">
        <f>'winequality-white'!H257</f>
        <v>0.99675000000000002</v>
      </c>
      <c r="G227">
        <f>'winequality-white'!I257</f>
        <v>3.26</v>
      </c>
      <c r="H227">
        <f>'winequality-white'!J257</f>
        <v>0.56999999999999995</v>
      </c>
      <c r="I227">
        <f>'winequality-white'!K257</f>
        <v>9.3000000000000007</v>
      </c>
      <c r="J227" s="17">
        <v>5</v>
      </c>
      <c r="K227">
        <f>STANDARDIZE(physicochemical[[#This Row],[fixed acidity]],Stats!B$3,Stats!B$7)</f>
        <v>-0.39687416918488777</v>
      </c>
      <c r="L227">
        <f>STANDARDIZE(physicochemical[[#This Row],[volatile acidity]],Stats!C$3,Stats!C$7)</f>
        <v>0.23360420301171009</v>
      </c>
      <c r="M227">
        <f>STANDARDIZE(physicochemical[[#This Row],[residual sugar]],Stats!E$3,Stats!E$7)</f>
        <v>0.50090418319341656</v>
      </c>
      <c r="N227">
        <f>STANDARDIZE(physicochemical[[#This Row],[chlorides]],Stats!F$3,Stats!F$7)</f>
        <v>-0.34808094199232259</v>
      </c>
      <c r="O227">
        <f>STANDARDIZE(physicochemical[[#This Row],[free sulfur dioxide]],Stats!G$3,Stats!G$7)</f>
        <v>0.18339609838429685</v>
      </c>
      <c r="P227">
        <f>STANDARDIZE(physicochemical[[#This Row],[density]],Stats!I$3,Stats!I$7)</f>
        <v>-0.33716373084436424</v>
      </c>
      <c r="Q227">
        <f>STANDARDIZE(physicochemical[[#This Row],[pH]],Stats!J$3,Stats!J$7)</f>
        <v>-0.24754999107748332</v>
      </c>
      <c r="R227">
        <f>STANDARDIZE(physicochemical[[#This Row],[sulphates]],Stats!K$3,Stats!K$7)</f>
        <v>-0.53774460407041014</v>
      </c>
      <c r="S227">
        <f>STANDARDIZE(physicochemical[[#This Row],[alcohol]],Stats!L$3,Stats!L$7)</f>
        <v>-0.9105069952291851</v>
      </c>
      <c r="T227" s="17">
        <f>STANDARDIZE(physicochemical[[#This Row],[quality]],Stats!N$3,Stats!N$7)</f>
        <v>-0.74377842086283041</v>
      </c>
      <c r="U227">
        <f>SQRT(SUMXMY2($K$2:$S$2,physicochemical[[#This Row],[STDFA]:[STDAlc]]))</f>
        <v>4.6610727449819613</v>
      </c>
      <c r="V227" t="str">
        <f>VLOOKUP(physicochemical[[#This Row],[Euclidean Dist]],Quartiles,2)</f>
        <v>Q2</v>
      </c>
      <c r="W227">
        <f>IF(physicochemical[[#This Row],[Euclidean Dist]]&lt;=beta,1-2*(physicochemical[[#This Row],[Euclidean Dist]]/gamma)^2,2*((physicochemical[[#This Row],[Euclidean Dist]]-gamma)/gamma)^2)</f>
        <v>0.80937287120074486</v>
      </c>
      <c r="X227" t="str">
        <f>VLOOKUP(physicochemical[[#This Row],[S- Fn]],FuzzyQ,2)</f>
        <v>Q1</v>
      </c>
      <c r="Y227">
        <f>physicochemical[[#This Row],[Euclidean Dist]]^2</f>
        <v>21.725599134013677</v>
      </c>
      <c r="Z227" t="str">
        <f>VLOOKUP(physicochemical[[#This Row],[Concentration]],FuzzyQ,2)</f>
        <v>Q1</v>
      </c>
      <c r="AA227">
        <f>SQRT(physicochemical[[#This Row],[S- Fn]])</f>
        <v>0.89965152764875844</v>
      </c>
      <c r="AB227" t="str">
        <f>VLOOKUP(physicochemical[[#This Row],[Dialation]],FuzzyQ,2)</f>
        <v>Q1</v>
      </c>
    </row>
    <row r="228" spans="1:28" ht="15" hidden="1" thickTop="1" x14ac:dyDescent="0.35">
      <c r="A228">
        <f>'winequality-white'!A258</f>
        <v>9.4</v>
      </c>
      <c r="B228">
        <f>'winequality-white'!B258</f>
        <v>0.34</v>
      </c>
      <c r="C228">
        <f>'winequality-white'!D258</f>
        <v>2.2000000000000002</v>
      </c>
      <c r="D228">
        <f>'winequality-white'!E258</f>
        <v>7.4999999999999997E-2</v>
      </c>
      <c r="E228">
        <f>'winequality-white'!F258</f>
        <v>5</v>
      </c>
      <c r="F228">
        <f>'winequality-white'!H258</f>
        <v>0.998</v>
      </c>
      <c r="G228">
        <f>'winequality-white'!I258</f>
        <v>3.22</v>
      </c>
      <c r="H228">
        <f>'winequality-white'!J258</f>
        <v>0.62</v>
      </c>
      <c r="I228">
        <f>'winequality-white'!K258</f>
        <v>9.1999999999999993</v>
      </c>
      <c r="J228" s="17">
        <v>5</v>
      </c>
      <c r="K228">
        <f>STANDARDIZE(physicochemical[[#This Row],[fixed acidity]],Stats!B$3,Stats!B$7)</f>
        <v>0.3654030113046654</v>
      </c>
      <c r="L228">
        <f>STANDARDIZE(physicochemical[[#This Row],[volatile acidity]],Stats!C$3,Stats!C$7)</f>
        <v>-1.0545513158732847</v>
      </c>
      <c r="M228">
        <f>STANDARDIZE(physicochemical[[#This Row],[residual sugar]],Stats!E$3,Stats!E$7)</f>
        <v>-0.30622469723426132</v>
      </c>
      <c r="N228">
        <f>STANDARDIZE(physicochemical[[#This Row],[chlorides]],Stats!F$3,Stats!F$7)</f>
        <v>-0.3080140709716232</v>
      </c>
      <c r="O228">
        <f>STANDARDIZE(physicochemical[[#This Row],[free sulfur dioxide]],Stats!G$3,Stats!G$7)</f>
        <v>-1.0198587843994984</v>
      </c>
      <c r="P228">
        <f>STANDARDIZE(physicochemical[[#This Row],[density]],Stats!I$3,Stats!I$7)</f>
        <v>0.36587000431853767</v>
      </c>
      <c r="Q228">
        <f>STANDARDIZE(physicochemical[[#This Row],[pH]],Stats!J$3,Stats!J$7)</f>
        <v>-0.50079806379101921</v>
      </c>
      <c r="R228">
        <f>STANDARDIZE(physicochemical[[#This Row],[sulphates]],Stats!K$3,Stats!K$7)</f>
        <v>-0.26483321345408734</v>
      </c>
      <c r="S228">
        <f>STANDARDIZE(physicochemical[[#This Row],[alcohol]],Stats!L$3,Stats!L$7)</f>
        <v>-1.007297363596275</v>
      </c>
      <c r="T228" s="17">
        <f>STANDARDIZE(physicochemical[[#This Row],[quality]],Stats!N$3,Stats!N$7)</f>
        <v>-0.74377842086283041</v>
      </c>
      <c r="U228">
        <f>SQRT(SUMXMY2($K$2:$S$2,physicochemical[[#This Row],[STDFA]:[STDAlc]]))</f>
        <v>6.0142969532755686</v>
      </c>
      <c r="V228" t="str">
        <f>VLOOKUP(physicochemical[[#This Row],[Euclidean Dist]],Quartiles,2)</f>
        <v>Q2</v>
      </c>
      <c r="W228">
        <f>IF(physicochemical[[#This Row],[Euclidean Dist]]&lt;=beta,1-2*(physicochemical[[#This Row],[Euclidean Dist]]/gamma)^2,2*((physicochemical[[#This Row],[Euclidean Dist]]-gamma)/gamma)^2)</f>
        <v>0.68261771724616693</v>
      </c>
      <c r="X228" t="str">
        <f>VLOOKUP(physicochemical[[#This Row],[S- Fn]],FuzzyQ,2)</f>
        <v>Q2</v>
      </c>
      <c r="Y228">
        <f>physicochemical[[#This Row],[Euclidean Dist]]^2</f>
        <v>36.17176784217979</v>
      </c>
      <c r="Z228" t="str">
        <f>VLOOKUP(physicochemical[[#This Row],[Concentration]],FuzzyQ,2)</f>
        <v>Q1</v>
      </c>
      <c r="AA228">
        <f>SQRT(physicochemical[[#This Row],[S- Fn]])</f>
        <v>0.82620682473952423</v>
      </c>
      <c r="AB228" t="str">
        <f>VLOOKUP(physicochemical[[#This Row],[Dialation]],FuzzyQ,2)</f>
        <v>Q1</v>
      </c>
    </row>
    <row r="229" spans="1:28" ht="15" hidden="1" thickTop="1" x14ac:dyDescent="0.35">
      <c r="A229">
        <f>'winequality-white'!A259</f>
        <v>6.6</v>
      </c>
      <c r="B229">
        <f>'winequality-white'!B259</f>
        <v>0.69499999999999995</v>
      </c>
      <c r="C229">
        <f>'winequality-white'!D259</f>
        <v>2.1</v>
      </c>
      <c r="D229">
        <f>'winequality-white'!E259</f>
        <v>7.4999999999999997E-2</v>
      </c>
      <c r="E229">
        <f>'winequality-white'!F259</f>
        <v>12</v>
      </c>
      <c r="F229">
        <f>'winequality-white'!H259</f>
        <v>0.99680000000000002</v>
      </c>
      <c r="G229">
        <f>'winequality-white'!I259</f>
        <v>3.49</v>
      </c>
      <c r="H229">
        <f>'winequality-white'!J259</f>
        <v>0.67</v>
      </c>
      <c r="I229">
        <f>'winequality-white'!K259</f>
        <v>9.1999999999999993</v>
      </c>
      <c r="J229" s="17">
        <v>5</v>
      </c>
      <c r="K229">
        <f>STANDARDIZE(physicochemical[[#This Row],[fixed acidity]],Stats!B$3,Stats!B$7)</f>
        <v>-1.1591513496744408</v>
      </c>
      <c r="L229">
        <f>STANDARDIZE(physicochemical[[#This Row],[volatile acidity]],Stats!C$3,Stats!C$7)</f>
        <v>0.93368872414485959</v>
      </c>
      <c r="M229">
        <f>STANDARDIZE(physicochemical[[#This Row],[residual sugar]],Stats!E$3,Stats!E$7)</f>
        <v>-0.38693758527702915</v>
      </c>
      <c r="N229">
        <f>STANDARDIZE(physicochemical[[#This Row],[chlorides]],Stats!F$3,Stats!F$7)</f>
        <v>-0.3080140709716232</v>
      </c>
      <c r="O229">
        <f>STANDARDIZE(physicochemical[[#This Row],[free sulfur dioxide]],Stats!G$3,Stats!G$7)</f>
        <v>-0.31796010277561787</v>
      </c>
      <c r="P229">
        <f>STANDARDIZE(physicochemical[[#This Row],[density]],Stats!I$3,Stats!I$7)</f>
        <v>-0.30904238143785062</v>
      </c>
      <c r="Q229">
        <f>STANDARDIZE(physicochemical[[#This Row],[pH]],Stats!J$3,Stats!J$7)</f>
        <v>1.2086264270253657</v>
      </c>
      <c r="R229">
        <f>STANDARDIZE(physicochemical[[#This Row],[sulphates]],Stats!K$3,Stats!K$7)</f>
        <v>8.0781771622354705E-3</v>
      </c>
      <c r="S229">
        <f>STANDARDIZE(physicochemical[[#This Row],[alcohol]],Stats!L$3,Stats!L$7)</f>
        <v>-1.007297363596275</v>
      </c>
      <c r="T229" s="17">
        <f>STANDARDIZE(physicochemical[[#This Row],[quality]],Stats!N$3,Stats!N$7)</f>
        <v>-0.74377842086283041</v>
      </c>
      <c r="U229">
        <f>SQRT(SUMXMY2($K$2:$S$2,physicochemical[[#This Row],[STDFA]:[STDAlc]]))</f>
        <v>3.8508486459912143</v>
      </c>
      <c r="V229" t="str">
        <f>VLOOKUP(physicochemical[[#This Row],[Euclidean Dist]],Quartiles,2)</f>
        <v>Q2</v>
      </c>
      <c r="W229">
        <f>IF(physicochemical[[#This Row],[Euclidean Dist]]&lt;=beta,1-2*(physicochemical[[#This Row],[Euclidean Dist]]/gamma)^2,2*((physicochemical[[#This Row],[Euclidean Dist]]-gamma)/gamma)^2)</f>
        <v>0.86988545615776725</v>
      </c>
      <c r="X229" t="str">
        <f>VLOOKUP(physicochemical[[#This Row],[S- Fn]],FuzzyQ,2)</f>
        <v>Q1</v>
      </c>
      <c r="Y229">
        <f>physicochemical[[#This Row],[Euclidean Dist]]^2</f>
        <v>14.829035294332369</v>
      </c>
      <c r="Z229" t="str">
        <f>VLOOKUP(physicochemical[[#This Row],[Concentration]],FuzzyQ,2)</f>
        <v>Q1</v>
      </c>
      <c r="AA229">
        <f>SQRT(physicochemical[[#This Row],[S- Fn]])</f>
        <v>0.93267650134318669</v>
      </c>
      <c r="AB229" t="str">
        <f>VLOOKUP(physicochemical[[#This Row],[Dialation]],FuzzyQ,2)</f>
        <v>Q1</v>
      </c>
    </row>
    <row r="230" spans="1:28" ht="15" hidden="1" thickTop="1" x14ac:dyDescent="0.35">
      <c r="A230">
        <f>'winequality-white'!A260</f>
        <v>7.7</v>
      </c>
      <c r="B230">
        <f>'winequality-white'!B260</f>
        <v>0.41</v>
      </c>
      <c r="C230">
        <f>'winequality-white'!D260</f>
        <v>1.8</v>
      </c>
      <c r="D230">
        <f>'winequality-white'!E260</f>
        <v>0.61099999999999999</v>
      </c>
      <c r="E230">
        <f>'winequality-white'!F260</f>
        <v>8</v>
      </c>
      <c r="F230">
        <f>'winequality-white'!H260</f>
        <v>0.99680000000000002</v>
      </c>
      <c r="G230">
        <f>'winequality-white'!I260</f>
        <v>3.06</v>
      </c>
      <c r="H230">
        <f>'winequality-white'!J260</f>
        <v>1.26</v>
      </c>
      <c r="I230">
        <f>'winequality-white'!K260</f>
        <v>9.4</v>
      </c>
      <c r="J230" s="17">
        <v>5</v>
      </c>
      <c r="K230">
        <f>STANDARDIZE(physicochemical[[#This Row],[fixed acidity]],Stats!B$3,Stats!B$7)</f>
        <v>-0.56021927928979187</v>
      </c>
      <c r="L230">
        <f>STANDARDIZE(physicochemical[[#This Row],[volatile acidity]],Stats!C$3,Stats!C$7)</f>
        <v>-0.66250398403872113</v>
      </c>
      <c r="M230">
        <f>STANDARDIZE(physicochemical[[#This Row],[residual sugar]],Stats!E$3,Stats!E$7)</f>
        <v>-0.62907624940533258</v>
      </c>
      <c r="N230">
        <f>STANDARDIZE(physicochemical[[#This Row],[chlorides]],Stats!F$3,Stats!F$7)</f>
        <v>10.429907362575802</v>
      </c>
      <c r="O230">
        <f>STANDARDIZE(physicochemical[[#This Row],[free sulfur dioxide]],Stats!G$3,Stats!G$7)</f>
        <v>-0.71904506370354959</v>
      </c>
      <c r="P230">
        <f>STANDARDIZE(physicochemical[[#This Row],[density]],Stats!I$3,Stats!I$7)</f>
        <v>-0.30904238143785062</v>
      </c>
      <c r="Q230">
        <f>STANDARDIZE(physicochemical[[#This Row],[pH]],Stats!J$3,Stats!J$7)</f>
        <v>-1.5137903546451741</v>
      </c>
      <c r="R230">
        <f>STANDARDIZE(physicochemical[[#This Row],[sulphates]],Stats!K$3,Stats!K$7)</f>
        <v>3.2284325864348413</v>
      </c>
      <c r="S230">
        <f>STANDARDIZE(physicochemical[[#This Row],[alcohol]],Stats!L$3,Stats!L$7)</f>
        <v>-0.813716626862097</v>
      </c>
      <c r="T230" s="17">
        <f>STANDARDIZE(physicochemical[[#This Row],[quality]],Stats!N$3,Stats!N$7)</f>
        <v>-0.74377842086283041</v>
      </c>
      <c r="U230">
        <f>SQRT(SUMXMY2($K$2:$S$2,physicochemical[[#This Row],[STDFA]:[STDAlc]]))</f>
        <v>12.608063585193122</v>
      </c>
      <c r="V230" t="str">
        <f>VLOOKUP(physicochemical[[#This Row],[Euclidean Dist]],Quartiles,2)</f>
        <v>Q4</v>
      </c>
      <c r="W230">
        <f>IF(physicochemical[[#This Row],[Euclidean Dist]]&lt;=beta,1-2*(physicochemical[[#This Row],[Euclidean Dist]]/gamma)^2,2*((physicochemical[[#This Row],[Euclidean Dist]]-gamma)/gamma)^2)</f>
        <v>5.4382268172246805E-2</v>
      </c>
      <c r="X230" t="str">
        <f>VLOOKUP(physicochemical[[#This Row],[S- Fn]],FuzzyQ,2)</f>
        <v>Q4</v>
      </c>
      <c r="Y230">
        <f>physicochemical[[#This Row],[Euclidean Dist]]^2</f>
        <v>158.96326736827285</v>
      </c>
      <c r="Z230" t="str">
        <f>VLOOKUP(physicochemical[[#This Row],[Concentration]],FuzzyQ,2)</f>
        <v>Q1</v>
      </c>
      <c r="AA230">
        <f>SQRT(physicochemical[[#This Row],[S- Fn]])</f>
        <v>0.23320006040360883</v>
      </c>
      <c r="AB230" t="str">
        <f>VLOOKUP(physicochemical[[#This Row],[Dialation]],FuzzyQ,2)</f>
        <v>Q4</v>
      </c>
    </row>
    <row r="231" spans="1:28" ht="15" hidden="1" thickTop="1" x14ac:dyDescent="0.35">
      <c r="A231">
        <f>'winequality-white'!A261</f>
        <v>10</v>
      </c>
      <c r="B231">
        <f>'winequality-white'!B261</f>
        <v>0.31</v>
      </c>
      <c r="C231">
        <f>'winequality-white'!D261</f>
        <v>2.6</v>
      </c>
      <c r="D231">
        <f>'winequality-white'!E261</f>
        <v>8.5000000000000006E-2</v>
      </c>
      <c r="E231">
        <f>'winequality-white'!F261</f>
        <v>14</v>
      </c>
      <c r="F231">
        <f>'winequality-white'!H261</f>
        <v>0.99965000000000004</v>
      </c>
      <c r="G231">
        <f>'winequality-white'!I261</f>
        <v>3.36</v>
      </c>
      <c r="H231">
        <f>'winequality-white'!J261</f>
        <v>0.8</v>
      </c>
      <c r="I231">
        <f>'winequality-white'!K261</f>
        <v>10.5</v>
      </c>
      <c r="J231" s="17">
        <v>7</v>
      </c>
      <c r="K231">
        <f>STANDARDIZE(physicochemical[[#This Row],[fixed acidity]],Stats!B$3,Stats!B$7)</f>
        <v>0.69209323151447366</v>
      </c>
      <c r="L231">
        <f>STANDARDIZE(physicochemical[[#This Row],[volatile acidity]],Stats!C$3,Stats!C$7)</f>
        <v>-1.2225716009452405</v>
      </c>
      <c r="M231">
        <f>STANDARDIZE(physicochemical[[#This Row],[residual sugar]],Stats!E$3,Stats!E$7)</f>
        <v>1.6626854936809765E-2</v>
      </c>
      <c r="N231">
        <f>STANDARDIZE(physicochemical[[#This Row],[chlorides]],Stats!F$3,Stats!F$7)</f>
        <v>-0.10767971586812626</v>
      </c>
      <c r="O231">
        <f>STANDARDIZE(physicochemical[[#This Row],[free sulfur dioxide]],Stats!G$3,Stats!G$7)</f>
        <v>-0.11741762231165197</v>
      </c>
      <c r="P231">
        <f>STANDARDIZE(physicochemical[[#This Row],[density]],Stats!I$3,Stats!I$7)</f>
        <v>1.2938745347336107</v>
      </c>
      <c r="Q231">
        <f>STANDARDIZE(physicochemical[[#This Row],[pH]],Stats!J$3,Stats!J$7)</f>
        <v>0.38557019070636345</v>
      </c>
      <c r="R231">
        <f>STANDARDIZE(physicochemical[[#This Row],[sulphates]],Stats!K$3,Stats!K$7)</f>
        <v>0.71764779276467405</v>
      </c>
      <c r="S231">
        <f>STANDARDIZE(physicochemical[[#This Row],[alcohol]],Stats!L$3,Stats!L$7)</f>
        <v>0.25097742517587546</v>
      </c>
      <c r="T231" s="17">
        <f>STANDARDIZE(physicochemical[[#This Row],[quality]],Stats!N$3,Stats!N$7)</f>
        <v>1.7605260264867657</v>
      </c>
      <c r="U231">
        <f>SQRT(SUMXMY2($K$2:$S$2,physicochemical[[#This Row],[STDFA]:[STDAlc]]))</f>
        <v>6.048292024222846</v>
      </c>
      <c r="V231" t="str">
        <f>VLOOKUP(physicochemical[[#This Row],[Euclidean Dist]],Quartiles,2)</f>
        <v>Q2</v>
      </c>
      <c r="W231">
        <f>IF(physicochemical[[#This Row],[Euclidean Dist]]&lt;=beta,1-2*(physicochemical[[#This Row],[Euclidean Dist]]/gamma)^2,2*((physicochemical[[#This Row],[Euclidean Dist]]-gamma)/gamma)^2)</f>
        <v>0.67901964875262921</v>
      </c>
      <c r="X231" t="str">
        <f>VLOOKUP(physicochemical[[#This Row],[S- Fn]],FuzzyQ,2)</f>
        <v>Q2</v>
      </c>
      <c r="Y231">
        <f>physicochemical[[#This Row],[Euclidean Dist]]^2</f>
        <v>36.581836410277688</v>
      </c>
      <c r="Z231" t="str">
        <f>VLOOKUP(physicochemical[[#This Row],[Concentration]],FuzzyQ,2)</f>
        <v>Q1</v>
      </c>
      <c r="AA231">
        <f>SQRT(physicochemical[[#This Row],[S- Fn]])</f>
        <v>0.82402648546793034</v>
      </c>
      <c r="AB231" t="str">
        <f>VLOOKUP(physicochemical[[#This Row],[Dialation]],FuzzyQ,2)</f>
        <v>Q1</v>
      </c>
    </row>
    <row r="232" spans="1:28" ht="15" hidden="1" thickTop="1" x14ac:dyDescent="0.35">
      <c r="A232">
        <f>'winequality-white'!A262</f>
        <v>7.9</v>
      </c>
      <c r="B232">
        <f>'winequality-white'!B262</f>
        <v>0.33</v>
      </c>
      <c r="C232">
        <f>'winequality-white'!D262</f>
        <v>1.7</v>
      </c>
      <c r="D232">
        <f>'winequality-white'!E262</f>
        <v>7.6999999999999999E-2</v>
      </c>
      <c r="E232">
        <f>'winequality-white'!F262</f>
        <v>18</v>
      </c>
      <c r="F232">
        <f>'winequality-white'!H262</f>
        <v>0.99624999999999997</v>
      </c>
      <c r="G232">
        <f>'winequality-white'!I262</f>
        <v>3.29</v>
      </c>
      <c r="H232">
        <f>'winequality-white'!J262</f>
        <v>0.65</v>
      </c>
      <c r="I232">
        <f>'winequality-white'!K262</f>
        <v>9.3000000000000007</v>
      </c>
      <c r="J232" s="17">
        <v>5</v>
      </c>
      <c r="K232">
        <f>STANDARDIZE(physicochemical[[#This Row],[fixed acidity]],Stats!B$3,Stats!B$7)</f>
        <v>-0.4513225392198556</v>
      </c>
      <c r="L232">
        <f>STANDARDIZE(physicochemical[[#This Row],[volatile acidity]],Stats!C$3,Stats!C$7)</f>
        <v>-1.1105580775639365</v>
      </c>
      <c r="M232">
        <f>STANDARDIZE(physicochemical[[#This Row],[residual sugar]],Stats!E$3,Stats!E$7)</f>
        <v>-0.70978913744810046</v>
      </c>
      <c r="N232">
        <f>STANDARDIZE(physicochemical[[#This Row],[chlorides]],Stats!F$3,Stats!F$7)</f>
        <v>-0.26794719995092381</v>
      </c>
      <c r="O232">
        <f>STANDARDIZE(physicochemical[[#This Row],[free sulfur dioxide]],Stats!G$3,Stats!G$7)</f>
        <v>0.2836673386162798</v>
      </c>
      <c r="P232">
        <f>STANDARDIZE(physicochemical[[#This Row],[density]],Stats!I$3,Stats!I$7)</f>
        <v>-0.61837722490956248</v>
      </c>
      <c r="Q232">
        <f>STANDARDIZE(physicochemical[[#This Row],[pH]],Stats!J$3,Stats!J$7)</f>
        <v>-5.7613936542327875E-2</v>
      </c>
      <c r="R232">
        <f>STANDARDIZE(physicochemical[[#This Row],[sulphates]],Stats!K$3,Stats!K$7)</f>
        <v>-0.10108637908429365</v>
      </c>
      <c r="S232">
        <f>STANDARDIZE(physicochemical[[#This Row],[alcohol]],Stats!L$3,Stats!L$7)</f>
        <v>-0.9105069952291851</v>
      </c>
      <c r="T232" s="17">
        <f>STANDARDIZE(physicochemical[[#This Row],[quality]],Stats!N$3,Stats!N$7)</f>
        <v>-0.74377842086283041</v>
      </c>
      <c r="U232">
        <f>SQRT(SUMXMY2($K$2:$S$2,physicochemical[[#This Row],[STDFA]:[STDAlc]]))</f>
        <v>5.9974638444957407</v>
      </c>
      <c r="V232" t="str">
        <f>VLOOKUP(physicochemical[[#This Row],[Euclidean Dist]],Quartiles,2)</f>
        <v>Q2</v>
      </c>
      <c r="W232">
        <f>IF(physicochemical[[#This Row],[Euclidean Dist]]&lt;=beta,1-2*(physicochemical[[#This Row],[Euclidean Dist]]/gamma)^2,2*((physicochemical[[#This Row],[Euclidean Dist]]-gamma)/gamma)^2)</f>
        <v>0.68439184115919494</v>
      </c>
      <c r="X232" t="str">
        <f>VLOOKUP(physicochemical[[#This Row],[S- Fn]],FuzzyQ,2)</f>
        <v>Q2</v>
      </c>
      <c r="Y232">
        <f>physicochemical[[#This Row],[Euclidean Dist]]^2</f>
        <v>35.969572566033627</v>
      </c>
      <c r="Z232" t="str">
        <f>VLOOKUP(physicochemical[[#This Row],[Concentration]],FuzzyQ,2)</f>
        <v>Q1</v>
      </c>
      <c r="AA232">
        <f>SQRT(physicochemical[[#This Row],[S- Fn]])</f>
        <v>0.82727978408709768</v>
      </c>
      <c r="AB232" t="str">
        <f>VLOOKUP(physicochemical[[#This Row],[Dialation]],FuzzyQ,2)</f>
        <v>Q1</v>
      </c>
    </row>
    <row r="233" spans="1:28" ht="15" hidden="1" thickTop="1" x14ac:dyDescent="0.35">
      <c r="A233">
        <f>'winequality-white'!A263</f>
        <v>7</v>
      </c>
      <c r="B233">
        <f>'winequality-white'!B263</f>
        <v>0.97499999999999998</v>
      </c>
      <c r="C233">
        <f>'winequality-white'!D263</f>
        <v>2</v>
      </c>
      <c r="D233">
        <f>'winequality-white'!E263</f>
        <v>8.6999999999999994E-2</v>
      </c>
      <c r="E233">
        <f>'winequality-white'!F263</f>
        <v>12</v>
      </c>
      <c r="F233">
        <f>'winequality-white'!H263</f>
        <v>0.99565000000000003</v>
      </c>
      <c r="G233">
        <f>'winequality-white'!I263</f>
        <v>3.35</v>
      </c>
      <c r="H233">
        <f>'winequality-white'!J263</f>
        <v>0.6</v>
      </c>
      <c r="I233">
        <f>'winequality-white'!K263</f>
        <v>9.4</v>
      </c>
      <c r="J233" s="17">
        <v>4</v>
      </c>
      <c r="K233">
        <f>STANDARDIZE(physicochemical[[#This Row],[fixed acidity]],Stats!B$3,Stats!B$7)</f>
        <v>-0.94135786953456846</v>
      </c>
      <c r="L233">
        <f>STANDARDIZE(physicochemical[[#This Row],[volatile acidity]],Stats!C$3,Stats!C$7)</f>
        <v>2.5018780514831147</v>
      </c>
      <c r="M233">
        <f>STANDARDIZE(physicochemical[[#This Row],[residual sugar]],Stats!E$3,Stats!E$7)</f>
        <v>-0.46765047331979703</v>
      </c>
      <c r="N233">
        <f>STANDARDIZE(physicochemical[[#This Row],[chlorides]],Stats!F$3,Stats!F$7)</f>
        <v>-6.7612844847427148E-2</v>
      </c>
      <c r="O233">
        <f>STANDARDIZE(physicochemical[[#This Row],[free sulfur dioxide]],Stats!G$3,Stats!G$7)</f>
        <v>-0.31796010277561787</v>
      </c>
      <c r="P233">
        <f>STANDARDIZE(physicochemical[[#This Row],[density]],Stats!I$3,Stats!I$7)</f>
        <v>-0.95583341778772535</v>
      </c>
      <c r="Q233">
        <f>STANDARDIZE(physicochemical[[#This Row],[pH]],Stats!J$3,Stats!J$7)</f>
        <v>0.32225817252798017</v>
      </c>
      <c r="R233">
        <f>STANDARDIZE(physicochemical[[#This Row],[sulphates]],Stats!K$3,Stats!K$7)</f>
        <v>-0.37399776970061643</v>
      </c>
      <c r="S233">
        <f>STANDARDIZE(physicochemical[[#This Row],[alcohol]],Stats!L$3,Stats!L$7)</f>
        <v>-0.813716626862097</v>
      </c>
      <c r="T233" s="17">
        <f>STANDARDIZE(physicochemical[[#This Row],[quality]],Stats!N$3,Stats!N$7)</f>
        <v>-1.9959306445376284</v>
      </c>
      <c r="U233">
        <f>SQRT(SUMXMY2($K$2:$S$2,physicochemical[[#This Row],[STDFA]:[STDAlc]]))</f>
        <v>3.2218202327491077</v>
      </c>
      <c r="V233" t="str">
        <f>VLOOKUP(physicochemical[[#This Row],[Euclidean Dist]],Quartiles,2)</f>
        <v>Q1</v>
      </c>
      <c r="W233">
        <f>IF(physicochemical[[#This Row],[Euclidean Dist]]&lt;=beta,1-2*(physicochemical[[#This Row],[Euclidean Dist]]/gamma)^2,2*((physicochemical[[#This Row],[Euclidean Dist]]-gamma)/gamma)^2)</f>
        <v>0.9089215662217508</v>
      </c>
      <c r="X233" t="str">
        <f>VLOOKUP(physicochemical[[#This Row],[S- Fn]],FuzzyQ,2)</f>
        <v>Q1</v>
      </c>
      <c r="Y233">
        <f>physicochemical[[#This Row],[Euclidean Dist]]^2</f>
        <v>10.380125612151515</v>
      </c>
      <c r="Z233" t="str">
        <f>VLOOKUP(physicochemical[[#This Row],[Concentration]],FuzzyQ,2)</f>
        <v>Q1</v>
      </c>
      <c r="AA233">
        <f>SQRT(physicochemical[[#This Row],[S- Fn]])</f>
        <v>0.95337378095988712</v>
      </c>
      <c r="AB233" t="str">
        <f>VLOOKUP(physicochemical[[#This Row],[Dialation]],FuzzyQ,2)</f>
        <v>Q1</v>
      </c>
    </row>
    <row r="234" spans="1:28" ht="15" hidden="1" thickTop="1" x14ac:dyDescent="0.35">
      <c r="A234">
        <f>'winequality-white'!A264</f>
        <v>8</v>
      </c>
      <c r="B234">
        <f>'winequality-white'!B264</f>
        <v>0.52</v>
      </c>
      <c r="C234">
        <f>'winequality-white'!D264</f>
        <v>1.7</v>
      </c>
      <c r="D234">
        <f>'winequality-white'!E264</f>
        <v>7.0000000000000007E-2</v>
      </c>
      <c r="E234">
        <f>'winequality-white'!F264</f>
        <v>10</v>
      </c>
      <c r="F234">
        <f>'winequality-white'!H264</f>
        <v>0.99575000000000002</v>
      </c>
      <c r="G234">
        <f>'winequality-white'!I264</f>
        <v>3.34</v>
      </c>
      <c r="H234">
        <f>'winequality-white'!J264</f>
        <v>0.56999999999999995</v>
      </c>
      <c r="I234">
        <f>'winequality-white'!K264</f>
        <v>10</v>
      </c>
      <c r="J234" s="17">
        <v>5</v>
      </c>
      <c r="K234">
        <f>STANDARDIZE(physicochemical[[#This Row],[fixed acidity]],Stats!B$3,Stats!B$7)</f>
        <v>-0.39687416918488777</v>
      </c>
      <c r="L234">
        <f>STANDARDIZE(physicochemical[[#This Row],[volatile acidity]],Stats!C$3,Stats!C$7)</f>
        <v>-4.6429605441549338E-2</v>
      </c>
      <c r="M234">
        <f>STANDARDIZE(physicochemical[[#This Row],[residual sugar]],Stats!E$3,Stats!E$7)</f>
        <v>-0.70978913744810046</v>
      </c>
      <c r="N234">
        <f>STANDARDIZE(physicochemical[[#This Row],[chlorides]],Stats!F$3,Stats!F$7)</f>
        <v>-0.40818124852337134</v>
      </c>
      <c r="O234">
        <f>STANDARDIZE(physicochemical[[#This Row],[free sulfur dioxide]],Stats!G$3,Stats!G$7)</f>
        <v>-0.51850258323958376</v>
      </c>
      <c r="P234">
        <f>STANDARDIZE(physicochemical[[#This Row],[density]],Stats!I$3,Stats!I$7)</f>
        <v>-0.89959071897469822</v>
      </c>
      <c r="Q234">
        <f>STANDARDIZE(physicochemical[[#This Row],[pH]],Stats!J$3,Stats!J$7)</f>
        <v>0.25894615434959412</v>
      </c>
      <c r="R234">
        <f>STANDARDIZE(physicochemical[[#This Row],[sulphates]],Stats!K$3,Stats!K$7)</f>
        <v>-0.53774460407041014</v>
      </c>
      <c r="S234">
        <f>STANDARDIZE(physicochemical[[#This Row],[alcohol]],Stats!L$3,Stats!L$7)</f>
        <v>-0.23297441665956675</v>
      </c>
      <c r="T234" s="17">
        <f>STANDARDIZE(physicochemical[[#This Row],[quality]],Stats!N$3,Stats!N$7)</f>
        <v>-0.74377842086283041</v>
      </c>
      <c r="U234">
        <f>SQRT(SUMXMY2($K$2:$S$2,physicochemical[[#This Row],[STDFA]:[STDAlc]]))</f>
        <v>4.7795153177804774</v>
      </c>
      <c r="V234" t="str">
        <f>VLOOKUP(physicochemical[[#This Row],[Euclidean Dist]],Quartiles,2)</f>
        <v>Q2</v>
      </c>
      <c r="W234">
        <f>IF(physicochemical[[#This Row],[Euclidean Dist]]&lt;=beta,1-2*(physicochemical[[#This Row],[Euclidean Dist]]/gamma)^2,2*((physicochemical[[#This Row],[Euclidean Dist]]-gamma)/gamma)^2)</f>
        <v>0.79956172324854058</v>
      </c>
      <c r="X234" t="str">
        <f>VLOOKUP(physicochemical[[#This Row],[S- Fn]],FuzzyQ,2)</f>
        <v>Q1</v>
      </c>
      <c r="Y234">
        <f>physicochemical[[#This Row],[Euclidean Dist]]^2</f>
        <v>22.843766672898219</v>
      </c>
      <c r="Z234" t="str">
        <f>VLOOKUP(physicochemical[[#This Row],[Concentration]],FuzzyQ,2)</f>
        <v>Q1</v>
      </c>
      <c r="AA234">
        <f>SQRT(physicochemical[[#This Row],[S- Fn]])</f>
        <v>0.89418215328228323</v>
      </c>
      <c r="AB234" t="str">
        <f>VLOOKUP(physicochemical[[#This Row],[Dialation]],FuzzyQ,2)</f>
        <v>Q1</v>
      </c>
    </row>
    <row r="235" spans="1:28" ht="15" hidden="1" thickTop="1" x14ac:dyDescent="0.35">
      <c r="A235">
        <f>'winequality-white'!A265</f>
        <v>7.9</v>
      </c>
      <c r="B235">
        <f>'winequality-white'!B265</f>
        <v>0.37</v>
      </c>
      <c r="C235">
        <f>'winequality-white'!D265</f>
        <v>1.8</v>
      </c>
      <c r="D235">
        <f>'winequality-white'!E265</f>
        <v>7.6999999999999999E-2</v>
      </c>
      <c r="E235">
        <f>'winequality-white'!F265</f>
        <v>23</v>
      </c>
      <c r="F235">
        <f>'winequality-white'!H265</f>
        <v>0.99629999999999996</v>
      </c>
      <c r="G235">
        <f>'winequality-white'!I265</f>
        <v>3.28</v>
      </c>
      <c r="H235">
        <f>'winequality-white'!J265</f>
        <v>0.67</v>
      </c>
      <c r="I235">
        <f>'winequality-white'!K265</f>
        <v>9.3000000000000007</v>
      </c>
      <c r="J235" s="17">
        <v>5</v>
      </c>
      <c r="K235">
        <f>STANDARDIZE(physicochemical[[#This Row],[fixed acidity]],Stats!B$3,Stats!B$7)</f>
        <v>-0.4513225392198556</v>
      </c>
      <c r="L235">
        <f>STANDARDIZE(physicochemical[[#This Row],[volatile acidity]],Stats!C$3,Stats!C$7)</f>
        <v>-0.88653103080132889</v>
      </c>
      <c r="M235">
        <f>STANDARDIZE(physicochemical[[#This Row],[residual sugar]],Stats!E$3,Stats!E$7)</f>
        <v>-0.62907624940533258</v>
      </c>
      <c r="N235">
        <f>STANDARDIZE(physicochemical[[#This Row],[chlorides]],Stats!F$3,Stats!F$7)</f>
        <v>-0.26794719995092381</v>
      </c>
      <c r="O235">
        <f>STANDARDIZE(physicochemical[[#This Row],[free sulfur dioxide]],Stats!G$3,Stats!G$7)</f>
        <v>0.78502353977619455</v>
      </c>
      <c r="P235">
        <f>STANDARDIZE(physicochemical[[#This Row],[density]],Stats!I$3,Stats!I$7)</f>
        <v>-0.59025587550304892</v>
      </c>
      <c r="Q235">
        <f>STANDARDIZE(physicochemical[[#This Row],[pH]],Stats!J$3,Stats!J$7)</f>
        <v>-0.12092595472071396</v>
      </c>
      <c r="R235">
        <f>STANDARDIZE(physicochemical[[#This Row],[sulphates]],Stats!K$3,Stats!K$7)</f>
        <v>8.0781771622354705E-3</v>
      </c>
      <c r="S235">
        <f>STANDARDIZE(physicochemical[[#This Row],[alcohol]],Stats!L$3,Stats!L$7)</f>
        <v>-0.9105069952291851</v>
      </c>
      <c r="T235" s="17">
        <f>STANDARDIZE(physicochemical[[#This Row],[quality]],Stats!N$3,Stats!N$7)</f>
        <v>-0.74377842086283041</v>
      </c>
      <c r="U235">
        <f>SQRT(SUMXMY2($K$2:$S$2,physicochemical[[#This Row],[STDFA]:[STDAlc]]))</f>
        <v>5.9595480250281971</v>
      </c>
      <c r="V235" t="str">
        <f>VLOOKUP(physicochemical[[#This Row],[Euclidean Dist]],Quartiles,2)</f>
        <v>Q2</v>
      </c>
      <c r="W235">
        <f>IF(physicochemical[[#This Row],[Euclidean Dist]]&lt;=beta,1-2*(physicochemical[[#This Row],[Euclidean Dist]]/gamma)^2,2*((physicochemical[[#This Row],[Euclidean Dist]]-gamma)/gamma)^2)</f>
        <v>0.68836976122334748</v>
      </c>
      <c r="X235" t="str">
        <f>VLOOKUP(physicochemical[[#This Row],[S- Fn]],FuzzyQ,2)</f>
        <v>Q2</v>
      </c>
      <c r="Y235">
        <f>physicochemical[[#This Row],[Euclidean Dist]]^2</f>
        <v>35.516212662617484</v>
      </c>
      <c r="Z235" t="str">
        <f>VLOOKUP(physicochemical[[#This Row],[Concentration]],FuzzyQ,2)</f>
        <v>Q1</v>
      </c>
      <c r="AA235">
        <f>SQRT(physicochemical[[#This Row],[S- Fn]])</f>
        <v>0.82968051756284322</v>
      </c>
      <c r="AB235" t="str">
        <f>VLOOKUP(physicochemical[[#This Row],[Dialation]],FuzzyQ,2)</f>
        <v>Q1</v>
      </c>
    </row>
    <row r="236" spans="1:28" ht="15" hidden="1" thickTop="1" x14ac:dyDescent="0.35">
      <c r="A236">
        <f>'winequality-white'!A266</f>
        <v>12.5</v>
      </c>
      <c r="B236">
        <f>'winequality-white'!B266</f>
        <v>0.56000000000000005</v>
      </c>
      <c r="C236">
        <f>'winequality-white'!D266</f>
        <v>2.4</v>
      </c>
      <c r="D236">
        <f>'winequality-white'!E266</f>
        <v>6.4000000000000001E-2</v>
      </c>
      <c r="E236">
        <f>'winequality-white'!F266</f>
        <v>5</v>
      </c>
      <c r="F236">
        <f>'winequality-white'!H266</f>
        <v>0.99990000000000001</v>
      </c>
      <c r="G236">
        <f>'winequality-white'!I266</f>
        <v>3.08</v>
      </c>
      <c r="H236">
        <f>'winequality-white'!J266</f>
        <v>0.87</v>
      </c>
      <c r="I236">
        <f>'winequality-white'!K266</f>
        <v>10.9</v>
      </c>
      <c r="J236" s="17">
        <v>5</v>
      </c>
      <c r="K236">
        <f>STANDARDIZE(physicochemical[[#This Row],[fixed acidity]],Stats!B$3,Stats!B$7)</f>
        <v>2.0533024823886752</v>
      </c>
      <c r="L236">
        <f>STANDARDIZE(physicochemical[[#This Row],[volatile acidity]],Stats!C$3,Stats!C$7)</f>
        <v>0.1775974413210587</v>
      </c>
      <c r="M236">
        <f>STANDARDIZE(physicochemical[[#This Row],[residual sugar]],Stats!E$3,Stats!E$7)</f>
        <v>-0.14479892114872595</v>
      </c>
      <c r="N236">
        <f>STANDARDIZE(physicochemical[[#This Row],[chlorides]],Stats!F$3,Stats!F$7)</f>
        <v>-0.52838186158546951</v>
      </c>
      <c r="O236">
        <f>STANDARDIZE(physicochemical[[#This Row],[free sulfur dioxide]],Stats!G$3,Stats!G$7)</f>
        <v>-1.0198587843994984</v>
      </c>
      <c r="P236">
        <f>STANDARDIZE(physicochemical[[#This Row],[density]],Stats!I$3,Stats!I$7)</f>
        <v>1.4344812817661785</v>
      </c>
      <c r="Q236">
        <f>STANDARDIZE(physicochemical[[#This Row],[pH]],Stats!J$3,Stats!J$7)</f>
        <v>-1.3871663182884046</v>
      </c>
      <c r="R236">
        <f>STANDARDIZE(physicochemical[[#This Row],[sulphates]],Stats!K$3,Stats!K$7)</f>
        <v>1.0997237396275255</v>
      </c>
      <c r="S236">
        <f>STANDARDIZE(physicochemical[[#This Row],[alcohol]],Stats!L$3,Stats!L$7)</f>
        <v>0.63813889864422957</v>
      </c>
      <c r="T236" s="17">
        <f>STANDARDIZE(physicochemical[[#This Row],[quality]],Stats!N$3,Stats!N$7)</f>
        <v>-0.74377842086283041</v>
      </c>
      <c r="U236">
        <f>SQRT(SUMXMY2($K$2:$S$2,physicochemical[[#This Row],[STDFA]:[STDAlc]]))</f>
        <v>6.4407050759854867</v>
      </c>
      <c r="V236" t="str">
        <f>VLOOKUP(physicochemical[[#This Row],[Euclidean Dist]],Quartiles,2)</f>
        <v>Q2</v>
      </c>
      <c r="W236">
        <f>IF(physicochemical[[#This Row],[Euclidean Dist]]&lt;=beta,1-2*(physicochemical[[#This Row],[Euclidean Dist]]/gamma)^2,2*((physicochemical[[#This Row],[Euclidean Dist]]-gamma)/gamma)^2)</f>
        <v>0.63601811429443633</v>
      </c>
      <c r="X236" t="str">
        <f>VLOOKUP(physicochemical[[#This Row],[S- Fn]],FuzzyQ,2)</f>
        <v>Q2</v>
      </c>
      <c r="Y236">
        <f>physicochemical[[#This Row],[Euclidean Dist]]^2</f>
        <v>41.482681875825214</v>
      </c>
      <c r="Z236" t="str">
        <f>VLOOKUP(physicochemical[[#This Row],[Concentration]],FuzzyQ,2)</f>
        <v>Q1</v>
      </c>
      <c r="AA236">
        <f>SQRT(physicochemical[[#This Row],[S- Fn]])</f>
        <v>0.79750743839442417</v>
      </c>
      <c r="AB236" t="str">
        <f>VLOOKUP(physicochemical[[#This Row],[Dialation]],FuzzyQ,2)</f>
        <v>Q1</v>
      </c>
    </row>
    <row r="237" spans="1:28" ht="15" hidden="1" thickTop="1" x14ac:dyDescent="0.35">
      <c r="A237">
        <f>'winequality-white'!A267</f>
        <v>11.8</v>
      </c>
      <c r="B237">
        <f>'winequality-white'!B267</f>
        <v>0.26</v>
      </c>
      <c r="C237">
        <f>'winequality-white'!D267</f>
        <v>1.8</v>
      </c>
      <c r="D237">
        <f>'winequality-white'!E267</f>
        <v>7.0999999999999994E-2</v>
      </c>
      <c r="E237">
        <f>'winequality-white'!F267</f>
        <v>6</v>
      </c>
      <c r="F237">
        <f>'winequality-white'!H267</f>
        <v>0.99680000000000002</v>
      </c>
      <c r="G237">
        <f>'winequality-white'!I267</f>
        <v>3.2</v>
      </c>
      <c r="H237">
        <f>'winequality-white'!J267</f>
        <v>0.72</v>
      </c>
      <c r="I237">
        <f>'winequality-white'!K267</f>
        <v>10.199999999999999</v>
      </c>
      <c r="J237" s="17">
        <v>7</v>
      </c>
      <c r="K237">
        <f>STANDARDIZE(physicochemical[[#This Row],[fixed acidity]],Stats!B$3,Stats!B$7)</f>
        <v>1.6721638921438993</v>
      </c>
      <c r="L237">
        <f>STANDARDIZE(physicochemical[[#This Row],[volatile acidity]],Stats!C$3,Stats!C$7)</f>
        <v>-1.5026054093985004</v>
      </c>
      <c r="M237">
        <f>STANDARDIZE(physicochemical[[#This Row],[residual sugar]],Stats!E$3,Stats!E$7)</f>
        <v>-0.62907624940533258</v>
      </c>
      <c r="N237">
        <f>STANDARDIZE(physicochemical[[#This Row],[chlorides]],Stats!F$3,Stats!F$7)</f>
        <v>-0.38814781301302193</v>
      </c>
      <c r="O237">
        <f>STANDARDIZE(physicochemical[[#This Row],[free sulfur dioxide]],Stats!G$3,Stats!G$7)</f>
        <v>-0.91958754416751554</v>
      </c>
      <c r="P237">
        <f>STANDARDIZE(physicochemical[[#This Row],[density]],Stats!I$3,Stats!I$7)</f>
        <v>-0.30904238143785062</v>
      </c>
      <c r="Q237">
        <f>STANDARDIZE(physicochemical[[#This Row],[pH]],Stats!J$3,Stats!J$7)</f>
        <v>-0.62742210014778854</v>
      </c>
      <c r="R237">
        <f>STANDARDIZE(physicochemical[[#This Row],[sulphates]],Stats!K$3,Stats!K$7)</f>
        <v>0.28098956777855766</v>
      </c>
      <c r="S237">
        <f>STANDARDIZE(physicochemical[[#This Row],[alcohol]],Stats!L$3,Stats!L$7)</f>
        <v>-3.9393679925390557E-2</v>
      </c>
      <c r="T237" s="17">
        <f>STANDARDIZE(physicochemical[[#This Row],[quality]],Stats!N$3,Stats!N$7)</f>
        <v>1.7605260264867657</v>
      </c>
      <c r="U237">
        <f>SQRT(SUMXMY2($K$2:$S$2,physicochemical[[#This Row],[STDFA]:[STDAlc]]))</f>
        <v>6.7374927475096751</v>
      </c>
      <c r="V237" t="str">
        <f>VLOOKUP(physicochemical[[#This Row],[Euclidean Dist]],Quartiles,2)</f>
        <v>Q2</v>
      </c>
      <c r="W237">
        <f>IF(physicochemical[[#This Row],[Euclidean Dist]]&lt;=beta,1-2*(physicochemical[[#This Row],[Euclidean Dist]]/gamma)^2,2*((physicochemical[[#This Row],[Euclidean Dist]]-gamma)/gamma)^2)</f>
        <v>0.60170067897430268</v>
      </c>
      <c r="X237" t="str">
        <f>VLOOKUP(physicochemical[[#This Row],[S- Fn]],FuzzyQ,2)</f>
        <v>Q2</v>
      </c>
      <c r="Y237">
        <f>physicochemical[[#This Row],[Euclidean Dist]]^2</f>
        <v>45.393808522745474</v>
      </c>
      <c r="Z237" t="str">
        <f>VLOOKUP(physicochemical[[#This Row],[Concentration]],FuzzyQ,2)</f>
        <v>Q1</v>
      </c>
      <c r="AA237">
        <f>SQRT(physicochemical[[#This Row],[S- Fn]])</f>
        <v>0.77569367599220673</v>
      </c>
      <c r="AB237" t="str">
        <f>VLOOKUP(physicochemical[[#This Row],[Dialation]],FuzzyQ,2)</f>
        <v>Q1</v>
      </c>
    </row>
    <row r="238" spans="1:28" ht="15" hidden="1" thickTop="1" x14ac:dyDescent="0.35">
      <c r="A238">
        <f>'winequality-white'!A268</f>
        <v>8.1</v>
      </c>
      <c r="B238">
        <f>'winequality-white'!B268</f>
        <v>0.87</v>
      </c>
      <c r="C238">
        <f>'winequality-white'!D268</f>
        <v>3.3</v>
      </c>
      <c r="D238">
        <f>'winequality-white'!E268</f>
        <v>9.6000000000000002E-2</v>
      </c>
      <c r="E238">
        <f>'winequality-white'!F268</f>
        <v>26</v>
      </c>
      <c r="F238">
        <f>'winequality-white'!H268</f>
        <v>1.0002500000000001</v>
      </c>
      <c r="G238">
        <f>'winequality-white'!I268</f>
        <v>3.6</v>
      </c>
      <c r="H238">
        <f>'winequality-white'!J268</f>
        <v>0.72</v>
      </c>
      <c r="I238">
        <f>'winequality-white'!K268</f>
        <v>9.8000000000000007</v>
      </c>
      <c r="J238" s="17">
        <v>4</v>
      </c>
      <c r="K238">
        <f>STANDARDIZE(physicochemical[[#This Row],[fixed acidity]],Stats!B$3,Stats!B$7)</f>
        <v>-0.34242579914991988</v>
      </c>
      <c r="L238">
        <f>STANDARDIZE(physicochemical[[#This Row],[volatile acidity]],Stats!C$3,Stats!C$7)</f>
        <v>1.913807053731269</v>
      </c>
      <c r="M238">
        <f>STANDARDIZE(physicochemical[[#This Row],[residual sugar]],Stats!E$3,Stats!E$7)</f>
        <v>0.58161707123618411</v>
      </c>
      <c r="N238">
        <f>STANDARDIZE(physicochemical[[#This Row],[chlorides]],Stats!F$3,Stats!F$7)</f>
        <v>0.11268807474572008</v>
      </c>
      <c r="O238">
        <f>STANDARDIZE(physicochemical[[#This Row],[free sulfur dioxide]],Stats!G$3,Stats!G$7)</f>
        <v>1.0858372604721434</v>
      </c>
      <c r="P238">
        <f>STANDARDIZE(physicochemical[[#This Row],[density]],Stats!I$3,Stats!I$7)</f>
        <v>1.6313307276118361</v>
      </c>
      <c r="Q238">
        <f>STANDARDIZE(physicochemical[[#This Row],[pH]],Stats!J$3,Stats!J$7)</f>
        <v>1.9050586269875958</v>
      </c>
      <c r="R238">
        <f>STANDARDIZE(physicochemical[[#This Row],[sulphates]],Stats!K$3,Stats!K$7)</f>
        <v>0.28098956777855766</v>
      </c>
      <c r="S238">
        <f>STANDARDIZE(physicochemical[[#This Row],[alcohol]],Stats!L$3,Stats!L$7)</f>
        <v>-0.42655515339374295</v>
      </c>
      <c r="T238" s="17">
        <f>STANDARDIZE(physicochemical[[#This Row],[quality]],Stats!N$3,Stats!N$7)</f>
        <v>-1.9959306445376284</v>
      </c>
      <c r="U238">
        <f>SQRT(SUMXMY2($K$2:$S$2,physicochemical[[#This Row],[STDFA]:[STDAlc]]))</f>
        <v>3.7755029255223516</v>
      </c>
      <c r="V238" t="str">
        <f>VLOOKUP(physicochemical[[#This Row],[Euclidean Dist]],Quartiles,2)</f>
        <v>Q2</v>
      </c>
      <c r="W238">
        <f>IF(physicochemical[[#This Row],[Euclidean Dist]]&lt;=beta,1-2*(physicochemical[[#This Row],[Euclidean Dist]]/gamma)^2,2*((physicochemical[[#This Row],[Euclidean Dist]]-gamma)/gamma)^2)</f>
        <v>0.87492728800138553</v>
      </c>
      <c r="X238" t="str">
        <f>VLOOKUP(physicochemical[[#This Row],[S- Fn]],FuzzyQ,2)</f>
        <v>Q1</v>
      </c>
      <c r="Y238">
        <f>physicochemical[[#This Row],[Euclidean Dist]]^2</f>
        <v>14.254422340627835</v>
      </c>
      <c r="Z238" t="str">
        <f>VLOOKUP(physicochemical[[#This Row],[Concentration]],FuzzyQ,2)</f>
        <v>Q1</v>
      </c>
      <c r="AA238">
        <f>SQRT(physicochemical[[#This Row],[S- Fn]])</f>
        <v>0.9353754796879088</v>
      </c>
      <c r="AB238" t="str">
        <f>VLOOKUP(physicochemical[[#This Row],[Dialation]],FuzzyQ,2)</f>
        <v>Q1</v>
      </c>
    </row>
    <row r="239" spans="1:28" ht="15" hidden="1" thickTop="1" x14ac:dyDescent="0.35">
      <c r="A239">
        <f>'winequality-white'!A269</f>
        <v>7.9</v>
      </c>
      <c r="B239">
        <f>'winequality-white'!B269</f>
        <v>0.35</v>
      </c>
      <c r="C239">
        <f>'winequality-white'!D269</f>
        <v>3.6</v>
      </c>
      <c r="D239">
        <f>'winequality-white'!E269</f>
        <v>7.8E-2</v>
      </c>
      <c r="E239">
        <f>'winequality-white'!F269</f>
        <v>15</v>
      </c>
      <c r="F239">
        <f>'winequality-white'!H269</f>
        <v>0.99729999999999996</v>
      </c>
      <c r="G239">
        <f>'winequality-white'!I269</f>
        <v>3.35</v>
      </c>
      <c r="H239">
        <f>'winequality-white'!J269</f>
        <v>0.86</v>
      </c>
      <c r="I239">
        <f>'winequality-white'!K269</f>
        <v>12.8</v>
      </c>
      <c r="J239" s="17">
        <v>8</v>
      </c>
      <c r="K239">
        <f>STANDARDIZE(physicochemical[[#This Row],[fixed acidity]],Stats!B$3,Stats!B$7)</f>
        <v>-0.4513225392198556</v>
      </c>
      <c r="L239">
        <f>STANDARDIZE(physicochemical[[#This Row],[volatile acidity]],Stats!C$3,Stats!C$7)</f>
        <v>-0.99854455418263288</v>
      </c>
      <c r="M239">
        <f>STANDARDIZE(physicochemical[[#This Row],[residual sugar]],Stats!E$3,Stats!E$7)</f>
        <v>0.82375573536448765</v>
      </c>
      <c r="N239">
        <f>STANDARDIZE(physicochemical[[#This Row],[chlorides]],Stats!F$3,Stats!F$7)</f>
        <v>-0.24791376444057411</v>
      </c>
      <c r="O239">
        <f>STANDARDIZE(physicochemical[[#This Row],[free sulfur dioxide]],Stats!G$3,Stats!G$7)</f>
        <v>-1.714638207966902E-2</v>
      </c>
      <c r="P239">
        <f>STANDARDIZE(physicochemical[[#This Row],[density]],Stats!I$3,Stats!I$7)</f>
        <v>-2.7828887372714859E-2</v>
      </c>
      <c r="Q239">
        <f>STANDARDIZE(physicochemical[[#This Row],[pH]],Stats!J$3,Stats!J$7)</f>
        <v>0.32225817252798017</v>
      </c>
      <c r="R239">
        <f>STANDARDIZE(physicochemical[[#This Row],[sulphates]],Stats!K$3,Stats!K$7)</f>
        <v>1.0451414615042609</v>
      </c>
      <c r="S239">
        <f>STANDARDIZE(physicochemical[[#This Row],[alcohol]],Stats!L$3,Stats!L$7)</f>
        <v>2.4771558976189101</v>
      </c>
      <c r="T239" s="17">
        <f>STANDARDIZE(physicochemical[[#This Row],[quality]],Stats!N$3,Stats!N$7)</f>
        <v>3.0126782501615637</v>
      </c>
      <c r="U239">
        <f>SQRT(SUMXMY2($K$2:$S$2,physicochemical[[#This Row],[STDFA]:[STDAlc]]))</f>
        <v>5.818049643397754</v>
      </c>
      <c r="V239" t="str">
        <f>VLOOKUP(physicochemical[[#This Row],[Euclidean Dist]],Quartiles,2)</f>
        <v>Q2</v>
      </c>
      <c r="W239">
        <f>IF(physicochemical[[#This Row],[Euclidean Dist]]&lt;=beta,1-2*(physicochemical[[#This Row],[Euclidean Dist]]/gamma)^2,2*((physicochemical[[#This Row],[Euclidean Dist]]-gamma)/gamma)^2)</f>
        <v>0.70299224444732444</v>
      </c>
      <c r="X239" t="str">
        <f>VLOOKUP(physicochemical[[#This Row],[S- Fn]],FuzzyQ,2)</f>
        <v>Q2</v>
      </c>
      <c r="Y239">
        <f>physicochemical[[#This Row],[Euclidean Dist]]^2</f>
        <v>33.849701653040732</v>
      </c>
      <c r="Z239" t="str">
        <f>VLOOKUP(physicochemical[[#This Row],[Concentration]],FuzzyQ,2)</f>
        <v>Q1</v>
      </c>
      <c r="AA239">
        <f>SQRT(physicochemical[[#This Row],[S- Fn]])</f>
        <v>0.83844632770817507</v>
      </c>
      <c r="AB239" t="str">
        <f>VLOOKUP(physicochemical[[#This Row],[Dialation]],FuzzyQ,2)</f>
        <v>Q1</v>
      </c>
    </row>
    <row r="240" spans="1:28" ht="15" hidden="1" thickTop="1" x14ac:dyDescent="0.35">
      <c r="A240">
        <f>'winequality-white'!A270</f>
        <v>6.9</v>
      </c>
      <c r="B240">
        <f>'winequality-white'!B270</f>
        <v>0.54</v>
      </c>
      <c r="C240">
        <f>'winequality-white'!D270</f>
        <v>3</v>
      </c>
      <c r="D240">
        <f>'winequality-white'!E270</f>
        <v>7.6999999999999999E-2</v>
      </c>
      <c r="E240">
        <f>'winequality-white'!F270</f>
        <v>7</v>
      </c>
      <c r="F240">
        <f>'winequality-white'!H270</f>
        <v>0.99870000000000003</v>
      </c>
      <c r="G240">
        <f>'winequality-white'!I270</f>
        <v>3.69</v>
      </c>
      <c r="H240">
        <f>'winequality-white'!J270</f>
        <v>0.91</v>
      </c>
      <c r="I240">
        <f>'winequality-white'!K270</f>
        <v>9.4</v>
      </c>
      <c r="J240" s="17">
        <v>6</v>
      </c>
      <c r="K240">
        <f>STANDARDIZE(physicochemical[[#This Row],[fixed acidity]],Stats!B$3,Stats!B$7)</f>
        <v>-0.99580623956953629</v>
      </c>
      <c r="L240">
        <f>STANDARDIZE(physicochemical[[#This Row],[volatile acidity]],Stats!C$3,Stats!C$7)</f>
        <v>6.5583917939754682E-2</v>
      </c>
      <c r="M240">
        <f>STANDARDIZE(physicochemical[[#This Row],[residual sugar]],Stats!E$3,Stats!E$7)</f>
        <v>0.33947840710788085</v>
      </c>
      <c r="N240">
        <f>STANDARDIZE(physicochemical[[#This Row],[chlorides]],Stats!F$3,Stats!F$7)</f>
        <v>-0.26794719995092381</v>
      </c>
      <c r="O240">
        <f>STANDARDIZE(physicochemical[[#This Row],[free sulfur dioxide]],Stats!G$3,Stats!G$7)</f>
        <v>-0.81931630393553256</v>
      </c>
      <c r="P240">
        <f>STANDARDIZE(physicochemical[[#This Row],[density]],Stats!I$3,Stats!I$7)</f>
        <v>0.75956889600979027</v>
      </c>
      <c r="Q240">
        <f>STANDARDIZE(physicochemical[[#This Row],[pH]],Stats!J$3,Stats!J$7)</f>
        <v>2.4748667905930564</v>
      </c>
      <c r="R240">
        <f>STANDARDIZE(physicochemical[[#This Row],[sulphates]],Stats!K$3,Stats!K$7)</f>
        <v>1.3180528521205837</v>
      </c>
      <c r="S240">
        <f>STANDARDIZE(physicochemical[[#This Row],[alcohol]],Stats!L$3,Stats!L$7)</f>
        <v>-0.813716626862097</v>
      </c>
      <c r="T240" s="17">
        <f>STANDARDIZE(physicochemical[[#This Row],[quality]],Stats!N$3,Stats!N$7)</f>
        <v>0.50837380281196765</v>
      </c>
      <c r="U240">
        <f>SQRT(SUMXMY2($K$2:$S$2,physicochemical[[#This Row],[STDFA]:[STDAlc]]))</f>
        <v>4.6415053035344584</v>
      </c>
      <c r="V240" t="str">
        <f>VLOOKUP(physicochemical[[#This Row],[Euclidean Dist]],Quartiles,2)</f>
        <v>Q2</v>
      </c>
      <c r="W240">
        <f>IF(physicochemical[[#This Row],[Euclidean Dist]]&lt;=beta,1-2*(physicochemical[[#This Row],[Euclidean Dist]]/gamma)^2,2*((physicochemical[[#This Row],[Euclidean Dist]]-gamma)/gamma)^2)</f>
        <v>0.81097003813320168</v>
      </c>
      <c r="X240" t="str">
        <f>VLOOKUP(physicochemical[[#This Row],[S- Fn]],FuzzyQ,2)</f>
        <v>Q1</v>
      </c>
      <c r="Y240">
        <f>physicochemical[[#This Row],[Euclidean Dist]]^2</f>
        <v>21.543571482738507</v>
      </c>
      <c r="Z240" t="str">
        <f>VLOOKUP(physicochemical[[#This Row],[Concentration]],FuzzyQ,2)</f>
        <v>Q1</v>
      </c>
      <c r="AA240">
        <f>SQRT(physicochemical[[#This Row],[S- Fn]])</f>
        <v>0.90053874882383689</v>
      </c>
      <c r="AB240" t="str">
        <f>VLOOKUP(physicochemical[[#This Row],[Dialation]],FuzzyQ,2)</f>
        <v>Q1</v>
      </c>
    </row>
    <row r="241" spans="1:28" ht="15" hidden="1" thickTop="1" x14ac:dyDescent="0.35">
      <c r="A241">
        <f>'winequality-white'!A271</f>
        <v>11.5</v>
      </c>
      <c r="B241">
        <f>'winequality-white'!B271</f>
        <v>0.18</v>
      </c>
      <c r="C241">
        <f>'winequality-white'!D271</f>
        <v>4</v>
      </c>
      <c r="D241">
        <f>'winequality-white'!E271</f>
        <v>0.104</v>
      </c>
      <c r="E241">
        <f>'winequality-white'!F271</f>
        <v>4</v>
      </c>
      <c r="F241">
        <f>'winequality-white'!H271</f>
        <v>0.99960000000000004</v>
      </c>
      <c r="G241">
        <f>'winequality-white'!I271</f>
        <v>3.28</v>
      </c>
      <c r="H241">
        <f>'winequality-white'!J271</f>
        <v>0.97</v>
      </c>
      <c r="I241">
        <f>'winequality-white'!K271</f>
        <v>10.1</v>
      </c>
      <c r="J241" s="17">
        <v>6</v>
      </c>
      <c r="K241">
        <f>STANDARDIZE(physicochemical[[#This Row],[fixed acidity]],Stats!B$3,Stats!B$7)</f>
        <v>1.5088187820389947</v>
      </c>
      <c r="L241">
        <f>STANDARDIZE(physicochemical[[#This Row],[volatile acidity]],Stats!C$3,Stats!C$7)</f>
        <v>-1.9506595029237161</v>
      </c>
      <c r="M241">
        <f>STANDARDIZE(physicochemical[[#This Row],[residual sugar]],Stats!E$3,Stats!E$7)</f>
        <v>1.1466072875355586</v>
      </c>
      <c r="N241">
        <f>STANDARDIZE(physicochemical[[#This Row],[chlorides]],Stats!F$3,Stats!F$7)</f>
        <v>0.27295555882851735</v>
      </c>
      <c r="O241">
        <f>STANDARDIZE(physicochemical[[#This Row],[free sulfur dioxide]],Stats!G$3,Stats!G$7)</f>
        <v>-1.1201300246314814</v>
      </c>
      <c r="P241">
        <f>STANDARDIZE(physicochemical[[#This Row],[density]],Stats!I$3,Stats!I$7)</f>
        <v>1.2657531853270971</v>
      </c>
      <c r="Q241">
        <f>STANDARDIZE(physicochemical[[#This Row],[pH]],Stats!J$3,Stats!J$7)</f>
        <v>-0.12092595472071396</v>
      </c>
      <c r="R241">
        <f>STANDARDIZE(physicochemical[[#This Row],[sulphates]],Stats!K$3,Stats!K$7)</f>
        <v>1.6455465208601703</v>
      </c>
      <c r="S241">
        <f>STANDARDIZE(physicochemical[[#This Row],[alcohol]],Stats!L$3,Stats!L$7)</f>
        <v>-0.13618404829247865</v>
      </c>
      <c r="T241" s="17">
        <f>STANDARDIZE(physicochemical[[#This Row],[quality]],Stats!N$3,Stats!N$7)</f>
        <v>0.50837380281196765</v>
      </c>
      <c r="U241">
        <f>SQRT(SUMXMY2($K$2:$S$2,physicochemical[[#This Row],[STDFA]:[STDAlc]]))</f>
        <v>7.0950034594820925</v>
      </c>
      <c r="V241" t="str">
        <f>VLOOKUP(physicochemical[[#This Row],[Euclidean Dist]],Quartiles,2)</f>
        <v>Q2</v>
      </c>
      <c r="W241">
        <f>IF(physicochemical[[#This Row],[Euclidean Dist]]&lt;=beta,1-2*(physicochemical[[#This Row],[Euclidean Dist]]/gamma)^2,2*((physicochemical[[#This Row],[Euclidean Dist]]-gamma)/gamma)^2)</f>
        <v>0.55830938879940317</v>
      </c>
      <c r="X241" t="str">
        <f>VLOOKUP(physicochemical[[#This Row],[S- Fn]],FuzzyQ,2)</f>
        <v>Q2</v>
      </c>
      <c r="Y241">
        <f>physicochemical[[#This Row],[Euclidean Dist]]^2</f>
        <v>50.339074090062859</v>
      </c>
      <c r="Z241" t="str">
        <f>VLOOKUP(physicochemical[[#This Row],[Concentration]],FuzzyQ,2)</f>
        <v>Q1</v>
      </c>
      <c r="AA241">
        <f>SQRT(physicochemical[[#This Row],[S- Fn]])</f>
        <v>0.74720103640145141</v>
      </c>
      <c r="AB241" t="str">
        <f>VLOOKUP(physicochemical[[#This Row],[Dialation]],FuzzyQ,2)</f>
        <v>Q2</v>
      </c>
    </row>
    <row r="242" spans="1:28" ht="15" hidden="1" thickTop="1" x14ac:dyDescent="0.35">
      <c r="A242">
        <f>'winequality-white'!A272</f>
        <v>7.9</v>
      </c>
      <c r="B242">
        <f>'winequality-white'!B272</f>
        <v>0.54500000000000004</v>
      </c>
      <c r="C242">
        <f>'winequality-white'!D272</f>
        <v>4</v>
      </c>
      <c r="D242">
        <f>'winequality-white'!E272</f>
        <v>8.6999999999999994E-2</v>
      </c>
      <c r="E242">
        <f>'winequality-white'!F272</f>
        <v>27</v>
      </c>
      <c r="F242">
        <f>'winequality-white'!H272</f>
        <v>0.99650000000000005</v>
      </c>
      <c r="G242">
        <f>'winequality-white'!I272</f>
        <v>3.36</v>
      </c>
      <c r="H242">
        <f>'winequality-white'!J272</f>
        <v>0.67</v>
      </c>
      <c r="I242">
        <f>'winequality-white'!K272</f>
        <v>10.7</v>
      </c>
      <c r="J242" s="17">
        <v>6</v>
      </c>
      <c r="K242">
        <f>STANDARDIZE(physicochemical[[#This Row],[fixed acidity]],Stats!B$3,Stats!B$7)</f>
        <v>-0.4513225392198556</v>
      </c>
      <c r="L242">
        <f>STANDARDIZE(physicochemical[[#This Row],[volatile acidity]],Stats!C$3,Stats!C$7)</f>
        <v>9.358729878508068E-2</v>
      </c>
      <c r="M242">
        <f>STANDARDIZE(physicochemical[[#This Row],[residual sugar]],Stats!E$3,Stats!E$7)</f>
        <v>1.1466072875355586</v>
      </c>
      <c r="N242">
        <f>STANDARDIZE(physicochemical[[#This Row],[chlorides]],Stats!F$3,Stats!F$7)</f>
        <v>-6.7612844847427148E-2</v>
      </c>
      <c r="O242">
        <f>STANDARDIZE(physicochemical[[#This Row],[free sulfur dioxide]],Stats!G$3,Stats!G$7)</f>
        <v>1.1861085007041263</v>
      </c>
      <c r="P242">
        <f>STANDARDIZE(physicochemical[[#This Row],[density]],Stats!I$3,Stats!I$7)</f>
        <v>-0.47777047787693211</v>
      </c>
      <c r="Q242">
        <f>STANDARDIZE(physicochemical[[#This Row],[pH]],Stats!J$3,Stats!J$7)</f>
        <v>0.38557019070636345</v>
      </c>
      <c r="R242">
        <f>STANDARDIZE(physicochemical[[#This Row],[sulphates]],Stats!K$3,Stats!K$7)</f>
        <v>8.0781771622354705E-3</v>
      </c>
      <c r="S242">
        <f>STANDARDIZE(physicochemical[[#This Row],[alcohol]],Stats!L$3,Stats!L$7)</f>
        <v>0.44455816191005165</v>
      </c>
      <c r="T242" s="17">
        <f>STANDARDIZE(physicochemical[[#This Row],[quality]],Stats!N$3,Stats!N$7)</f>
        <v>0.50837380281196765</v>
      </c>
      <c r="U242">
        <f>SQRT(SUMXMY2($K$2:$S$2,physicochemical[[#This Row],[STDFA]:[STDAlc]]))</f>
        <v>4.6149972592472777</v>
      </c>
      <c r="V242" t="str">
        <f>VLOOKUP(physicochemical[[#This Row],[Euclidean Dist]],Quartiles,2)</f>
        <v>Q2</v>
      </c>
      <c r="W242">
        <f>IF(physicochemical[[#This Row],[Euclidean Dist]]&lt;=beta,1-2*(physicochemical[[#This Row],[Euclidean Dist]]/gamma)^2,2*((physicochemical[[#This Row],[Euclidean Dist]]-gamma)/gamma)^2)</f>
        <v>0.81312300604898147</v>
      </c>
      <c r="X242" t="str">
        <f>VLOOKUP(physicochemical[[#This Row],[S- Fn]],FuzzyQ,2)</f>
        <v>Q1</v>
      </c>
      <c r="Y242">
        <f>physicochemical[[#This Row],[Euclidean Dist]]^2</f>
        <v>21.298199702859886</v>
      </c>
      <c r="Z242" t="str">
        <f>VLOOKUP(physicochemical[[#This Row],[Concentration]],FuzzyQ,2)</f>
        <v>Q1</v>
      </c>
      <c r="AA242">
        <f>SQRT(physicochemical[[#This Row],[S- Fn]])</f>
        <v>0.90173333422302926</v>
      </c>
      <c r="AB242" t="str">
        <f>VLOOKUP(physicochemical[[#This Row],[Dialation]],FuzzyQ,2)</f>
        <v>Q1</v>
      </c>
    </row>
    <row r="243" spans="1:28" ht="15" hidden="1" thickTop="1" x14ac:dyDescent="0.35">
      <c r="A243">
        <f>'winequality-white'!A274</f>
        <v>10.9</v>
      </c>
      <c r="B243">
        <f>'winequality-white'!B274</f>
        <v>0.37</v>
      </c>
      <c r="C243">
        <f>'winequality-white'!D274</f>
        <v>4</v>
      </c>
      <c r="D243">
        <f>'winequality-white'!E274</f>
        <v>7.0999999999999994E-2</v>
      </c>
      <c r="E243">
        <f>'winequality-white'!F274</f>
        <v>17</v>
      </c>
      <c r="F243">
        <f>'winequality-white'!H274</f>
        <v>0.99934999999999996</v>
      </c>
      <c r="G243">
        <f>'winequality-white'!I274</f>
        <v>3.22</v>
      </c>
      <c r="H243">
        <f>'winequality-white'!J274</f>
        <v>0.78</v>
      </c>
      <c r="I243">
        <f>'winequality-white'!K274</f>
        <v>10.1</v>
      </c>
      <c r="J243" s="17">
        <v>5</v>
      </c>
      <c r="K243">
        <f>STANDARDIZE(physicochemical[[#This Row],[fixed acidity]],Stats!B$3,Stats!B$7)</f>
        <v>1.1821285618291864</v>
      </c>
      <c r="L243">
        <f>STANDARDIZE(physicochemical[[#This Row],[volatile acidity]],Stats!C$3,Stats!C$7)</f>
        <v>-0.88653103080132889</v>
      </c>
      <c r="M243">
        <f>STANDARDIZE(physicochemical[[#This Row],[residual sugar]],Stats!E$3,Stats!E$7)</f>
        <v>1.1466072875355586</v>
      </c>
      <c r="N243">
        <f>STANDARDIZE(physicochemical[[#This Row],[chlorides]],Stats!F$3,Stats!F$7)</f>
        <v>-0.38814781301302193</v>
      </c>
      <c r="O243">
        <f>STANDARDIZE(physicochemical[[#This Row],[free sulfur dioxide]],Stats!G$3,Stats!G$7)</f>
        <v>0.18339609838429685</v>
      </c>
      <c r="P243">
        <f>STANDARDIZE(physicochemical[[#This Row],[density]],Stats!I$3,Stats!I$7)</f>
        <v>1.1251464382944667</v>
      </c>
      <c r="Q243">
        <f>STANDARDIZE(physicochemical[[#This Row],[pH]],Stats!J$3,Stats!J$7)</f>
        <v>-0.50079806379101921</v>
      </c>
      <c r="R243">
        <f>STANDARDIZE(physicochemical[[#This Row],[sulphates]],Stats!K$3,Stats!K$7)</f>
        <v>0.60848323651814495</v>
      </c>
      <c r="S243">
        <f>STANDARDIZE(physicochemical[[#This Row],[alcohol]],Stats!L$3,Stats!L$7)</f>
        <v>-0.13618404829247865</v>
      </c>
      <c r="T243" s="17">
        <f>STANDARDIZE(physicochemical[[#This Row],[quality]],Stats!N$3,Stats!N$7)</f>
        <v>-0.74377842086283041</v>
      </c>
      <c r="U243">
        <f>SQRT(SUMXMY2($K$2:$S$2,physicochemical[[#This Row],[STDFA]:[STDAlc]]))</f>
        <v>6.116393681762661</v>
      </c>
      <c r="V243" t="str">
        <f>VLOOKUP(physicochemical[[#This Row],[Euclidean Dist]],Quartiles,2)</f>
        <v>Q2</v>
      </c>
      <c r="W243">
        <f>IF(physicochemical[[#This Row],[Euclidean Dist]]&lt;=beta,1-2*(physicochemical[[#This Row],[Euclidean Dist]]/gamma)^2,2*((physicochemical[[#This Row],[Euclidean Dist]]-gamma)/gamma)^2)</f>
        <v>0.67175070145956906</v>
      </c>
      <c r="X243" t="str">
        <f>VLOOKUP(physicochemical[[#This Row],[S- Fn]],FuzzyQ,2)</f>
        <v>Q2</v>
      </c>
      <c r="Y243">
        <f>physicochemical[[#This Row],[Euclidean Dist]]^2</f>
        <v>37.410271670306201</v>
      </c>
      <c r="Z243" t="str">
        <f>VLOOKUP(physicochemical[[#This Row],[Concentration]],FuzzyQ,2)</f>
        <v>Q1</v>
      </c>
      <c r="AA243">
        <f>SQRT(physicochemical[[#This Row],[S- Fn]])</f>
        <v>0.81960399063179834</v>
      </c>
      <c r="AB243" t="str">
        <f>VLOOKUP(physicochemical[[#This Row],[Dialation]],FuzzyQ,2)</f>
        <v>Q1</v>
      </c>
    </row>
    <row r="244" spans="1:28" ht="15" hidden="1" thickTop="1" x14ac:dyDescent="0.35">
      <c r="A244">
        <f>'winequality-white'!A275</f>
        <v>8.4</v>
      </c>
      <c r="B244">
        <f>'winequality-white'!B275</f>
        <v>0.71499999999999997</v>
      </c>
      <c r="C244">
        <f>'winequality-white'!D275</f>
        <v>2.4</v>
      </c>
      <c r="D244">
        <f>'winequality-white'!E275</f>
        <v>7.5999999999999998E-2</v>
      </c>
      <c r="E244">
        <f>'winequality-white'!F275</f>
        <v>10</v>
      </c>
      <c r="F244">
        <f>'winequality-white'!H275</f>
        <v>0.99734999999999996</v>
      </c>
      <c r="G244">
        <f>'winequality-white'!I275</f>
        <v>3.31</v>
      </c>
      <c r="H244">
        <f>'winequality-white'!J275</f>
        <v>0.64</v>
      </c>
      <c r="I244">
        <f>'winequality-white'!K275</f>
        <v>9.4</v>
      </c>
      <c r="J244" s="17">
        <v>5</v>
      </c>
      <c r="K244">
        <f>STANDARDIZE(physicochemical[[#This Row],[fixed acidity]],Stats!B$3,Stats!B$7)</f>
        <v>-0.17908068904501528</v>
      </c>
      <c r="L244">
        <f>STANDARDIZE(physicochemical[[#This Row],[volatile acidity]],Stats!C$3,Stats!C$7)</f>
        <v>1.0457022475261635</v>
      </c>
      <c r="M244">
        <f>STANDARDIZE(physicochemical[[#This Row],[residual sugar]],Stats!E$3,Stats!E$7)</f>
        <v>-0.14479892114872595</v>
      </c>
      <c r="N244">
        <f>STANDARDIZE(physicochemical[[#This Row],[chlorides]],Stats!F$3,Stats!F$7)</f>
        <v>-0.2879806354612735</v>
      </c>
      <c r="O244">
        <f>STANDARDIZE(physicochemical[[#This Row],[free sulfur dioxide]],Stats!G$3,Stats!G$7)</f>
        <v>-0.51850258323958376</v>
      </c>
      <c r="P244">
        <f>STANDARDIZE(physicochemical[[#This Row],[density]],Stats!I$3,Stats!I$7)</f>
        <v>2.9246203379871822E-4</v>
      </c>
      <c r="Q244">
        <f>STANDARDIZE(physicochemical[[#This Row],[pH]],Stats!J$3,Stats!J$7)</f>
        <v>6.9010099814441478E-2</v>
      </c>
      <c r="R244">
        <f>STANDARDIZE(physicochemical[[#This Row],[sulphates]],Stats!K$3,Stats!K$7)</f>
        <v>-0.15566865720755821</v>
      </c>
      <c r="S244">
        <f>STANDARDIZE(physicochemical[[#This Row],[alcohol]],Stats!L$3,Stats!L$7)</f>
        <v>-0.813716626862097</v>
      </c>
      <c r="T244" s="17">
        <f>STANDARDIZE(physicochemical[[#This Row],[quality]],Stats!N$3,Stats!N$7)</f>
        <v>-0.74377842086283041</v>
      </c>
      <c r="U244">
        <f>SQRT(SUMXMY2($K$2:$S$2,physicochemical[[#This Row],[STDFA]:[STDAlc]]))</f>
        <v>4.0059010610253551</v>
      </c>
      <c r="V244" t="str">
        <f>VLOOKUP(physicochemical[[#This Row],[Euclidean Dist]],Quartiles,2)</f>
        <v>Q2</v>
      </c>
      <c r="W244">
        <f>IF(physicochemical[[#This Row],[Euclidean Dist]]&lt;=beta,1-2*(physicochemical[[#This Row],[Euclidean Dist]]/gamma)^2,2*((physicochemical[[#This Row],[Euclidean Dist]]-gamma)/gamma)^2)</f>
        <v>0.85919652210294462</v>
      </c>
      <c r="X244" t="str">
        <f>VLOOKUP(physicochemical[[#This Row],[S- Fn]],FuzzyQ,2)</f>
        <v>Q1</v>
      </c>
      <c r="Y244">
        <f>physicochemical[[#This Row],[Euclidean Dist]]^2</f>
        <v>16.047243310724067</v>
      </c>
      <c r="Z244" t="str">
        <f>VLOOKUP(physicochemical[[#This Row],[Concentration]],FuzzyQ,2)</f>
        <v>Q1</v>
      </c>
      <c r="AA244">
        <f>SQRT(physicochemical[[#This Row],[S- Fn]])</f>
        <v>0.92692854206942221</v>
      </c>
      <c r="AB244" t="str">
        <f>VLOOKUP(physicochemical[[#This Row],[Dialation]],FuzzyQ,2)</f>
        <v>Q1</v>
      </c>
    </row>
    <row r="245" spans="1:28" ht="15" hidden="1" thickTop="1" x14ac:dyDescent="0.35">
      <c r="A245">
        <f>'winequality-white'!A276</f>
        <v>7.5</v>
      </c>
      <c r="B245">
        <f>'winequality-white'!B276</f>
        <v>0.65</v>
      </c>
      <c r="C245">
        <f>'winequality-white'!D276</f>
        <v>7</v>
      </c>
      <c r="D245">
        <f>'winequality-white'!E276</f>
        <v>8.7999999999999995E-2</v>
      </c>
      <c r="E245">
        <f>'winequality-white'!F276</f>
        <v>27</v>
      </c>
      <c r="F245">
        <f>'winequality-white'!H276</f>
        <v>0.99914999999999998</v>
      </c>
      <c r="G245">
        <f>'winequality-white'!I276</f>
        <v>3.38</v>
      </c>
      <c r="H245">
        <f>'winequality-white'!J276</f>
        <v>0.77</v>
      </c>
      <c r="I245">
        <f>'winequality-white'!K276</f>
        <v>9.4</v>
      </c>
      <c r="J245" s="17">
        <v>5</v>
      </c>
      <c r="K245">
        <f>STANDARDIZE(physicochemical[[#This Row],[fixed acidity]],Stats!B$3,Stats!B$7)</f>
        <v>-0.66911601935972809</v>
      </c>
      <c r="L245">
        <f>STANDARDIZE(physicochemical[[#This Row],[volatile acidity]],Stats!C$3,Stats!C$7)</f>
        <v>0.68165829653692611</v>
      </c>
      <c r="M245">
        <f>STANDARDIZE(physicochemical[[#This Row],[residual sugar]],Stats!E$3,Stats!E$7)</f>
        <v>3.5679939288185922</v>
      </c>
      <c r="N245">
        <f>STANDARDIZE(physicochemical[[#This Row],[chlorides]],Stats!F$3,Stats!F$7)</f>
        <v>-4.7579409337077459E-2</v>
      </c>
      <c r="O245">
        <f>STANDARDIZE(physicochemical[[#This Row],[free sulfur dioxide]],Stats!G$3,Stats!G$7)</f>
        <v>1.1861085007041263</v>
      </c>
      <c r="P245">
        <f>STANDARDIZE(physicochemical[[#This Row],[density]],Stats!I$3,Stats!I$7)</f>
        <v>1.0126610406684124</v>
      </c>
      <c r="Q245">
        <f>STANDARDIZE(physicochemical[[#This Row],[pH]],Stats!J$3,Stats!J$7)</f>
        <v>0.51219422706313278</v>
      </c>
      <c r="R245">
        <f>STANDARDIZE(physicochemical[[#This Row],[sulphates]],Stats!K$3,Stats!K$7)</f>
        <v>0.5539009583948804</v>
      </c>
      <c r="S245">
        <f>STANDARDIZE(physicochemical[[#This Row],[alcohol]],Stats!L$3,Stats!L$7)</f>
        <v>-0.813716626862097</v>
      </c>
      <c r="T245" s="17">
        <f>STANDARDIZE(physicochemical[[#This Row],[quality]],Stats!N$3,Stats!N$7)</f>
        <v>-0.74377842086283041</v>
      </c>
      <c r="U245">
        <f>SQRT(SUMXMY2($K$2:$S$2,physicochemical[[#This Row],[STDFA]:[STDAlc]]))</f>
        <v>5.1505351759783515</v>
      </c>
      <c r="V245" t="str">
        <f>VLOOKUP(physicochemical[[#This Row],[Euclidean Dist]],Quartiles,2)</f>
        <v>Q2</v>
      </c>
      <c r="W245">
        <f>IF(physicochemical[[#This Row],[Euclidean Dist]]&lt;=beta,1-2*(physicochemical[[#This Row],[Euclidean Dist]]/gamma)^2,2*((physicochemical[[#This Row],[Euclidean Dist]]-gamma)/gamma)^2)</f>
        <v>0.76723500957086144</v>
      </c>
      <c r="X245" t="str">
        <f>VLOOKUP(physicochemical[[#This Row],[S- Fn]],FuzzyQ,2)</f>
        <v>Q1</v>
      </c>
      <c r="Y245">
        <f>physicochemical[[#This Row],[Euclidean Dist]]^2</f>
        <v>26.528012598990347</v>
      </c>
      <c r="Z245" t="str">
        <f>VLOOKUP(physicochemical[[#This Row],[Concentration]],FuzzyQ,2)</f>
        <v>Q1</v>
      </c>
      <c r="AA245">
        <f>SQRT(physicochemical[[#This Row],[S- Fn]])</f>
        <v>0.87591952231404313</v>
      </c>
      <c r="AB245" t="str">
        <f>VLOOKUP(physicochemical[[#This Row],[Dialation]],FuzzyQ,2)</f>
        <v>Q1</v>
      </c>
    </row>
    <row r="246" spans="1:28" ht="15" hidden="1" thickTop="1" x14ac:dyDescent="0.35">
      <c r="A246">
        <f>'winequality-white'!A280</f>
        <v>10.3</v>
      </c>
      <c r="B246">
        <f>'winequality-white'!B280</f>
        <v>0.32</v>
      </c>
      <c r="C246">
        <f>'winequality-white'!D280</f>
        <v>6.4</v>
      </c>
      <c r="D246">
        <f>'winequality-white'!E280</f>
        <v>7.2999999999999995E-2</v>
      </c>
      <c r="E246">
        <f>'winequality-white'!F280</f>
        <v>5</v>
      </c>
      <c r="F246">
        <f>'winequality-white'!H280</f>
        <v>0.99760000000000004</v>
      </c>
      <c r="G246">
        <f>'winequality-white'!I280</f>
        <v>3.23</v>
      </c>
      <c r="H246">
        <f>'winequality-white'!J280</f>
        <v>0.82</v>
      </c>
      <c r="I246">
        <f>'winequality-white'!K280</f>
        <v>12.6</v>
      </c>
      <c r="J246" s="17">
        <v>8</v>
      </c>
      <c r="K246">
        <f>STANDARDIZE(physicochemical[[#This Row],[fixed acidity]],Stats!B$3,Stats!B$7)</f>
        <v>0.85543834161937815</v>
      </c>
      <c r="L246">
        <f>STANDARDIZE(physicochemical[[#This Row],[volatile acidity]],Stats!C$3,Stats!C$7)</f>
        <v>-1.1665648392545886</v>
      </c>
      <c r="M246">
        <f>STANDARDIZE(physicochemical[[#This Row],[residual sugar]],Stats!E$3,Stats!E$7)</f>
        <v>3.0837166005619858</v>
      </c>
      <c r="N246">
        <f>STANDARDIZE(physicochemical[[#This Row],[chlorides]],Stats!F$3,Stats!F$7)</f>
        <v>-0.34808094199232259</v>
      </c>
      <c r="O246">
        <f>STANDARDIZE(physicochemical[[#This Row],[free sulfur dioxide]],Stats!G$3,Stats!G$7)</f>
        <v>-1.0198587843994984</v>
      </c>
      <c r="P246">
        <f>STANDARDIZE(physicochemical[[#This Row],[density]],Stats!I$3,Stats!I$7)</f>
        <v>0.14089920906642905</v>
      </c>
      <c r="Q246">
        <f>STANDARDIZE(physicochemical[[#This Row],[pH]],Stats!J$3,Stats!J$7)</f>
        <v>-0.43748604561263593</v>
      </c>
      <c r="R246">
        <f>STANDARDIZE(physicochemical[[#This Row],[sulphates]],Stats!K$3,Stats!K$7)</f>
        <v>0.8268123490112026</v>
      </c>
      <c r="S246">
        <f>STANDARDIZE(physicochemical[[#This Row],[alcohol]],Stats!L$3,Stats!L$7)</f>
        <v>2.2835751608847321</v>
      </c>
      <c r="T246" s="17">
        <f>STANDARDIZE(physicochemical[[#This Row],[quality]],Stats!N$3,Stats!N$7)</f>
        <v>3.0126782501615637</v>
      </c>
      <c r="U246">
        <f>SQRT(SUMXMY2($K$2:$S$2,physicochemical[[#This Row],[STDFA]:[STDAlc]]))</f>
        <v>6.4539338547588674</v>
      </c>
      <c r="V246" t="str">
        <f>VLOOKUP(physicochemical[[#This Row],[Euclidean Dist]],Quartiles,2)</f>
        <v>Q2</v>
      </c>
      <c r="W246">
        <f>IF(physicochemical[[#This Row],[Euclidean Dist]]&lt;=beta,1-2*(physicochemical[[#This Row],[Euclidean Dist]]/gamma)^2,2*((physicochemical[[#This Row],[Euclidean Dist]]-gamma)/gamma)^2)</f>
        <v>0.63452138973775041</v>
      </c>
      <c r="X246" t="str">
        <f>VLOOKUP(physicochemical[[#This Row],[S- Fn]],FuzzyQ,2)</f>
        <v>Q2</v>
      </c>
      <c r="Y246">
        <f>physicochemical[[#This Row],[Euclidean Dist]]^2</f>
        <v>41.653262201602651</v>
      </c>
      <c r="Z246" t="str">
        <f>VLOOKUP(physicochemical[[#This Row],[Concentration]],FuzzyQ,2)</f>
        <v>Q1</v>
      </c>
      <c r="AA246">
        <f>SQRT(physicochemical[[#This Row],[S- Fn]])</f>
        <v>0.79656850913010013</v>
      </c>
      <c r="AB246" t="str">
        <f>VLOOKUP(physicochemical[[#This Row],[Dialation]],FuzzyQ,2)</f>
        <v>Q1</v>
      </c>
    </row>
    <row r="247" spans="1:28" ht="15" hidden="1" thickTop="1" x14ac:dyDescent="0.35">
      <c r="A247">
        <f>'winequality-white'!A281</f>
        <v>8.9</v>
      </c>
      <c r="B247">
        <f>'winequality-white'!B281</f>
        <v>0.4</v>
      </c>
      <c r="C247">
        <f>'winequality-white'!D281</f>
        <v>5.6</v>
      </c>
      <c r="D247">
        <f>'winequality-white'!E281</f>
        <v>8.6999999999999994E-2</v>
      </c>
      <c r="E247">
        <f>'winequality-white'!F281</f>
        <v>10</v>
      </c>
      <c r="F247">
        <f>'winequality-white'!H281</f>
        <v>0.99909999999999999</v>
      </c>
      <c r="G247">
        <f>'winequality-white'!I281</f>
        <v>3.38</v>
      </c>
      <c r="H247">
        <f>'winequality-white'!J281</f>
        <v>0.77</v>
      </c>
      <c r="I247">
        <f>'winequality-white'!K281</f>
        <v>10.5</v>
      </c>
      <c r="J247" s="17">
        <v>7</v>
      </c>
      <c r="K247">
        <f>STANDARDIZE(physicochemical[[#This Row],[fixed acidity]],Stats!B$3,Stats!B$7)</f>
        <v>9.316116112982506E-2</v>
      </c>
      <c r="L247">
        <f>STANDARDIZE(physicochemical[[#This Row],[volatile acidity]],Stats!C$3,Stats!C$7)</f>
        <v>-0.71851074572937279</v>
      </c>
      <c r="M247">
        <f>STANDARDIZE(physicochemical[[#This Row],[residual sugar]],Stats!E$3,Stats!E$7)</f>
        <v>2.4380134962198432</v>
      </c>
      <c r="N247">
        <f>STANDARDIZE(physicochemical[[#This Row],[chlorides]],Stats!F$3,Stats!F$7)</f>
        <v>-6.7612844847427148E-2</v>
      </c>
      <c r="O247">
        <f>STANDARDIZE(physicochemical[[#This Row],[free sulfur dioxide]],Stats!G$3,Stats!G$7)</f>
        <v>-0.51850258323958376</v>
      </c>
      <c r="P247">
        <f>STANDARDIZE(physicochemical[[#This Row],[density]],Stats!I$3,Stats!I$7)</f>
        <v>0.98453969126189889</v>
      </c>
      <c r="Q247">
        <f>STANDARDIZE(physicochemical[[#This Row],[pH]],Stats!J$3,Stats!J$7)</f>
        <v>0.51219422706313278</v>
      </c>
      <c r="R247">
        <f>STANDARDIZE(physicochemical[[#This Row],[sulphates]],Stats!K$3,Stats!K$7)</f>
        <v>0.5539009583948804</v>
      </c>
      <c r="S247">
        <f>STANDARDIZE(physicochemical[[#This Row],[alcohol]],Stats!L$3,Stats!L$7)</f>
        <v>0.25097742517587546</v>
      </c>
      <c r="T247" s="17">
        <f>STANDARDIZE(physicochemical[[#This Row],[quality]],Stats!N$3,Stats!N$7)</f>
        <v>1.7605260264867657</v>
      </c>
      <c r="U247">
        <f>SQRT(SUMXMY2($K$2:$S$2,physicochemical[[#This Row],[STDFA]:[STDAlc]]))</f>
        <v>5.2508154174711263</v>
      </c>
      <c r="V247" t="str">
        <f>VLOOKUP(physicochemical[[#This Row],[Euclidean Dist]],Quartiles,2)</f>
        <v>Q2</v>
      </c>
      <c r="W247">
        <f>IF(physicochemical[[#This Row],[Euclidean Dist]]&lt;=beta,1-2*(physicochemical[[#This Row],[Euclidean Dist]]/gamma)^2,2*((physicochemical[[#This Row],[Euclidean Dist]]-gamma)/gamma)^2)</f>
        <v>0.75808296659084451</v>
      </c>
      <c r="X247" t="str">
        <f>VLOOKUP(physicochemical[[#This Row],[S- Fn]],FuzzyQ,2)</f>
        <v>Q1</v>
      </c>
      <c r="Y247">
        <f>physicochemical[[#This Row],[Euclidean Dist]]^2</f>
        <v>27.571062548352479</v>
      </c>
      <c r="Z247" t="str">
        <f>VLOOKUP(physicochemical[[#This Row],[Concentration]],FuzzyQ,2)</f>
        <v>Q1</v>
      </c>
      <c r="AA247">
        <f>SQRT(physicochemical[[#This Row],[S- Fn]])</f>
        <v>0.87067960042190295</v>
      </c>
      <c r="AB247" t="str">
        <f>VLOOKUP(physicochemical[[#This Row],[Dialation]],FuzzyQ,2)</f>
        <v>Q1</v>
      </c>
    </row>
    <row r="248" spans="1:28" ht="15" hidden="1" thickTop="1" x14ac:dyDescent="0.35">
      <c r="A248">
        <f>'winequality-white'!A282</f>
        <v>11.4</v>
      </c>
      <c r="B248">
        <f>'winequality-white'!B282</f>
        <v>0.26</v>
      </c>
      <c r="C248">
        <f>'winequality-white'!D282</f>
        <v>3.6</v>
      </c>
      <c r="D248">
        <f>'winequality-white'!E282</f>
        <v>7.0999999999999994E-2</v>
      </c>
      <c r="E248">
        <f>'winequality-white'!F282</f>
        <v>6</v>
      </c>
      <c r="F248">
        <f>'winequality-white'!H282</f>
        <v>0.99860000000000004</v>
      </c>
      <c r="G248">
        <f>'winequality-white'!I282</f>
        <v>3.12</v>
      </c>
      <c r="H248">
        <f>'winequality-white'!J282</f>
        <v>0.82</v>
      </c>
      <c r="I248">
        <f>'winequality-white'!K282</f>
        <v>9.3000000000000007</v>
      </c>
      <c r="J248" s="17">
        <v>6</v>
      </c>
      <c r="K248">
        <f>STANDARDIZE(physicochemical[[#This Row],[fixed acidity]],Stats!B$3,Stats!B$7)</f>
        <v>1.4543704120040268</v>
      </c>
      <c r="L248">
        <f>STANDARDIZE(physicochemical[[#This Row],[volatile acidity]],Stats!C$3,Stats!C$7)</f>
        <v>-1.5026054093985004</v>
      </c>
      <c r="M248">
        <f>STANDARDIZE(physicochemical[[#This Row],[residual sugar]],Stats!E$3,Stats!E$7)</f>
        <v>0.82375573536448765</v>
      </c>
      <c r="N248">
        <f>STANDARDIZE(physicochemical[[#This Row],[chlorides]],Stats!F$3,Stats!F$7)</f>
        <v>-0.38814781301302193</v>
      </c>
      <c r="O248">
        <f>STANDARDIZE(physicochemical[[#This Row],[free sulfur dioxide]],Stats!G$3,Stats!G$7)</f>
        <v>-0.91958754416751554</v>
      </c>
      <c r="P248">
        <f>STANDARDIZE(physicochemical[[#This Row],[density]],Stats!I$3,Stats!I$7)</f>
        <v>0.70332619719676304</v>
      </c>
      <c r="Q248">
        <f>STANDARDIZE(physicochemical[[#This Row],[pH]],Stats!J$3,Stats!J$7)</f>
        <v>-1.133918245574866</v>
      </c>
      <c r="R248">
        <f>STANDARDIZE(physicochemical[[#This Row],[sulphates]],Stats!K$3,Stats!K$7)</f>
        <v>0.8268123490112026</v>
      </c>
      <c r="S248">
        <f>STANDARDIZE(physicochemical[[#This Row],[alcohol]],Stats!L$3,Stats!L$7)</f>
        <v>-0.9105069952291851</v>
      </c>
      <c r="T248" s="17">
        <f>STANDARDIZE(physicochemical[[#This Row],[quality]],Stats!N$3,Stats!N$7)</f>
        <v>0.50837380281196765</v>
      </c>
      <c r="U248">
        <f>SQRT(SUMXMY2($K$2:$S$2,physicochemical[[#This Row],[STDFA]:[STDAlc]]))</f>
        <v>6.9283453358334315</v>
      </c>
      <c r="V248" t="str">
        <f>VLOOKUP(physicochemical[[#This Row],[Euclidean Dist]],Quartiles,2)</f>
        <v>Q2</v>
      </c>
      <c r="W248">
        <f>IF(physicochemical[[#This Row],[Euclidean Dist]]&lt;=beta,1-2*(physicochemical[[#This Row],[Euclidean Dist]]/gamma)^2,2*((physicochemical[[#This Row],[Euclidean Dist]]-gamma)/gamma)^2)</f>
        <v>0.57881587115817656</v>
      </c>
      <c r="X248" t="str">
        <f>VLOOKUP(physicochemical[[#This Row],[S- Fn]],FuzzyQ,2)</f>
        <v>Q2</v>
      </c>
      <c r="Y248">
        <f>physicochemical[[#This Row],[Euclidean Dist]]^2</f>
        <v>48.001969092564863</v>
      </c>
      <c r="Z248" t="str">
        <f>VLOOKUP(physicochemical[[#This Row],[Concentration]],FuzzyQ,2)</f>
        <v>Q1</v>
      </c>
      <c r="AA248">
        <f>SQRT(physicochemical[[#This Row],[S- Fn]])</f>
        <v>0.76079949471472219</v>
      </c>
      <c r="AB248" t="str">
        <f>VLOOKUP(physicochemical[[#This Row],[Dialation]],FuzzyQ,2)</f>
        <v>Q1</v>
      </c>
    </row>
    <row r="249" spans="1:28" ht="15" hidden="1" thickTop="1" x14ac:dyDescent="0.35">
      <c r="A249">
        <f>'winequality-white'!A283</f>
        <v>7.7</v>
      </c>
      <c r="B249">
        <f>'winequality-white'!B283</f>
        <v>0.27</v>
      </c>
      <c r="C249">
        <f>'winequality-white'!D283</f>
        <v>3.5</v>
      </c>
      <c r="D249">
        <f>'winequality-white'!E283</f>
        <v>0.35799999999999998</v>
      </c>
      <c r="E249">
        <f>'winequality-white'!F283</f>
        <v>5</v>
      </c>
      <c r="F249">
        <f>'winequality-white'!H283</f>
        <v>0.99719999999999998</v>
      </c>
      <c r="G249">
        <f>'winequality-white'!I283</f>
        <v>3.25</v>
      </c>
      <c r="H249">
        <f>'winequality-white'!J283</f>
        <v>1.08</v>
      </c>
      <c r="I249">
        <f>'winequality-white'!K283</f>
        <v>9.9</v>
      </c>
      <c r="J249" s="17">
        <v>7</v>
      </c>
      <c r="K249">
        <f>STANDARDIZE(physicochemical[[#This Row],[fixed acidity]],Stats!B$3,Stats!B$7)</f>
        <v>-0.56021927928979187</v>
      </c>
      <c r="L249">
        <f>STANDARDIZE(physicochemical[[#This Row],[volatile acidity]],Stats!C$3,Stats!C$7)</f>
        <v>-1.4465986477078483</v>
      </c>
      <c r="M249">
        <f>STANDARDIZE(physicochemical[[#This Row],[residual sugar]],Stats!E$3,Stats!E$7)</f>
        <v>0.74304284732171977</v>
      </c>
      <c r="N249">
        <f>STANDARDIZE(physicochemical[[#This Row],[chlorides]],Stats!F$3,Stats!F$7)</f>
        <v>5.3614481784573336</v>
      </c>
      <c r="O249">
        <f>STANDARDIZE(physicochemical[[#This Row],[free sulfur dioxide]],Stats!G$3,Stats!G$7)</f>
        <v>-1.0198587843994984</v>
      </c>
      <c r="P249">
        <f>STANDARDIZE(physicochemical[[#This Row],[density]],Stats!I$3,Stats!I$7)</f>
        <v>-8.4071586185742023E-2</v>
      </c>
      <c r="Q249">
        <f>STANDARDIZE(physicochemical[[#This Row],[pH]],Stats!J$3,Stats!J$7)</f>
        <v>-0.3108620092558666</v>
      </c>
      <c r="R249">
        <f>STANDARDIZE(physicochemical[[#This Row],[sulphates]],Stats!K$3,Stats!K$7)</f>
        <v>2.2459515802160803</v>
      </c>
      <c r="S249">
        <f>STANDARDIZE(physicochemical[[#This Row],[alcohol]],Stats!L$3,Stats!L$7)</f>
        <v>-0.32976478502665485</v>
      </c>
      <c r="T249" s="17">
        <f>STANDARDIZE(physicochemical[[#This Row],[quality]],Stats!N$3,Stats!N$7)</f>
        <v>1.7605260264867657</v>
      </c>
      <c r="U249">
        <f>SQRT(SUMXMY2($K$2:$S$2,physicochemical[[#This Row],[STDFA]:[STDAlc]]))</f>
        <v>8.3176586257181881</v>
      </c>
      <c r="V249" t="str">
        <f>VLOOKUP(physicochemical[[#This Row],[Euclidean Dist]],Quartiles,2)</f>
        <v>Q3</v>
      </c>
      <c r="W249">
        <f>IF(physicochemical[[#This Row],[Euclidean Dist]]&lt;=beta,1-2*(physicochemical[[#This Row],[Euclidean Dist]]/gamma)^2,2*((physicochemical[[#This Row],[Euclidean Dist]]-gamma)/gamma)^2)</f>
        <v>0.40333651482869115</v>
      </c>
      <c r="X249" t="str">
        <f>VLOOKUP(physicochemical[[#This Row],[S- Fn]],FuzzyQ,2)</f>
        <v>Q3</v>
      </c>
      <c r="Y249">
        <f>physicochemical[[#This Row],[Euclidean Dist]]^2</f>
        <v>69.183445013984183</v>
      </c>
      <c r="Z249" t="str">
        <f>VLOOKUP(physicochemical[[#This Row],[Concentration]],FuzzyQ,2)</f>
        <v>Q1</v>
      </c>
      <c r="AA249">
        <f>SQRT(physicochemical[[#This Row],[S- Fn]])</f>
        <v>0.63508780088165062</v>
      </c>
      <c r="AB249" t="str">
        <f>VLOOKUP(physicochemical[[#This Row],[Dialation]],FuzzyQ,2)</f>
        <v>Q2</v>
      </c>
    </row>
    <row r="250" spans="1:28" ht="15" hidden="1" thickTop="1" x14ac:dyDescent="0.35">
      <c r="A250">
        <f>'winequality-white'!A284</f>
        <v>7.6</v>
      </c>
      <c r="B250">
        <f>'winequality-white'!B284</f>
        <v>0.52</v>
      </c>
      <c r="C250">
        <f>'winequality-white'!D284</f>
        <v>3</v>
      </c>
      <c r="D250">
        <f>'winequality-white'!E284</f>
        <v>6.7000000000000004E-2</v>
      </c>
      <c r="E250">
        <f>'winequality-white'!F284</f>
        <v>12</v>
      </c>
      <c r="F250">
        <f>'winequality-white'!H284</f>
        <v>0.99709999999999999</v>
      </c>
      <c r="G250">
        <f>'winequality-white'!I284</f>
        <v>3.36</v>
      </c>
      <c r="H250">
        <f>'winequality-white'!J284</f>
        <v>0.56999999999999995</v>
      </c>
      <c r="I250">
        <f>'winequality-white'!K284</f>
        <v>9.1</v>
      </c>
      <c r="J250" s="17">
        <v>5</v>
      </c>
      <c r="K250">
        <f>STANDARDIZE(physicochemical[[#This Row],[fixed acidity]],Stats!B$3,Stats!B$7)</f>
        <v>-0.61466764932476026</v>
      </c>
      <c r="L250">
        <f>STANDARDIZE(physicochemical[[#This Row],[volatile acidity]],Stats!C$3,Stats!C$7)</f>
        <v>-4.6429605441549338E-2</v>
      </c>
      <c r="M250">
        <f>STANDARDIZE(physicochemical[[#This Row],[residual sugar]],Stats!E$3,Stats!E$7)</f>
        <v>0.33947840710788085</v>
      </c>
      <c r="N250">
        <f>STANDARDIZE(physicochemical[[#This Row],[chlorides]],Stats!F$3,Stats!F$7)</f>
        <v>-0.46828155505442043</v>
      </c>
      <c r="O250">
        <f>STANDARDIZE(physicochemical[[#This Row],[free sulfur dioxide]],Stats!G$3,Stats!G$7)</f>
        <v>-0.31796010277561787</v>
      </c>
      <c r="P250">
        <f>STANDARDIZE(physicochemical[[#This Row],[density]],Stats!I$3,Stats!I$7)</f>
        <v>-0.14031428499876916</v>
      </c>
      <c r="Q250">
        <f>STANDARDIZE(physicochemical[[#This Row],[pH]],Stats!J$3,Stats!J$7)</f>
        <v>0.38557019070636345</v>
      </c>
      <c r="R250">
        <f>STANDARDIZE(physicochemical[[#This Row],[sulphates]],Stats!K$3,Stats!K$7)</f>
        <v>-0.53774460407041014</v>
      </c>
      <c r="S250">
        <f>STANDARDIZE(physicochemical[[#This Row],[alcohol]],Stats!L$3,Stats!L$7)</f>
        <v>-1.1040877319633631</v>
      </c>
      <c r="T250" s="17">
        <f>STANDARDIZE(physicochemical[[#This Row],[quality]],Stats!N$3,Stats!N$7)</f>
        <v>-0.74377842086283041</v>
      </c>
      <c r="U250">
        <f>SQRT(SUMXMY2($K$2:$S$2,physicochemical[[#This Row],[STDFA]:[STDAlc]]))</f>
        <v>4.602334409346601</v>
      </c>
      <c r="V250" t="str">
        <f>VLOOKUP(physicochemical[[#This Row],[Euclidean Dist]],Quartiles,2)</f>
        <v>Q2</v>
      </c>
      <c r="W250">
        <f>IF(physicochemical[[#This Row],[Euclidean Dist]]&lt;=beta,1-2*(physicochemical[[#This Row],[Euclidean Dist]]/gamma)^2,2*((physicochemical[[#This Row],[Euclidean Dist]]-gamma)/gamma)^2)</f>
        <v>0.81414712315123938</v>
      </c>
      <c r="X250" t="str">
        <f>VLOOKUP(physicochemical[[#This Row],[S- Fn]],FuzzyQ,2)</f>
        <v>Q1</v>
      </c>
      <c r="Y250">
        <f>physicochemical[[#This Row],[Euclidean Dist]]^2</f>
        <v>21.181482015455728</v>
      </c>
      <c r="Z250" t="str">
        <f>VLOOKUP(physicochemical[[#This Row],[Concentration]],FuzzyQ,2)</f>
        <v>Q1</v>
      </c>
      <c r="AA250">
        <f>SQRT(physicochemical[[#This Row],[S- Fn]])</f>
        <v>0.90230101582079547</v>
      </c>
      <c r="AB250" t="str">
        <f>VLOOKUP(physicochemical[[#This Row],[Dialation]],FuzzyQ,2)</f>
        <v>Q1</v>
      </c>
    </row>
    <row r="251" spans="1:28" ht="15" hidden="1" thickTop="1" x14ac:dyDescent="0.35">
      <c r="A251">
        <f>'winequality-white'!A286</f>
        <v>9.9</v>
      </c>
      <c r="B251">
        <f>'winequality-white'!B286</f>
        <v>0.59</v>
      </c>
      <c r="C251">
        <f>'winequality-white'!D286</f>
        <v>3.4</v>
      </c>
      <c r="D251">
        <f>'winequality-white'!E286</f>
        <v>0.10199999999999999</v>
      </c>
      <c r="E251">
        <f>'winequality-white'!F286</f>
        <v>32</v>
      </c>
      <c r="F251">
        <f>'winequality-white'!H286</f>
        <v>1.0001500000000001</v>
      </c>
      <c r="G251">
        <f>'winequality-white'!I286</f>
        <v>3.31</v>
      </c>
      <c r="H251">
        <f>'winequality-white'!J286</f>
        <v>0.71</v>
      </c>
      <c r="I251">
        <f>'winequality-white'!K286</f>
        <v>9.8000000000000007</v>
      </c>
      <c r="J251" s="17">
        <v>5</v>
      </c>
      <c r="K251">
        <f>STANDARDIZE(physicochemical[[#This Row],[fixed acidity]],Stats!B$3,Stats!B$7)</f>
        <v>0.63764486147950572</v>
      </c>
      <c r="L251">
        <f>STANDARDIZE(physicochemical[[#This Row],[volatile acidity]],Stats!C$3,Stats!C$7)</f>
        <v>0.34561772639301408</v>
      </c>
      <c r="M251">
        <f>STANDARDIZE(physicochemical[[#This Row],[residual sugar]],Stats!E$3,Stats!E$7)</f>
        <v>0.66232995927895189</v>
      </c>
      <c r="N251">
        <f>STANDARDIZE(physicochemical[[#This Row],[chlorides]],Stats!F$3,Stats!F$7)</f>
        <v>0.23288868780781796</v>
      </c>
      <c r="O251">
        <f>STANDARDIZE(physicochemical[[#This Row],[free sulfur dioxide]],Stats!G$3,Stats!G$7)</f>
        <v>1.687464701864041</v>
      </c>
      <c r="P251">
        <f>STANDARDIZE(physicochemical[[#This Row],[density]],Stats!I$3,Stats!I$7)</f>
        <v>1.5750880287988089</v>
      </c>
      <c r="Q251">
        <f>STANDARDIZE(physicochemical[[#This Row],[pH]],Stats!J$3,Stats!J$7)</f>
        <v>6.9010099814441478E-2</v>
      </c>
      <c r="R251">
        <f>STANDARDIZE(physicochemical[[#This Row],[sulphates]],Stats!K$3,Stats!K$7)</f>
        <v>0.22640728965529308</v>
      </c>
      <c r="S251">
        <f>STANDARDIZE(physicochemical[[#This Row],[alcohol]],Stats!L$3,Stats!L$7)</f>
        <v>-0.42655515339374295</v>
      </c>
      <c r="T251" s="17">
        <f>STANDARDIZE(physicochemical[[#This Row],[quality]],Stats!N$3,Stats!N$7)</f>
        <v>-0.74377842086283041</v>
      </c>
      <c r="U251">
        <f>SQRT(SUMXMY2($K$2:$S$2,physicochemical[[#This Row],[STDFA]:[STDAlc]]))</f>
        <v>5.5207816606732303</v>
      </c>
      <c r="V251" t="str">
        <f>VLOOKUP(physicochemical[[#This Row],[Euclidean Dist]],Quartiles,2)</f>
        <v>Q2</v>
      </c>
      <c r="W251">
        <f>IF(physicochemical[[#This Row],[Euclidean Dist]]&lt;=beta,1-2*(physicochemical[[#This Row],[Euclidean Dist]]/gamma)^2,2*((physicochemical[[#This Row],[Euclidean Dist]]-gamma)/gamma)^2)</f>
        <v>0.73256755916122285</v>
      </c>
      <c r="X251" t="str">
        <f>VLOOKUP(physicochemical[[#This Row],[S- Fn]],FuzzyQ,2)</f>
        <v>Q2</v>
      </c>
      <c r="Y251">
        <f>physicochemical[[#This Row],[Euclidean Dist]]^2</f>
        <v>30.47903014482587</v>
      </c>
      <c r="Z251" t="str">
        <f>VLOOKUP(physicochemical[[#This Row],[Concentration]],FuzzyQ,2)</f>
        <v>Q1</v>
      </c>
      <c r="AA251">
        <f>SQRT(physicochemical[[#This Row],[S- Fn]])</f>
        <v>0.85590160600458209</v>
      </c>
      <c r="AB251" t="str">
        <f>VLOOKUP(physicochemical[[#This Row],[Dialation]],FuzzyQ,2)</f>
        <v>Q1</v>
      </c>
    </row>
    <row r="252" spans="1:28" ht="15" hidden="1" thickTop="1" x14ac:dyDescent="0.35">
      <c r="A252">
        <f>'winequality-white'!A288</f>
        <v>12</v>
      </c>
      <c r="B252">
        <f>'winequality-white'!B288</f>
        <v>0.45</v>
      </c>
      <c r="C252">
        <f>'winequality-white'!D288</f>
        <v>2</v>
      </c>
      <c r="D252">
        <f>'winequality-white'!E288</f>
        <v>7.2999999999999995E-2</v>
      </c>
      <c r="E252">
        <f>'winequality-white'!F288</f>
        <v>25</v>
      </c>
      <c r="F252">
        <f>'winequality-white'!H288</f>
        <v>0.99970000000000003</v>
      </c>
      <c r="G252">
        <f>'winequality-white'!I288</f>
        <v>3.1</v>
      </c>
      <c r="H252">
        <f>'winequality-white'!J288</f>
        <v>0.76</v>
      </c>
      <c r="I252">
        <f>'winequality-white'!K288</f>
        <v>10.3</v>
      </c>
      <c r="J252" s="17">
        <v>6</v>
      </c>
      <c r="K252">
        <f>STANDARDIZE(physicochemical[[#This Row],[fixed acidity]],Stats!B$3,Stats!B$7)</f>
        <v>1.7810606322138349</v>
      </c>
      <c r="L252">
        <f>STANDARDIZE(physicochemical[[#This Row],[volatile acidity]],Stats!C$3,Stats!C$7)</f>
        <v>-0.43847693727611309</v>
      </c>
      <c r="M252">
        <f>STANDARDIZE(physicochemical[[#This Row],[residual sugar]],Stats!E$3,Stats!E$7)</f>
        <v>-0.46765047331979703</v>
      </c>
      <c r="N252">
        <f>STANDARDIZE(physicochemical[[#This Row],[chlorides]],Stats!F$3,Stats!F$7)</f>
        <v>-0.34808094199232259</v>
      </c>
      <c r="O252">
        <f>STANDARDIZE(physicochemical[[#This Row],[free sulfur dioxide]],Stats!G$3,Stats!G$7)</f>
        <v>0.98556602024016038</v>
      </c>
      <c r="P252">
        <f>STANDARDIZE(physicochemical[[#This Row],[density]],Stats!I$3,Stats!I$7)</f>
        <v>1.3219958841401243</v>
      </c>
      <c r="Q252">
        <f>STANDARDIZE(physicochemical[[#This Row],[pH]],Stats!J$3,Stats!J$7)</f>
        <v>-1.2605422819316354</v>
      </c>
      <c r="R252">
        <f>STANDARDIZE(physicochemical[[#This Row],[sulphates]],Stats!K$3,Stats!K$7)</f>
        <v>0.49931868027161586</v>
      </c>
      <c r="S252">
        <f>STANDARDIZE(physicochemical[[#This Row],[alcohol]],Stats!L$3,Stats!L$7)</f>
        <v>5.7396688441699255E-2</v>
      </c>
      <c r="T252" s="17">
        <f>STANDARDIZE(physicochemical[[#This Row],[quality]],Stats!N$3,Stats!N$7)</f>
        <v>0.50837380281196765</v>
      </c>
      <c r="U252">
        <f>SQRT(SUMXMY2($K$2:$S$2,physicochemical[[#This Row],[STDFA]:[STDAlc]]))</f>
        <v>6.830881114681965</v>
      </c>
      <c r="V252" t="str">
        <f>VLOOKUP(physicochemical[[#This Row],[Euclidean Dist]],Quartiles,2)</f>
        <v>Q2</v>
      </c>
      <c r="W252">
        <f>IF(physicochemical[[#This Row],[Euclidean Dist]]&lt;=beta,1-2*(physicochemical[[#This Row],[Euclidean Dist]]/gamma)^2,2*((physicochemical[[#This Row],[Euclidean Dist]]-gamma)/gamma)^2)</f>
        <v>0.59058250338891249</v>
      </c>
      <c r="X252" t="str">
        <f>VLOOKUP(physicochemical[[#This Row],[S- Fn]],FuzzyQ,2)</f>
        <v>Q2</v>
      </c>
      <c r="Y252">
        <f>physicochemical[[#This Row],[Euclidean Dist]]^2</f>
        <v>46.660936802918727</v>
      </c>
      <c r="Z252" t="str">
        <f>VLOOKUP(physicochemical[[#This Row],[Concentration]],FuzzyQ,2)</f>
        <v>Q1</v>
      </c>
      <c r="AA252">
        <f>SQRT(physicochemical[[#This Row],[S- Fn]])</f>
        <v>0.76849365865237462</v>
      </c>
      <c r="AB252" t="str">
        <f>VLOOKUP(physicochemical[[#This Row],[Dialation]],FuzzyQ,2)</f>
        <v>Q1</v>
      </c>
    </row>
    <row r="253" spans="1:28" ht="15" hidden="1" thickTop="1" x14ac:dyDescent="0.35">
      <c r="A253">
        <f>'winequality-white'!A289</f>
        <v>7.5</v>
      </c>
      <c r="B253">
        <f>'winequality-white'!B289</f>
        <v>0.4</v>
      </c>
      <c r="C253">
        <f>'winequality-white'!D289</f>
        <v>3</v>
      </c>
      <c r="D253">
        <f>'winequality-white'!E289</f>
        <v>9.1999999999999998E-2</v>
      </c>
      <c r="E253">
        <f>'winequality-white'!F289</f>
        <v>29</v>
      </c>
      <c r="F253">
        <f>'winequality-white'!H289</f>
        <v>0.99670000000000003</v>
      </c>
      <c r="G253">
        <f>'winequality-white'!I289</f>
        <v>3.37</v>
      </c>
      <c r="H253">
        <f>'winequality-white'!J289</f>
        <v>0.7</v>
      </c>
      <c r="I253">
        <f>'winequality-white'!K289</f>
        <v>10.3</v>
      </c>
      <c r="J253" s="17">
        <v>6</v>
      </c>
      <c r="K253">
        <f>STANDARDIZE(physicochemical[[#This Row],[fixed acidity]],Stats!B$3,Stats!B$7)</f>
        <v>-0.66911601935972809</v>
      </c>
      <c r="L253">
        <f>STANDARDIZE(physicochemical[[#This Row],[volatile acidity]],Stats!C$3,Stats!C$7)</f>
        <v>-0.71851074572937279</v>
      </c>
      <c r="M253">
        <f>STANDARDIZE(physicochemical[[#This Row],[residual sugar]],Stats!E$3,Stats!E$7)</f>
        <v>0.33947840710788085</v>
      </c>
      <c r="N253">
        <f>STANDARDIZE(physicochemical[[#This Row],[chlorides]],Stats!F$3,Stats!F$7)</f>
        <v>3.2554332704321308E-2</v>
      </c>
      <c r="O253">
        <f>STANDARDIZE(physicochemical[[#This Row],[free sulfur dioxide]],Stats!G$3,Stats!G$7)</f>
        <v>1.386650981168092</v>
      </c>
      <c r="P253">
        <f>STANDARDIZE(physicochemical[[#This Row],[density]],Stats!I$3,Stats!I$7)</f>
        <v>-0.3652850802508778</v>
      </c>
      <c r="Q253">
        <f>STANDARDIZE(physicochemical[[#This Row],[pH]],Stats!J$3,Stats!J$7)</f>
        <v>0.44888220888474956</v>
      </c>
      <c r="R253">
        <f>STANDARDIZE(physicochemical[[#This Row],[sulphates]],Stats!K$3,Stats!K$7)</f>
        <v>0.17182501153202853</v>
      </c>
      <c r="S253">
        <f>STANDARDIZE(physicochemical[[#This Row],[alcohol]],Stats!L$3,Stats!L$7)</f>
        <v>5.7396688441699255E-2</v>
      </c>
      <c r="T253" s="17">
        <f>STANDARDIZE(physicochemical[[#This Row],[quality]],Stats!N$3,Stats!N$7)</f>
        <v>0.50837380281196765</v>
      </c>
      <c r="U253">
        <f>SQRT(SUMXMY2($K$2:$S$2,physicochemical[[#This Row],[STDFA]:[STDAlc]]))</f>
        <v>5.4568394792579582</v>
      </c>
      <c r="V253" t="str">
        <f>VLOOKUP(physicochemical[[#This Row],[Euclidean Dist]],Quartiles,2)</f>
        <v>Q2</v>
      </c>
      <c r="W253">
        <f>IF(physicochemical[[#This Row],[Euclidean Dist]]&lt;=beta,1-2*(physicochemical[[#This Row],[Euclidean Dist]]/gamma)^2,2*((physicochemical[[#This Row],[Euclidean Dist]]-gamma)/gamma)^2)</f>
        <v>0.73872653685678924</v>
      </c>
      <c r="X253" t="str">
        <f>VLOOKUP(physicochemical[[#This Row],[S- Fn]],FuzzyQ,2)</f>
        <v>Q2</v>
      </c>
      <c r="Y253">
        <f>physicochemical[[#This Row],[Euclidean Dist]]^2</f>
        <v>29.777097102388264</v>
      </c>
      <c r="Z253" t="str">
        <f>VLOOKUP(physicochemical[[#This Row],[Concentration]],FuzzyQ,2)</f>
        <v>Q1</v>
      </c>
      <c r="AA253">
        <f>SQRT(physicochemical[[#This Row],[S- Fn]])</f>
        <v>0.85949202256727741</v>
      </c>
      <c r="AB253" t="str">
        <f>VLOOKUP(physicochemical[[#This Row],[Dialation]],FuzzyQ,2)</f>
        <v>Q1</v>
      </c>
    </row>
    <row r="254" spans="1:28" ht="15" hidden="1" thickTop="1" x14ac:dyDescent="0.35">
      <c r="A254">
        <f>'winequality-white'!A290</f>
        <v>8.6999999999999993</v>
      </c>
      <c r="B254">
        <f>'winequality-white'!B290</f>
        <v>0.52</v>
      </c>
      <c r="C254">
        <f>'winequality-white'!D290</f>
        <v>2.5</v>
      </c>
      <c r="D254">
        <f>'winequality-white'!E290</f>
        <v>9.0999999999999998E-2</v>
      </c>
      <c r="E254">
        <f>'winequality-white'!F290</f>
        <v>20</v>
      </c>
      <c r="F254">
        <f>'winequality-white'!H290</f>
        <v>0.99760000000000004</v>
      </c>
      <c r="G254">
        <f>'winequality-white'!I290</f>
        <v>3.34</v>
      </c>
      <c r="H254">
        <f>'winequality-white'!J290</f>
        <v>0.86</v>
      </c>
      <c r="I254">
        <f>'winequality-white'!K290</f>
        <v>10.6</v>
      </c>
      <c r="J254" s="17">
        <v>7</v>
      </c>
      <c r="K254">
        <f>STANDARDIZE(physicochemical[[#This Row],[fixed acidity]],Stats!B$3,Stats!B$7)</f>
        <v>-1.5735578940111655E-2</v>
      </c>
      <c r="L254">
        <f>STANDARDIZE(physicochemical[[#This Row],[volatile acidity]],Stats!C$3,Stats!C$7)</f>
        <v>-4.6429605441549338E-2</v>
      </c>
      <c r="M254">
        <f>STANDARDIZE(physicochemical[[#This Row],[residual sugar]],Stats!E$3,Stats!E$7)</f>
        <v>-6.408603310595809E-2</v>
      </c>
      <c r="N254">
        <f>STANDARDIZE(physicochemical[[#This Row],[chlorides]],Stats!F$3,Stats!F$7)</f>
        <v>1.2520897193971616E-2</v>
      </c>
      <c r="O254">
        <f>STANDARDIZE(physicochemical[[#This Row],[free sulfur dioxide]],Stats!G$3,Stats!G$7)</f>
        <v>0.48420981908024568</v>
      </c>
      <c r="P254">
        <f>STANDARDIZE(physicochemical[[#This Row],[density]],Stats!I$3,Stats!I$7)</f>
        <v>0.14089920906642905</v>
      </c>
      <c r="Q254">
        <f>STANDARDIZE(physicochemical[[#This Row],[pH]],Stats!J$3,Stats!J$7)</f>
        <v>0.25894615434959412</v>
      </c>
      <c r="R254">
        <f>STANDARDIZE(physicochemical[[#This Row],[sulphates]],Stats!K$3,Stats!K$7)</f>
        <v>1.0451414615042609</v>
      </c>
      <c r="S254">
        <f>STANDARDIZE(physicochemical[[#This Row],[alcohol]],Stats!L$3,Stats!L$7)</f>
        <v>0.34776779354296355</v>
      </c>
      <c r="T254" s="17">
        <f>STANDARDIZE(physicochemical[[#This Row],[quality]],Stats!N$3,Stats!N$7)</f>
        <v>1.7605260264867657</v>
      </c>
      <c r="U254">
        <f>SQRT(SUMXMY2($K$2:$S$2,physicochemical[[#This Row],[STDFA]:[STDAlc]]))</f>
        <v>5.039027457420624</v>
      </c>
      <c r="V254" t="str">
        <f>VLOOKUP(physicochemical[[#This Row],[Euclidean Dist]],Quartiles,2)</f>
        <v>Q2</v>
      </c>
      <c r="W254">
        <f>IF(physicochemical[[#This Row],[Euclidean Dist]]&lt;=beta,1-2*(physicochemical[[#This Row],[Euclidean Dist]]/gamma)^2,2*((physicochemical[[#This Row],[Euclidean Dist]]-gamma)/gamma)^2)</f>
        <v>0.77720451049857253</v>
      </c>
      <c r="X254" t="str">
        <f>VLOOKUP(physicochemical[[#This Row],[S- Fn]],FuzzyQ,2)</f>
        <v>Q1</v>
      </c>
      <c r="Y254">
        <f>physicochemical[[#This Row],[Euclidean Dist]]^2</f>
        <v>25.391797716638958</v>
      </c>
      <c r="Z254" t="str">
        <f>VLOOKUP(physicochemical[[#This Row],[Concentration]],FuzzyQ,2)</f>
        <v>Q1</v>
      </c>
      <c r="AA254">
        <f>SQRT(physicochemical[[#This Row],[S- Fn]])</f>
        <v>0.88159203178033119</v>
      </c>
      <c r="AB254" t="str">
        <f>VLOOKUP(physicochemical[[#This Row],[Dialation]],FuzzyQ,2)</f>
        <v>Q1</v>
      </c>
    </row>
    <row r="255" spans="1:28" ht="15" hidden="1" thickTop="1" x14ac:dyDescent="0.35">
      <c r="A255">
        <f>'winequality-white'!A291</f>
        <v>11.6</v>
      </c>
      <c r="B255">
        <f>'winequality-white'!B291</f>
        <v>0.42</v>
      </c>
      <c r="C255">
        <f>'winequality-white'!D291</f>
        <v>3.3</v>
      </c>
      <c r="D255">
        <f>'winequality-white'!E291</f>
        <v>0.105</v>
      </c>
      <c r="E255">
        <f>'winequality-white'!F291</f>
        <v>33</v>
      </c>
      <c r="F255">
        <f>'winequality-white'!H291</f>
        <v>1.0009999999999999</v>
      </c>
      <c r="G255">
        <f>'winequality-white'!I291</f>
        <v>3.2</v>
      </c>
      <c r="H255">
        <f>'winequality-white'!J291</f>
        <v>0.95</v>
      </c>
      <c r="I255">
        <f>'winequality-white'!K291</f>
        <v>9.1999999999999993</v>
      </c>
      <c r="J255" s="17">
        <v>5</v>
      </c>
      <c r="K255">
        <f>STANDARDIZE(physicochemical[[#This Row],[fixed acidity]],Stats!B$3,Stats!B$7)</f>
        <v>1.5632671520739625</v>
      </c>
      <c r="L255">
        <f>STANDARDIZE(physicochemical[[#This Row],[volatile acidity]],Stats!C$3,Stats!C$7)</f>
        <v>-0.60649722234806913</v>
      </c>
      <c r="M255">
        <f>STANDARDIZE(physicochemical[[#This Row],[residual sugar]],Stats!E$3,Stats!E$7)</f>
        <v>0.58161707123618411</v>
      </c>
      <c r="N255">
        <f>STANDARDIZE(physicochemical[[#This Row],[chlorides]],Stats!F$3,Stats!F$7)</f>
        <v>0.29298899433886705</v>
      </c>
      <c r="O255">
        <f>STANDARDIZE(physicochemical[[#This Row],[free sulfur dioxide]],Stats!G$3,Stats!G$7)</f>
        <v>1.7877359420960239</v>
      </c>
      <c r="P255">
        <f>STANDARDIZE(physicochemical[[#This Row],[density]],Stats!I$3,Stats!I$7)</f>
        <v>2.0531509687094771</v>
      </c>
      <c r="Q255">
        <f>STANDARDIZE(physicochemical[[#This Row],[pH]],Stats!J$3,Stats!J$7)</f>
        <v>-0.62742210014778854</v>
      </c>
      <c r="R255">
        <f>STANDARDIZE(physicochemical[[#This Row],[sulphates]],Stats!K$3,Stats!K$7)</f>
        <v>1.5363819646136412</v>
      </c>
      <c r="S255">
        <f>STANDARDIZE(physicochemical[[#This Row],[alcohol]],Stats!L$3,Stats!L$7)</f>
        <v>-1.007297363596275</v>
      </c>
      <c r="T255" s="17">
        <f>STANDARDIZE(physicochemical[[#This Row],[quality]],Stats!N$3,Stats!N$7)</f>
        <v>-0.74377842086283041</v>
      </c>
      <c r="U255">
        <f>SQRT(SUMXMY2($K$2:$S$2,physicochemical[[#This Row],[STDFA]:[STDAlc]]))</f>
        <v>7.2618489647649991</v>
      </c>
      <c r="V255" t="str">
        <f>VLOOKUP(physicochemical[[#This Row],[Euclidean Dist]],Quartiles,2)</f>
        <v>Q2</v>
      </c>
      <c r="W255">
        <f>IF(physicochemical[[#This Row],[Euclidean Dist]]&lt;=beta,1-2*(physicochemical[[#This Row],[Euclidean Dist]]/gamma)^2,2*((physicochemical[[#This Row],[Euclidean Dist]]-gamma)/gamma)^2)</f>
        <v>0.5372916160294372</v>
      </c>
      <c r="X255" t="str">
        <f>VLOOKUP(physicochemical[[#This Row],[S- Fn]],FuzzyQ,2)</f>
        <v>Q2</v>
      </c>
      <c r="Y255">
        <f>physicochemical[[#This Row],[Euclidean Dist]]^2</f>
        <v>52.734450387058487</v>
      </c>
      <c r="Z255" t="str">
        <f>VLOOKUP(physicochemical[[#This Row],[Concentration]],FuzzyQ,2)</f>
        <v>Q1</v>
      </c>
      <c r="AA255">
        <f>SQRT(physicochemical[[#This Row],[S- Fn]])</f>
        <v>0.733001784465384</v>
      </c>
      <c r="AB255" t="str">
        <f>VLOOKUP(physicochemical[[#This Row],[Dialation]],FuzzyQ,2)</f>
        <v>Q2</v>
      </c>
    </row>
    <row r="256" spans="1:28" ht="15" hidden="1" thickTop="1" x14ac:dyDescent="0.35">
      <c r="A256">
        <f>'winequality-white'!A293</f>
        <v>11</v>
      </c>
      <c r="B256">
        <f>'winequality-white'!B293</f>
        <v>0.2</v>
      </c>
      <c r="C256">
        <f>'winequality-white'!D293</f>
        <v>2</v>
      </c>
      <c r="D256">
        <f>'winequality-white'!E293</f>
        <v>0.34300000000000003</v>
      </c>
      <c r="E256">
        <f>'winequality-white'!F293</f>
        <v>6</v>
      </c>
      <c r="F256">
        <f>'winequality-white'!H293</f>
        <v>0.99790000000000001</v>
      </c>
      <c r="G256">
        <f>'winequality-white'!I293</f>
        <v>3.3</v>
      </c>
      <c r="H256">
        <f>'winequality-white'!J293</f>
        <v>0.71</v>
      </c>
      <c r="I256">
        <f>'winequality-white'!K293</f>
        <v>10.5</v>
      </c>
      <c r="J256" s="17">
        <v>5</v>
      </c>
      <c r="K256">
        <f>STANDARDIZE(physicochemical[[#This Row],[fixed acidity]],Stats!B$3,Stats!B$7)</f>
        <v>1.2365769318641544</v>
      </c>
      <c r="L256">
        <f>STANDARDIZE(physicochemical[[#This Row],[volatile acidity]],Stats!C$3,Stats!C$7)</f>
        <v>-1.8386459795424119</v>
      </c>
      <c r="M256">
        <f>STANDARDIZE(physicochemical[[#This Row],[residual sugar]],Stats!E$3,Stats!E$7)</f>
        <v>-0.46765047331979703</v>
      </c>
      <c r="N256">
        <f>STANDARDIZE(physicochemical[[#This Row],[chlorides]],Stats!F$3,Stats!F$7)</f>
        <v>5.0609466458020904</v>
      </c>
      <c r="O256">
        <f>STANDARDIZE(physicochemical[[#This Row],[free sulfur dioxide]],Stats!G$3,Stats!G$7)</f>
        <v>-0.91958754416751554</v>
      </c>
      <c r="P256">
        <f>STANDARDIZE(physicochemical[[#This Row],[density]],Stats!I$3,Stats!I$7)</f>
        <v>0.30962730550551054</v>
      </c>
      <c r="Q256">
        <f>STANDARDIZE(physicochemical[[#This Row],[pH]],Stats!J$3,Stats!J$7)</f>
        <v>5.6980816360553939E-3</v>
      </c>
      <c r="R256">
        <f>STANDARDIZE(physicochemical[[#This Row],[sulphates]],Stats!K$3,Stats!K$7)</f>
        <v>0.22640728965529308</v>
      </c>
      <c r="S256">
        <f>STANDARDIZE(physicochemical[[#This Row],[alcohol]],Stats!L$3,Stats!L$7)</f>
        <v>0.25097742517587546</v>
      </c>
      <c r="T256" s="17">
        <f>STANDARDIZE(physicochemical[[#This Row],[quality]],Stats!N$3,Stats!N$7)</f>
        <v>-0.74377842086283041</v>
      </c>
      <c r="U256">
        <f>SQRT(SUMXMY2($K$2:$S$2,physicochemical[[#This Row],[STDFA]:[STDAlc]]))</f>
        <v>8.2261433344850232</v>
      </c>
      <c r="V256" t="str">
        <f>VLOOKUP(physicochemical[[#This Row],[Euclidean Dist]],Quartiles,2)</f>
        <v>Q3</v>
      </c>
      <c r="W256">
        <f>IF(physicochemical[[#This Row],[Euclidean Dist]]&lt;=beta,1-2*(physicochemical[[#This Row],[Euclidean Dist]]/gamma)^2,2*((physicochemical[[#This Row],[Euclidean Dist]]-gamma)/gamma)^2)</f>
        <v>0.4142983960315062</v>
      </c>
      <c r="X256" t="str">
        <f>VLOOKUP(physicochemical[[#This Row],[S- Fn]],FuzzyQ,2)</f>
        <v>Q3</v>
      </c>
      <c r="Y256">
        <f>physicochemical[[#This Row],[Euclidean Dist]]^2</f>
        <v>67.669434159492383</v>
      </c>
      <c r="Z256" t="str">
        <f>VLOOKUP(physicochemical[[#This Row],[Concentration]],FuzzyQ,2)</f>
        <v>Q1</v>
      </c>
      <c r="AA256">
        <f>SQRT(physicochemical[[#This Row],[S- Fn]])</f>
        <v>0.64366015569670476</v>
      </c>
      <c r="AB256" t="str">
        <f>VLOOKUP(physicochemical[[#This Row],[Dialation]],FuzzyQ,2)</f>
        <v>Q2</v>
      </c>
    </row>
    <row r="257" spans="1:28" ht="15" hidden="1" thickTop="1" x14ac:dyDescent="0.35">
      <c r="A257">
        <f>'winequality-white'!A294</f>
        <v>10.4</v>
      </c>
      <c r="B257">
        <f>'winequality-white'!B294</f>
        <v>0.55000000000000004</v>
      </c>
      <c r="C257">
        <f>'winequality-white'!D294</f>
        <v>2.7</v>
      </c>
      <c r="D257">
        <f>'winequality-white'!E294</f>
        <v>9.0999999999999998E-2</v>
      </c>
      <c r="E257">
        <f>'winequality-white'!F294</f>
        <v>18</v>
      </c>
      <c r="F257">
        <f>'winequality-white'!H294</f>
        <v>0.99939999999999996</v>
      </c>
      <c r="G257">
        <f>'winequality-white'!I294</f>
        <v>3.22</v>
      </c>
      <c r="H257">
        <f>'winequality-white'!J294</f>
        <v>0.64</v>
      </c>
      <c r="I257">
        <f>'winequality-white'!K294</f>
        <v>10.3</v>
      </c>
      <c r="J257" s="17">
        <v>6</v>
      </c>
      <c r="K257">
        <f>STANDARDIZE(physicochemical[[#This Row],[fixed acidity]],Stats!B$3,Stats!B$7)</f>
        <v>0.90988671165434609</v>
      </c>
      <c r="L257">
        <f>STANDARDIZE(physicochemical[[#This Row],[volatile acidity]],Stats!C$3,Stats!C$7)</f>
        <v>0.12159067963040668</v>
      </c>
      <c r="M257">
        <f>STANDARDIZE(physicochemical[[#This Row],[residual sugar]],Stats!E$3,Stats!E$7)</f>
        <v>9.733974297957762E-2</v>
      </c>
      <c r="N257">
        <f>STANDARDIZE(physicochemical[[#This Row],[chlorides]],Stats!F$3,Stats!F$7)</f>
        <v>1.2520897193971616E-2</v>
      </c>
      <c r="O257">
        <f>STANDARDIZE(physicochemical[[#This Row],[free sulfur dioxide]],Stats!G$3,Stats!G$7)</f>
        <v>0.2836673386162798</v>
      </c>
      <c r="P257">
        <f>STANDARDIZE(physicochemical[[#This Row],[density]],Stats!I$3,Stats!I$7)</f>
        <v>1.1532677877009803</v>
      </c>
      <c r="Q257">
        <f>STANDARDIZE(physicochemical[[#This Row],[pH]],Stats!J$3,Stats!J$7)</f>
        <v>-0.50079806379101921</v>
      </c>
      <c r="R257">
        <f>STANDARDIZE(physicochemical[[#This Row],[sulphates]],Stats!K$3,Stats!K$7)</f>
        <v>-0.15566865720755821</v>
      </c>
      <c r="S257">
        <f>STANDARDIZE(physicochemical[[#This Row],[alcohol]],Stats!L$3,Stats!L$7)</f>
        <v>5.7396688441699255E-2</v>
      </c>
      <c r="T257" s="17">
        <f>STANDARDIZE(physicochemical[[#This Row],[quality]],Stats!N$3,Stats!N$7)</f>
        <v>0.50837380281196765</v>
      </c>
      <c r="U257">
        <f>SQRT(SUMXMY2($K$2:$S$2,physicochemical[[#This Row],[STDFA]:[STDAlc]]))</f>
        <v>5.3161117339384587</v>
      </c>
      <c r="V257" t="str">
        <f>VLOOKUP(physicochemical[[#This Row],[Euclidean Dist]],Quartiles,2)</f>
        <v>Q2</v>
      </c>
      <c r="W257">
        <f>IF(physicochemical[[#This Row],[Euclidean Dist]]&lt;=beta,1-2*(physicochemical[[#This Row],[Euclidean Dist]]/gamma)^2,2*((physicochemical[[#This Row],[Euclidean Dist]]-gamma)/gamma)^2)</f>
        <v>0.75202885613399673</v>
      </c>
      <c r="X257" t="str">
        <f>VLOOKUP(physicochemical[[#This Row],[S- Fn]],FuzzyQ,2)</f>
        <v>Q1</v>
      </c>
      <c r="Y257">
        <f>physicochemical[[#This Row],[Euclidean Dist]]^2</f>
        <v>28.261043967718166</v>
      </c>
      <c r="Z257" t="str">
        <f>VLOOKUP(physicochemical[[#This Row],[Concentration]],FuzzyQ,2)</f>
        <v>Q1</v>
      </c>
      <c r="AA257">
        <f>SQRT(physicochemical[[#This Row],[S- Fn]])</f>
        <v>0.8671959733151422</v>
      </c>
      <c r="AB257" t="str">
        <f>VLOOKUP(physicochemical[[#This Row],[Dialation]],FuzzyQ,2)</f>
        <v>Q1</v>
      </c>
    </row>
    <row r="258" spans="1:28" ht="15" hidden="1" thickTop="1" x14ac:dyDescent="0.35">
      <c r="A258">
        <f>'winequality-white'!A295</f>
        <v>6.9</v>
      </c>
      <c r="B258">
        <f>'winequality-white'!B295</f>
        <v>0.36</v>
      </c>
      <c r="C258">
        <f>'winequality-white'!D295</f>
        <v>2.4</v>
      </c>
      <c r="D258">
        <f>'winequality-white'!E295</f>
        <v>9.8000000000000004E-2</v>
      </c>
      <c r="E258">
        <f>'winequality-white'!F295</f>
        <v>5</v>
      </c>
      <c r="F258">
        <f>'winequality-white'!H295</f>
        <v>0.99639999999999995</v>
      </c>
      <c r="G258">
        <f>'winequality-white'!I295</f>
        <v>3.41</v>
      </c>
      <c r="H258">
        <f>'winequality-white'!J295</f>
        <v>0.6</v>
      </c>
      <c r="I258">
        <f>'winequality-white'!K295</f>
        <v>10.1</v>
      </c>
      <c r="J258" s="17">
        <v>6</v>
      </c>
      <c r="K258">
        <f>STANDARDIZE(physicochemical[[#This Row],[fixed acidity]],Stats!B$3,Stats!B$7)</f>
        <v>-0.99580623956953629</v>
      </c>
      <c r="L258">
        <f>STANDARDIZE(physicochemical[[#This Row],[volatile acidity]],Stats!C$3,Stats!C$7)</f>
        <v>-0.94253779249198089</v>
      </c>
      <c r="M258">
        <f>STANDARDIZE(physicochemical[[#This Row],[residual sugar]],Stats!E$3,Stats!E$7)</f>
        <v>-0.14479892114872595</v>
      </c>
      <c r="N258">
        <f>STANDARDIZE(physicochemical[[#This Row],[chlorides]],Stats!F$3,Stats!F$7)</f>
        <v>0.15275494576641946</v>
      </c>
      <c r="O258">
        <f>STANDARDIZE(physicochemical[[#This Row],[free sulfur dioxide]],Stats!G$3,Stats!G$7)</f>
        <v>-1.0198587843994984</v>
      </c>
      <c r="P258">
        <f>STANDARDIZE(physicochemical[[#This Row],[density]],Stats!I$3,Stats!I$7)</f>
        <v>-0.53401317669002168</v>
      </c>
      <c r="Q258">
        <f>STANDARDIZE(physicochemical[[#This Row],[pH]],Stats!J$3,Stats!J$7)</f>
        <v>0.70213028159828828</v>
      </c>
      <c r="R258">
        <f>STANDARDIZE(physicochemical[[#This Row],[sulphates]],Stats!K$3,Stats!K$7)</f>
        <v>-0.37399776970061643</v>
      </c>
      <c r="S258">
        <f>STANDARDIZE(physicochemical[[#This Row],[alcohol]],Stats!L$3,Stats!L$7)</f>
        <v>-0.13618404829247865</v>
      </c>
      <c r="T258" s="17">
        <f>STANDARDIZE(physicochemical[[#This Row],[quality]],Stats!N$3,Stats!N$7)</f>
        <v>0.50837380281196765</v>
      </c>
      <c r="U258">
        <f>SQRT(SUMXMY2($K$2:$S$2,physicochemical[[#This Row],[STDFA]:[STDAlc]]))</f>
        <v>5.1040103070430076</v>
      </c>
      <c r="V258" t="str">
        <f>VLOOKUP(physicochemical[[#This Row],[Euclidean Dist]],Quartiles,2)</f>
        <v>Q2</v>
      </c>
      <c r="W258">
        <f>IF(physicochemical[[#This Row],[Euclidean Dist]]&lt;=beta,1-2*(physicochemical[[#This Row],[Euclidean Dist]]/gamma)^2,2*((physicochemical[[#This Row],[Euclidean Dist]]-gamma)/gamma)^2)</f>
        <v>0.7714211569934516</v>
      </c>
      <c r="X258" t="str">
        <f>VLOOKUP(physicochemical[[#This Row],[S- Fn]],FuzzyQ,2)</f>
        <v>Q1</v>
      </c>
      <c r="Y258">
        <f>physicochemical[[#This Row],[Euclidean Dist]]^2</f>
        <v>26.050921214401257</v>
      </c>
      <c r="Z258" t="str">
        <f>VLOOKUP(physicochemical[[#This Row],[Concentration]],FuzzyQ,2)</f>
        <v>Q1</v>
      </c>
      <c r="AA258">
        <f>SQRT(physicochemical[[#This Row],[S- Fn]])</f>
        <v>0.87830584479066953</v>
      </c>
      <c r="AB258" t="str">
        <f>VLOOKUP(physicochemical[[#This Row],[Dialation]],FuzzyQ,2)</f>
        <v>Q1</v>
      </c>
    </row>
    <row r="259" spans="1:28" ht="15" hidden="1" thickTop="1" x14ac:dyDescent="0.35">
      <c r="A259">
        <f>'winequality-white'!A296</f>
        <v>13.3</v>
      </c>
      <c r="B259">
        <f>'winequality-white'!B296</f>
        <v>0.34</v>
      </c>
      <c r="C259">
        <f>'winequality-white'!D296</f>
        <v>3.2</v>
      </c>
      <c r="D259">
        <f>'winequality-white'!E296</f>
        <v>9.4E-2</v>
      </c>
      <c r="E259">
        <f>'winequality-white'!F296</f>
        <v>17</v>
      </c>
      <c r="F259">
        <f>'winequality-white'!H296</f>
        <v>1.0014000000000001</v>
      </c>
      <c r="G259">
        <f>'winequality-white'!I296</f>
        <v>3.05</v>
      </c>
      <c r="H259">
        <f>'winequality-white'!J296</f>
        <v>0.81</v>
      </c>
      <c r="I259">
        <f>'winequality-white'!K296</f>
        <v>9.5</v>
      </c>
      <c r="J259" s="17">
        <v>6</v>
      </c>
      <c r="K259">
        <f>STANDARDIZE(physicochemical[[#This Row],[fixed acidity]],Stats!B$3,Stats!B$7)</f>
        <v>2.48888944266842</v>
      </c>
      <c r="L259">
        <f>STANDARDIZE(physicochemical[[#This Row],[volatile acidity]],Stats!C$3,Stats!C$7)</f>
        <v>-1.0545513158732847</v>
      </c>
      <c r="M259">
        <f>STANDARDIZE(physicochemical[[#This Row],[residual sugar]],Stats!E$3,Stats!E$7)</f>
        <v>0.50090418319341656</v>
      </c>
      <c r="N259">
        <f>STANDARDIZE(physicochemical[[#This Row],[chlorides]],Stats!F$3,Stats!F$7)</f>
        <v>7.2621203725020692E-2</v>
      </c>
      <c r="O259">
        <f>STANDARDIZE(physicochemical[[#This Row],[free sulfur dioxide]],Stats!G$3,Stats!G$7)</f>
        <v>0.18339609838429685</v>
      </c>
      <c r="P259">
        <f>STANDARDIZE(physicochemical[[#This Row],[density]],Stats!I$3,Stats!I$7)</f>
        <v>2.2781217639617108</v>
      </c>
      <c r="Q259">
        <f>STANDARDIZE(physicochemical[[#This Row],[pH]],Stats!J$3,Stats!J$7)</f>
        <v>-1.57710237282356</v>
      </c>
      <c r="R259">
        <f>STANDARDIZE(physicochemical[[#This Row],[sulphates]],Stats!K$3,Stats!K$7)</f>
        <v>0.7722300708879386</v>
      </c>
      <c r="S259">
        <f>STANDARDIZE(physicochemical[[#This Row],[alcohol]],Stats!L$3,Stats!L$7)</f>
        <v>-0.71692625849500891</v>
      </c>
      <c r="T259" s="17">
        <f>STANDARDIZE(physicochemical[[#This Row],[quality]],Stats!N$3,Stats!N$7)</f>
        <v>0.50837380281196765</v>
      </c>
      <c r="U259">
        <f>SQRT(SUMXMY2($K$2:$S$2,physicochemical[[#This Row],[STDFA]:[STDAlc]]))</f>
        <v>7.6928578980923898</v>
      </c>
      <c r="V259" t="str">
        <f>VLOOKUP(physicochemical[[#This Row],[Euclidean Dist]],Quartiles,2)</f>
        <v>Q3</v>
      </c>
      <c r="W259">
        <f>IF(physicochemical[[#This Row],[Euclidean Dist]]&lt;=beta,1-2*(physicochemical[[#This Row],[Euclidean Dist]]/gamma)^2,2*((physicochemical[[#This Row],[Euclidean Dist]]-gamma)/gamma)^2)</f>
        <v>0.48109994699249853</v>
      </c>
      <c r="X259" t="str">
        <f>VLOOKUP(physicochemical[[#This Row],[S- Fn]],FuzzyQ,2)</f>
        <v>Q3</v>
      </c>
      <c r="Y259">
        <f>physicochemical[[#This Row],[Euclidean Dist]]^2</f>
        <v>59.180062640242461</v>
      </c>
      <c r="Z259" t="str">
        <f>VLOOKUP(physicochemical[[#This Row],[Concentration]],FuzzyQ,2)</f>
        <v>Q1</v>
      </c>
      <c r="AA259">
        <f>SQRT(physicochemical[[#This Row],[S- Fn]])</f>
        <v>0.69361368714328187</v>
      </c>
      <c r="AB259" t="str">
        <f>VLOOKUP(physicochemical[[#This Row],[Dialation]],FuzzyQ,2)</f>
        <v>Q2</v>
      </c>
    </row>
    <row r="260" spans="1:28" ht="15" hidden="1" thickTop="1" x14ac:dyDescent="0.35">
      <c r="A260">
        <f>'winequality-white'!A297</f>
        <v>10.8</v>
      </c>
      <c r="B260">
        <f>'winequality-white'!B297</f>
        <v>0.5</v>
      </c>
      <c r="C260">
        <f>'winequality-white'!D297</f>
        <v>2.5</v>
      </c>
      <c r="D260">
        <f>'winequality-white'!E297</f>
        <v>7.2999999999999995E-2</v>
      </c>
      <c r="E260">
        <f>'winequality-white'!F297</f>
        <v>5</v>
      </c>
      <c r="F260">
        <f>'winequality-white'!H297</f>
        <v>1.0001</v>
      </c>
      <c r="G260">
        <f>'winequality-white'!I297</f>
        <v>3.05</v>
      </c>
      <c r="H260">
        <f>'winequality-white'!J297</f>
        <v>0.64</v>
      </c>
      <c r="I260">
        <f>'winequality-white'!K297</f>
        <v>9.5</v>
      </c>
      <c r="J260" s="17">
        <v>5</v>
      </c>
      <c r="K260">
        <f>STANDARDIZE(physicochemical[[#This Row],[fixed acidity]],Stats!B$3,Stats!B$7)</f>
        <v>1.1276801917942185</v>
      </c>
      <c r="L260">
        <f>STANDARDIZE(physicochemical[[#This Row],[volatile acidity]],Stats!C$3,Stats!C$7)</f>
        <v>-0.15844312882285336</v>
      </c>
      <c r="M260">
        <f>STANDARDIZE(physicochemical[[#This Row],[residual sugar]],Stats!E$3,Stats!E$7)</f>
        <v>-6.408603310595809E-2</v>
      </c>
      <c r="N260">
        <f>STANDARDIZE(physicochemical[[#This Row],[chlorides]],Stats!F$3,Stats!F$7)</f>
        <v>-0.34808094199232259</v>
      </c>
      <c r="O260">
        <f>STANDARDIZE(physicochemical[[#This Row],[free sulfur dioxide]],Stats!G$3,Stats!G$7)</f>
        <v>-1.0198587843994984</v>
      </c>
      <c r="P260">
        <f>STANDARDIZE(physicochemical[[#This Row],[density]],Stats!I$3,Stats!I$7)</f>
        <v>1.5469666793922328</v>
      </c>
      <c r="Q260">
        <f>STANDARDIZE(physicochemical[[#This Row],[pH]],Stats!J$3,Stats!J$7)</f>
        <v>-1.57710237282356</v>
      </c>
      <c r="R260">
        <f>STANDARDIZE(physicochemical[[#This Row],[sulphates]],Stats!K$3,Stats!K$7)</f>
        <v>-0.15566865720755821</v>
      </c>
      <c r="S260">
        <f>STANDARDIZE(physicochemical[[#This Row],[alcohol]],Stats!L$3,Stats!L$7)</f>
        <v>-0.71692625849500891</v>
      </c>
      <c r="T260" s="17">
        <f>STANDARDIZE(physicochemical[[#This Row],[quality]],Stats!N$3,Stats!N$7)</f>
        <v>-0.74377842086283041</v>
      </c>
      <c r="U260">
        <f>SQRT(SUMXMY2($K$2:$S$2,physicochemical[[#This Row],[STDFA]:[STDAlc]]))</f>
        <v>6.2751932342273804</v>
      </c>
      <c r="V260" t="str">
        <f>VLOOKUP(physicochemical[[#This Row],[Euclidean Dist]],Quartiles,2)</f>
        <v>Q2</v>
      </c>
      <c r="W260">
        <f>IF(physicochemical[[#This Row],[Euclidean Dist]]&lt;=beta,1-2*(physicochemical[[#This Row],[Euclidean Dist]]/gamma)^2,2*((physicochemical[[#This Row],[Euclidean Dist]]-gamma)/gamma)^2)</f>
        <v>0.65448480444203128</v>
      </c>
      <c r="X260" t="str">
        <f>VLOOKUP(physicochemical[[#This Row],[S- Fn]],FuzzyQ,2)</f>
        <v>Q2</v>
      </c>
      <c r="Y260">
        <f>physicochemical[[#This Row],[Euclidean Dist]]^2</f>
        <v>39.378050126893093</v>
      </c>
      <c r="Z260" t="str">
        <f>VLOOKUP(physicochemical[[#This Row],[Concentration]],FuzzyQ,2)</f>
        <v>Q1</v>
      </c>
      <c r="AA260">
        <f>SQRT(physicochemical[[#This Row],[S- Fn]])</f>
        <v>0.80900235132045895</v>
      </c>
      <c r="AB260" t="str">
        <f>VLOOKUP(physicochemical[[#This Row],[Dialation]],FuzzyQ,2)</f>
        <v>Q1</v>
      </c>
    </row>
    <row r="261" spans="1:28" ht="15" hidden="1" thickTop="1" x14ac:dyDescent="0.35">
      <c r="A261">
        <f>'winequality-white'!A298</f>
        <v>10.6</v>
      </c>
      <c r="B261">
        <f>'winequality-white'!B298</f>
        <v>0.83</v>
      </c>
      <c r="C261">
        <f>'winequality-white'!D298</f>
        <v>2.6</v>
      </c>
      <c r="D261">
        <f>'winequality-white'!E298</f>
        <v>8.5999999999999993E-2</v>
      </c>
      <c r="E261">
        <f>'winequality-white'!F298</f>
        <v>26</v>
      </c>
      <c r="F261">
        <f>'winequality-white'!H298</f>
        <v>0.99809999999999999</v>
      </c>
      <c r="G261">
        <f>'winequality-white'!I298</f>
        <v>3.16</v>
      </c>
      <c r="H261">
        <f>'winequality-white'!J298</f>
        <v>0.52</v>
      </c>
      <c r="I261">
        <f>'winequality-white'!K298</f>
        <v>9.9</v>
      </c>
      <c r="J261" s="17">
        <v>5</v>
      </c>
      <c r="K261">
        <f>STANDARDIZE(physicochemical[[#This Row],[fixed acidity]],Stats!B$3,Stats!B$7)</f>
        <v>1.0187834517242818</v>
      </c>
      <c r="L261">
        <f>STANDARDIZE(physicochemical[[#This Row],[volatile acidity]],Stats!C$3,Stats!C$7)</f>
        <v>1.689780006968661</v>
      </c>
      <c r="M261">
        <f>STANDARDIZE(physicochemical[[#This Row],[residual sugar]],Stats!E$3,Stats!E$7)</f>
        <v>1.6626854936809765E-2</v>
      </c>
      <c r="N261">
        <f>STANDARDIZE(physicochemical[[#This Row],[chlorides]],Stats!F$3,Stats!F$7)</f>
        <v>-8.7646280357776843E-2</v>
      </c>
      <c r="O261">
        <f>STANDARDIZE(physicochemical[[#This Row],[free sulfur dioxide]],Stats!G$3,Stats!G$7)</f>
        <v>1.0858372604721434</v>
      </c>
      <c r="P261">
        <f>STANDARDIZE(physicochemical[[#This Row],[density]],Stats!I$3,Stats!I$7)</f>
        <v>0.42211270313156485</v>
      </c>
      <c r="Q261">
        <f>STANDARDIZE(physicochemical[[#This Row],[pH]],Stats!J$3,Stats!J$7)</f>
        <v>-0.88067017286132721</v>
      </c>
      <c r="R261">
        <f>STANDARDIZE(physicochemical[[#This Row],[sulphates]],Stats!K$3,Stats!K$7)</f>
        <v>-0.81065599468673222</v>
      </c>
      <c r="S261">
        <f>STANDARDIZE(physicochemical[[#This Row],[alcohol]],Stats!L$3,Stats!L$7)</f>
        <v>-0.32976478502665485</v>
      </c>
      <c r="T261" s="17">
        <f>STANDARDIZE(physicochemical[[#This Row],[quality]],Stats!N$3,Stats!N$7)</f>
        <v>-0.74377842086283041</v>
      </c>
      <c r="U261">
        <f>SQRT(SUMXMY2($K$2:$S$2,physicochemical[[#This Row],[STDFA]:[STDAlc]]))</f>
        <v>4.8397094469773609</v>
      </c>
      <c r="V261" t="str">
        <f>VLOOKUP(physicochemical[[#This Row],[Euclidean Dist]],Quartiles,2)</f>
        <v>Q2</v>
      </c>
      <c r="W261">
        <f>IF(physicochemical[[#This Row],[Euclidean Dist]]&lt;=beta,1-2*(physicochemical[[#This Row],[Euclidean Dist]]/gamma)^2,2*((physicochemical[[#This Row],[Euclidean Dist]]-gamma)/gamma)^2)</f>
        <v>0.79448121508649505</v>
      </c>
      <c r="X261" t="str">
        <f>VLOOKUP(physicochemical[[#This Row],[S- Fn]],FuzzyQ,2)</f>
        <v>Q1</v>
      </c>
      <c r="Y261">
        <f>physicochemical[[#This Row],[Euclidean Dist]]^2</f>
        <v>23.422787531161912</v>
      </c>
      <c r="Z261" t="str">
        <f>VLOOKUP(physicochemical[[#This Row],[Concentration]],FuzzyQ,2)</f>
        <v>Q1</v>
      </c>
      <c r="AA261">
        <f>SQRT(physicochemical[[#This Row],[S- Fn]])</f>
        <v>0.89133675739671758</v>
      </c>
      <c r="AB261" t="str">
        <f>VLOOKUP(physicochemical[[#This Row],[Dialation]],FuzzyQ,2)</f>
        <v>Q1</v>
      </c>
    </row>
    <row r="262" spans="1:28" ht="15" hidden="1" thickTop="1" x14ac:dyDescent="0.35">
      <c r="A262">
        <f>'winequality-white'!A299</f>
        <v>7.1</v>
      </c>
      <c r="B262">
        <f>'winequality-white'!B299</f>
        <v>0.63</v>
      </c>
      <c r="C262">
        <f>'winequality-white'!D299</f>
        <v>2</v>
      </c>
      <c r="D262">
        <f>'winequality-white'!E299</f>
        <v>8.3000000000000004E-2</v>
      </c>
      <c r="E262">
        <f>'winequality-white'!F299</f>
        <v>8</v>
      </c>
      <c r="F262">
        <f>'winequality-white'!H299</f>
        <v>0.99855000000000005</v>
      </c>
      <c r="G262">
        <f>'winequality-white'!I299</f>
        <v>3.67</v>
      </c>
      <c r="H262">
        <f>'winequality-white'!J299</f>
        <v>0.73</v>
      </c>
      <c r="I262">
        <f>'winequality-white'!K299</f>
        <v>9.6</v>
      </c>
      <c r="J262" s="17">
        <v>5</v>
      </c>
      <c r="K262">
        <f>STANDARDIZE(physicochemical[[#This Row],[fixed acidity]],Stats!B$3,Stats!B$7)</f>
        <v>-0.88690949949960052</v>
      </c>
      <c r="L262">
        <f>STANDARDIZE(physicochemical[[#This Row],[volatile acidity]],Stats!C$3,Stats!C$7)</f>
        <v>0.56964477315562212</v>
      </c>
      <c r="M262">
        <f>STANDARDIZE(physicochemical[[#This Row],[residual sugar]],Stats!E$3,Stats!E$7)</f>
        <v>-0.46765047331979703</v>
      </c>
      <c r="N262">
        <f>STANDARDIZE(physicochemical[[#This Row],[chlorides]],Stats!F$3,Stats!F$7)</f>
        <v>-0.14774658688882564</v>
      </c>
      <c r="O262">
        <f>STANDARDIZE(physicochemical[[#This Row],[free sulfur dioxide]],Stats!G$3,Stats!G$7)</f>
        <v>-0.71904506370354959</v>
      </c>
      <c r="P262">
        <f>STANDARDIZE(physicochemical[[#This Row],[density]],Stats!I$3,Stats!I$7)</f>
        <v>0.67520484779024947</v>
      </c>
      <c r="Q262">
        <f>STANDARDIZE(physicochemical[[#This Row],[pH]],Stats!J$3,Stats!J$7)</f>
        <v>2.3482427542362871</v>
      </c>
      <c r="R262">
        <f>STANDARDIZE(physicochemical[[#This Row],[sulphates]],Stats!K$3,Stats!K$7)</f>
        <v>0.33557184590182221</v>
      </c>
      <c r="S262">
        <f>STANDARDIZE(physicochemical[[#This Row],[alcohol]],Stats!L$3,Stats!L$7)</f>
        <v>-0.62013589012792081</v>
      </c>
      <c r="T262" s="17">
        <f>STANDARDIZE(physicochemical[[#This Row],[quality]],Stats!N$3,Stats!N$7)</f>
        <v>-0.74377842086283041</v>
      </c>
      <c r="U262">
        <f>SQRT(SUMXMY2($K$2:$S$2,physicochemical[[#This Row],[STDFA]:[STDAlc]]))</f>
        <v>4.0782179502576357</v>
      </c>
      <c r="V262" t="str">
        <f>VLOOKUP(physicochemical[[#This Row],[Euclidean Dist]],Quartiles,2)</f>
        <v>Q2</v>
      </c>
      <c r="W262">
        <f>IF(physicochemical[[#This Row],[Euclidean Dist]]&lt;=beta,1-2*(physicochemical[[#This Row],[Euclidean Dist]]/gamma)^2,2*((physicochemical[[#This Row],[Euclidean Dist]]-gamma)/gamma)^2)</f>
        <v>0.85406689991233531</v>
      </c>
      <c r="X262" t="str">
        <f>VLOOKUP(physicochemical[[#This Row],[S- Fn]],FuzzyQ,2)</f>
        <v>Q1</v>
      </c>
      <c r="Y262">
        <f>physicochemical[[#This Row],[Euclidean Dist]]^2</f>
        <v>16.631861649803593</v>
      </c>
      <c r="Z262" t="str">
        <f>VLOOKUP(physicochemical[[#This Row],[Concentration]],FuzzyQ,2)</f>
        <v>Q1</v>
      </c>
      <c r="AA262">
        <f>SQRT(physicochemical[[#This Row],[S- Fn]])</f>
        <v>0.92415739996622615</v>
      </c>
      <c r="AB262" t="str">
        <f>VLOOKUP(physicochemical[[#This Row],[Dialation]],FuzzyQ,2)</f>
        <v>Q1</v>
      </c>
    </row>
    <row r="263" spans="1:28" ht="15" hidden="1" thickTop="1" x14ac:dyDescent="0.35">
      <c r="A263">
        <f>'winequality-white'!A300</f>
        <v>7.2</v>
      </c>
      <c r="B263">
        <f>'winequality-white'!B300</f>
        <v>0.65</v>
      </c>
      <c r="C263">
        <f>'winequality-white'!D300</f>
        <v>2.2999999999999998</v>
      </c>
      <c r="D263">
        <f>'winequality-white'!E300</f>
        <v>9.4E-2</v>
      </c>
      <c r="E263">
        <f>'winequality-white'!F300</f>
        <v>5</v>
      </c>
      <c r="F263">
        <f>'winequality-white'!H300</f>
        <v>0.99929999999999997</v>
      </c>
      <c r="G263">
        <f>'winequality-white'!I300</f>
        <v>3.67</v>
      </c>
      <c r="H263">
        <f>'winequality-white'!J300</f>
        <v>0.8</v>
      </c>
      <c r="I263">
        <f>'winequality-white'!K300</f>
        <v>9.6999999999999993</v>
      </c>
      <c r="J263" s="17">
        <v>5</v>
      </c>
      <c r="K263">
        <f>STANDARDIZE(physicochemical[[#This Row],[fixed acidity]],Stats!B$3,Stats!B$7)</f>
        <v>-0.83246112946463224</v>
      </c>
      <c r="L263">
        <f>STANDARDIZE(physicochemical[[#This Row],[volatile acidity]],Stats!C$3,Stats!C$7)</f>
        <v>0.68165829653692611</v>
      </c>
      <c r="M263">
        <f>STANDARDIZE(physicochemical[[#This Row],[residual sugar]],Stats!E$3,Stats!E$7)</f>
        <v>-0.2255118091914938</v>
      </c>
      <c r="N263">
        <f>STANDARDIZE(physicochemical[[#This Row],[chlorides]],Stats!F$3,Stats!F$7)</f>
        <v>7.2621203725020692E-2</v>
      </c>
      <c r="O263">
        <f>STANDARDIZE(physicochemical[[#This Row],[free sulfur dioxide]],Stats!G$3,Stats!G$7)</f>
        <v>-1.0198587843994984</v>
      </c>
      <c r="P263">
        <f>STANDARDIZE(physicochemical[[#This Row],[density]],Stats!I$3,Stats!I$7)</f>
        <v>1.0970250888879531</v>
      </c>
      <c r="Q263">
        <f>STANDARDIZE(physicochemical[[#This Row],[pH]],Stats!J$3,Stats!J$7)</f>
        <v>2.3482427542362871</v>
      </c>
      <c r="R263">
        <f>STANDARDIZE(physicochemical[[#This Row],[sulphates]],Stats!K$3,Stats!K$7)</f>
        <v>0.71764779276467405</v>
      </c>
      <c r="S263">
        <f>STANDARDIZE(physicochemical[[#This Row],[alcohol]],Stats!L$3,Stats!L$7)</f>
        <v>-0.52334552176083271</v>
      </c>
      <c r="T263" s="17">
        <f>STANDARDIZE(physicochemical[[#This Row],[quality]],Stats!N$3,Stats!N$7)</f>
        <v>-0.74377842086283041</v>
      </c>
      <c r="U263">
        <f>SQRT(SUMXMY2($K$2:$S$2,physicochemical[[#This Row],[STDFA]:[STDAlc]]))</f>
        <v>4.0977738760258768</v>
      </c>
      <c r="V263" t="str">
        <f>VLOOKUP(physicochemical[[#This Row],[Euclidean Dist]],Quartiles,2)</f>
        <v>Q2</v>
      </c>
      <c r="W263">
        <f>IF(physicochemical[[#This Row],[Euclidean Dist]]&lt;=beta,1-2*(physicochemical[[#This Row],[Euclidean Dist]]/gamma)^2,2*((physicochemical[[#This Row],[Euclidean Dist]]-gamma)/gamma)^2)</f>
        <v>0.85266398357297535</v>
      </c>
      <c r="X263" t="str">
        <f>VLOOKUP(physicochemical[[#This Row],[S- Fn]],FuzzyQ,2)</f>
        <v>Q1</v>
      </c>
      <c r="Y263">
        <f>physicochemical[[#This Row],[Euclidean Dist]]^2</f>
        <v>16.79175073904014</v>
      </c>
      <c r="Z263" t="str">
        <f>VLOOKUP(physicochemical[[#This Row],[Concentration]],FuzzyQ,2)</f>
        <v>Q1</v>
      </c>
      <c r="AA263">
        <f>SQRT(physicochemical[[#This Row],[S- Fn]])</f>
        <v>0.92339806344445807</v>
      </c>
      <c r="AB263" t="str">
        <f>VLOOKUP(physicochemical[[#This Row],[Dialation]],FuzzyQ,2)</f>
        <v>Q1</v>
      </c>
    </row>
    <row r="264" spans="1:28" ht="15" hidden="1" thickTop="1" x14ac:dyDescent="0.35">
      <c r="A264">
        <f>'winequality-white'!A301</f>
        <v>6.9</v>
      </c>
      <c r="B264">
        <f>'winequality-white'!B301</f>
        <v>0.67</v>
      </c>
      <c r="C264">
        <f>'winequality-white'!D301</f>
        <v>2.1</v>
      </c>
      <c r="D264">
        <f>'winequality-white'!E301</f>
        <v>0.08</v>
      </c>
      <c r="E264">
        <f>'winequality-white'!F301</f>
        <v>8</v>
      </c>
      <c r="F264">
        <f>'winequality-white'!H301</f>
        <v>0.99844999999999995</v>
      </c>
      <c r="G264">
        <f>'winequality-white'!I301</f>
        <v>3.68</v>
      </c>
      <c r="H264">
        <f>'winequality-white'!J301</f>
        <v>0.71</v>
      </c>
      <c r="I264">
        <f>'winequality-white'!K301</f>
        <v>9.6</v>
      </c>
      <c r="J264" s="17">
        <v>5</v>
      </c>
      <c r="K264">
        <f>STANDARDIZE(physicochemical[[#This Row],[fixed acidity]],Stats!B$3,Stats!B$7)</f>
        <v>-0.99580623956953629</v>
      </c>
      <c r="L264">
        <f>STANDARDIZE(physicochemical[[#This Row],[volatile acidity]],Stats!C$3,Stats!C$7)</f>
        <v>0.7936718199182301</v>
      </c>
      <c r="M264">
        <f>STANDARDIZE(physicochemical[[#This Row],[residual sugar]],Stats!E$3,Stats!E$7)</f>
        <v>-0.38693758527702915</v>
      </c>
      <c r="N264">
        <f>STANDARDIZE(physicochemical[[#This Row],[chlorides]],Stats!F$3,Stats!F$7)</f>
        <v>-0.20784689341987472</v>
      </c>
      <c r="O264">
        <f>STANDARDIZE(physicochemical[[#This Row],[free sulfur dioxide]],Stats!G$3,Stats!G$7)</f>
        <v>-0.71904506370354959</v>
      </c>
      <c r="P264">
        <f>STANDARDIZE(physicochemical[[#This Row],[density]],Stats!I$3,Stats!I$7)</f>
        <v>0.61896214897715984</v>
      </c>
      <c r="Q264">
        <f>STANDARDIZE(physicochemical[[#This Row],[pH]],Stats!J$3,Stats!J$7)</f>
        <v>2.4115547724146729</v>
      </c>
      <c r="R264">
        <f>STANDARDIZE(physicochemical[[#This Row],[sulphates]],Stats!K$3,Stats!K$7)</f>
        <v>0.22640728965529308</v>
      </c>
      <c r="S264">
        <f>STANDARDIZE(physicochemical[[#This Row],[alcohol]],Stats!L$3,Stats!L$7)</f>
        <v>-0.62013589012792081</v>
      </c>
      <c r="T264" s="17">
        <f>STANDARDIZE(physicochemical[[#This Row],[quality]],Stats!N$3,Stats!N$7)</f>
        <v>-0.74377842086283041</v>
      </c>
      <c r="U264">
        <f>SQRT(SUMXMY2($K$2:$S$2,physicochemical[[#This Row],[STDFA]:[STDAlc]]))</f>
        <v>3.8456228659462601</v>
      </c>
      <c r="V264" t="str">
        <f>VLOOKUP(physicochemical[[#This Row],[Euclidean Dist]],Quartiles,2)</f>
        <v>Q2</v>
      </c>
      <c r="W264">
        <f>IF(physicochemical[[#This Row],[Euclidean Dist]]&lt;=beta,1-2*(physicochemical[[#This Row],[Euclidean Dist]]/gamma)^2,2*((physicochemical[[#This Row],[Euclidean Dist]]-gamma)/gamma)^2)</f>
        <v>0.87023835947203143</v>
      </c>
      <c r="X264" t="str">
        <f>VLOOKUP(physicochemical[[#This Row],[S- Fn]],FuzzyQ,2)</f>
        <v>Q1</v>
      </c>
      <c r="Y264">
        <f>physicochemical[[#This Row],[Euclidean Dist]]^2</f>
        <v>14.788815227088728</v>
      </c>
      <c r="Z264" t="str">
        <f>VLOOKUP(physicochemical[[#This Row],[Concentration]],FuzzyQ,2)</f>
        <v>Q1</v>
      </c>
      <c r="AA264">
        <f>SQRT(physicochemical[[#This Row],[S- Fn]])</f>
        <v>0.93286567064718995</v>
      </c>
      <c r="AB264" t="str">
        <f>VLOOKUP(physicochemical[[#This Row],[Dialation]],FuzzyQ,2)</f>
        <v>Q1</v>
      </c>
    </row>
    <row r="265" spans="1:28" ht="15" hidden="1" thickTop="1" x14ac:dyDescent="0.35">
      <c r="A265">
        <f>'winequality-white'!A302</f>
        <v>7.5</v>
      </c>
      <c r="B265">
        <f>'winequality-white'!B302</f>
        <v>0.53</v>
      </c>
      <c r="C265">
        <f>'winequality-white'!D302</f>
        <v>2.6</v>
      </c>
      <c r="D265">
        <f>'winequality-white'!E302</f>
        <v>8.5999999999999993E-2</v>
      </c>
      <c r="E265">
        <f>'winequality-white'!F302</f>
        <v>20</v>
      </c>
      <c r="F265">
        <f>'winequality-white'!H302</f>
        <v>0.99650000000000005</v>
      </c>
      <c r="G265">
        <f>'winequality-white'!I302</f>
        <v>3.38</v>
      </c>
      <c r="H265">
        <f>'winequality-white'!J302</f>
        <v>0.59</v>
      </c>
      <c r="I265">
        <f>'winequality-white'!K302</f>
        <v>10.7</v>
      </c>
      <c r="J265" s="17">
        <v>6</v>
      </c>
      <c r="K265">
        <f>STANDARDIZE(physicochemical[[#This Row],[fixed acidity]],Stats!B$3,Stats!B$7)</f>
        <v>-0.66911601935972809</v>
      </c>
      <c r="L265">
        <f>STANDARDIZE(physicochemical[[#This Row],[volatile acidity]],Stats!C$3,Stats!C$7)</f>
        <v>9.5771562491026689E-3</v>
      </c>
      <c r="M265">
        <f>STANDARDIZE(physicochemical[[#This Row],[residual sugar]],Stats!E$3,Stats!E$7)</f>
        <v>1.6626854936809765E-2</v>
      </c>
      <c r="N265">
        <f>STANDARDIZE(physicochemical[[#This Row],[chlorides]],Stats!F$3,Stats!F$7)</f>
        <v>-8.7646280357776843E-2</v>
      </c>
      <c r="O265">
        <f>STANDARDIZE(physicochemical[[#This Row],[free sulfur dioxide]],Stats!G$3,Stats!G$7)</f>
        <v>0.48420981908024568</v>
      </c>
      <c r="P265">
        <f>STANDARDIZE(physicochemical[[#This Row],[density]],Stats!I$3,Stats!I$7)</f>
        <v>-0.47777047787693211</v>
      </c>
      <c r="Q265">
        <f>STANDARDIZE(physicochemical[[#This Row],[pH]],Stats!J$3,Stats!J$7)</f>
        <v>0.51219422706313278</v>
      </c>
      <c r="R265">
        <f>STANDARDIZE(physicochemical[[#This Row],[sulphates]],Stats!K$3,Stats!K$7)</f>
        <v>-0.42858004782388098</v>
      </c>
      <c r="S265">
        <f>STANDARDIZE(physicochemical[[#This Row],[alcohol]],Stats!L$3,Stats!L$7)</f>
        <v>0.44455816191005165</v>
      </c>
      <c r="T265" s="17">
        <f>STANDARDIZE(physicochemical[[#This Row],[quality]],Stats!N$3,Stats!N$7)</f>
        <v>0.50837380281196765</v>
      </c>
      <c r="U265">
        <f>SQRT(SUMXMY2($K$2:$S$2,physicochemical[[#This Row],[STDFA]:[STDAlc]]))</f>
        <v>4.4863922147750426</v>
      </c>
      <c r="V265" t="str">
        <f>VLOOKUP(physicochemical[[#This Row],[Euclidean Dist]],Quartiles,2)</f>
        <v>Q2</v>
      </c>
      <c r="W265">
        <f>IF(physicochemical[[#This Row],[Euclidean Dist]]&lt;=beta,1-2*(physicochemical[[#This Row],[Euclidean Dist]]/gamma)^2,2*((physicochemical[[#This Row],[Euclidean Dist]]-gamma)/gamma)^2)</f>
        <v>0.8233932000655737</v>
      </c>
      <c r="X265" t="str">
        <f>VLOOKUP(physicochemical[[#This Row],[S- Fn]],FuzzyQ,2)</f>
        <v>Q1</v>
      </c>
      <c r="Y265">
        <f>physicochemical[[#This Row],[Euclidean Dist]]^2</f>
        <v>20.127715104794113</v>
      </c>
      <c r="Z265" t="str">
        <f>VLOOKUP(physicochemical[[#This Row],[Concentration]],FuzzyQ,2)</f>
        <v>Q1</v>
      </c>
      <c r="AA265">
        <f>SQRT(physicochemical[[#This Row],[S- Fn]])</f>
        <v>0.90741016087851567</v>
      </c>
      <c r="AB265" t="str">
        <f>VLOOKUP(physicochemical[[#This Row],[Dialation]],FuzzyQ,2)</f>
        <v>Q1</v>
      </c>
    </row>
    <row r="266" spans="1:28" ht="15" hidden="1" thickTop="1" x14ac:dyDescent="0.35">
      <c r="A266">
        <f>'winequality-white'!A303</f>
        <v>11.1</v>
      </c>
      <c r="B266">
        <f>'winequality-white'!B303</f>
        <v>0.18</v>
      </c>
      <c r="C266">
        <f>'winequality-white'!D303</f>
        <v>1.5</v>
      </c>
      <c r="D266">
        <f>'winequality-white'!E303</f>
        <v>6.8000000000000005E-2</v>
      </c>
      <c r="E266">
        <f>'winequality-white'!F303</f>
        <v>7</v>
      </c>
      <c r="F266">
        <f>'winequality-white'!H303</f>
        <v>0.99729999999999996</v>
      </c>
      <c r="G266">
        <f>'winequality-white'!I303</f>
        <v>3.22</v>
      </c>
      <c r="H266">
        <f>'winequality-white'!J303</f>
        <v>0.64</v>
      </c>
      <c r="I266">
        <f>'winequality-white'!K303</f>
        <v>10.1</v>
      </c>
      <c r="J266" s="17">
        <v>6</v>
      </c>
      <c r="K266">
        <f>STANDARDIZE(physicochemical[[#This Row],[fixed acidity]],Stats!B$3,Stats!B$7)</f>
        <v>1.2910253018991222</v>
      </c>
      <c r="L266">
        <f>STANDARDIZE(physicochemical[[#This Row],[volatile acidity]],Stats!C$3,Stats!C$7)</f>
        <v>-1.9506595029237161</v>
      </c>
      <c r="M266">
        <f>STANDARDIZE(physicochemical[[#This Row],[residual sugar]],Stats!E$3,Stats!E$7)</f>
        <v>-0.871214913533636</v>
      </c>
      <c r="N266">
        <f>STANDARDIZE(physicochemical[[#This Row],[chlorides]],Stats!F$3,Stats!F$7)</f>
        <v>-0.44824811954407073</v>
      </c>
      <c r="O266">
        <f>STANDARDIZE(physicochemical[[#This Row],[free sulfur dioxide]],Stats!G$3,Stats!G$7)</f>
        <v>-0.81931630393553256</v>
      </c>
      <c r="P266">
        <f>STANDARDIZE(physicochemical[[#This Row],[density]],Stats!I$3,Stats!I$7)</f>
        <v>-2.7828887372714859E-2</v>
      </c>
      <c r="Q266">
        <f>STANDARDIZE(physicochemical[[#This Row],[pH]],Stats!J$3,Stats!J$7)</f>
        <v>-0.50079806379101921</v>
      </c>
      <c r="R266">
        <f>STANDARDIZE(physicochemical[[#This Row],[sulphates]],Stats!K$3,Stats!K$7)</f>
        <v>-0.15566865720755821</v>
      </c>
      <c r="S266">
        <f>STANDARDIZE(physicochemical[[#This Row],[alcohol]],Stats!L$3,Stats!L$7)</f>
        <v>-0.13618404829247865</v>
      </c>
      <c r="T266" s="17">
        <f>STANDARDIZE(physicochemical[[#This Row],[quality]],Stats!N$3,Stats!N$7)</f>
        <v>0.50837380281196765</v>
      </c>
      <c r="U266">
        <f>SQRT(SUMXMY2($K$2:$S$2,physicochemical[[#This Row],[STDFA]:[STDAlc]]))</f>
        <v>6.9694558396433983</v>
      </c>
      <c r="V266" t="str">
        <f>VLOOKUP(physicochemical[[#This Row],[Euclidean Dist]],Quartiles,2)</f>
        <v>Q2</v>
      </c>
      <c r="W266">
        <f>IF(physicochemical[[#This Row],[Euclidean Dist]]&lt;=beta,1-2*(physicochemical[[#This Row],[Euclidean Dist]]/gamma)^2,2*((physicochemical[[#This Row],[Euclidean Dist]]-gamma)/gamma)^2)</f>
        <v>0.5738027080151693</v>
      </c>
      <c r="X266" t="str">
        <f>VLOOKUP(physicochemical[[#This Row],[S- Fn]],FuzzyQ,2)</f>
        <v>Q2</v>
      </c>
      <c r="Y266">
        <f>physicochemical[[#This Row],[Euclidean Dist]]^2</f>
        <v>48.573314700739466</v>
      </c>
      <c r="Z266" t="str">
        <f>VLOOKUP(physicochemical[[#This Row],[Concentration]],FuzzyQ,2)</f>
        <v>Q1</v>
      </c>
      <c r="AA266">
        <f>SQRT(physicochemical[[#This Row],[S- Fn]])</f>
        <v>0.75749766205260949</v>
      </c>
      <c r="AB266" t="str">
        <f>VLOOKUP(physicochemical[[#This Row],[Dialation]],FuzzyQ,2)</f>
        <v>Q1</v>
      </c>
    </row>
    <row r="267" spans="1:28" ht="15" hidden="1" thickTop="1" x14ac:dyDescent="0.35">
      <c r="A267">
        <f>'winequality-white'!A304</f>
        <v>8.3000000000000007</v>
      </c>
      <c r="B267">
        <f>'winequality-white'!B304</f>
        <v>0.70499999999999996</v>
      </c>
      <c r="C267">
        <f>'winequality-white'!D304</f>
        <v>2.6</v>
      </c>
      <c r="D267">
        <f>'winequality-white'!E304</f>
        <v>9.1999999999999998E-2</v>
      </c>
      <c r="E267">
        <f>'winequality-white'!F304</f>
        <v>12</v>
      </c>
      <c r="F267">
        <f>'winequality-white'!H304</f>
        <v>0.99939999999999996</v>
      </c>
      <c r="G267">
        <f>'winequality-white'!I304</f>
        <v>3.51</v>
      </c>
      <c r="H267">
        <f>'winequality-white'!J304</f>
        <v>0.72</v>
      </c>
      <c r="I267">
        <f>'winequality-white'!K304</f>
        <v>10</v>
      </c>
      <c r="J267" s="17">
        <v>5</v>
      </c>
      <c r="K267">
        <f>STANDARDIZE(physicochemical[[#This Row],[fixed acidity]],Stats!B$3,Stats!B$7)</f>
        <v>-0.23352905907998314</v>
      </c>
      <c r="L267">
        <f>STANDARDIZE(physicochemical[[#This Row],[volatile acidity]],Stats!C$3,Stats!C$7)</f>
        <v>0.98969548583551159</v>
      </c>
      <c r="M267">
        <f>STANDARDIZE(physicochemical[[#This Row],[residual sugar]],Stats!E$3,Stats!E$7)</f>
        <v>1.6626854936809765E-2</v>
      </c>
      <c r="N267">
        <f>STANDARDIZE(physicochemical[[#This Row],[chlorides]],Stats!F$3,Stats!F$7)</f>
        <v>3.2554332704321308E-2</v>
      </c>
      <c r="O267">
        <f>STANDARDIZE(physicochemical[[#This Row],[free sulfur dioxide]],Stats!G$3,Stats!G$7)</f>
        <v>-0.31796010277561787</v>
      </c>
      <c r="P267">
        <f>STANDARDIZE(physicochemical[[#This Row],[density]],Stats!I$3,Stats!I$7)</f>
        <v>1.1532677877009803</v>
      </c>
      <c r="Q267">
        <f>STANDARDIZE(physicochemical[[#This Row],[pH]],Stats!J$3,Stats!J$7)</f>
        <v>1.3352504633821323</v>
      </c>
      <c r="R267">
        <f>STANDARDIZE(physicochemical[[#This Row],[sulphates]],Stats!K$3,Stats!K$7)</f>
        <v>0.28098956777855766</v>
      </c>
      <c r="S267">
        <f>STANDARDIZE(physicochemical[[#This Row],[alcohol]],Stats!L$3,Stats!L$7)</f>
        <v>-0.23297441665956675</v>
      </c>
      <c r="T267" s="17">
        <f>STANDARDIZE(physicochemical[[#This Row],[quality]],Stats!N$3,Stats!N$7)</f>
        <v>-0.74377842086283041</v>
      </c>
      <c r="U267">
        <f>SQRT(SUMXMY2($K$2:$S$2,physicochemical[[#This Row],[STDFA]:[STDAlc]]))</f>
        <v>3.7716073806290957</v>
      </c>
      <c r="V267" t="str">
        <f>VLOOKUP(physicochemical[[#This Row],[Euclidean Dist]],Quartiles,2)</f>
        <v>Q1</v>
      </c>
      <c r="W267">
        <f>IF(physicochemical[[#This Row],[Euclidean Dist]]&lt;=beta,1-2*(physicochemical[[#This Row],[Euclidean Dist]]/gamma)^2,2*((physicochemical[[#This Row],[Euclidean Dist]]-gamma)/gamma)^2)</f>
        <v>0.87518525363683297</v>
      </c>
      <c r="X267" t="str">
        <f>VLOOKUP(physicochemical[[#This Row],[S- Fn]],FuzzyQ,2)</f>
        <v>Q1</v>
      </c>
      <c r="Y267">
        <f>physicochemical[[#This Row],[Euclidean Dist]]^2</f>
        <v>14.225022233615869</v>
      </c>
      <c r="Z267" t="str">
        <f>VLOOKUP(physicochemical[[#This Row],[Concentration]],FuzzyQ,2)</f>
        <v>Q1</v>
      </c>
      <c r="AA267">
        <f>SQRT(physicochemical[[#This Row],[S- Fn]])</f>
        <v>0.93551336368692939</v>
      </c>
      <c r="AB267" t="str">
        <f>VLOOKUP(physicochemical[[#This Row],[Dialation]],FuzzyQ,2)</f>
        <v>Q1</v>
      </c>
    </row>
    <row r="268" spans="1:28" ht="15" hidden="1" thickTop="1" x14ac:dyDescent="0.35">
      <c r="A268">
        <f>'winequality-white'!A305</f>
        <v>7.4</v>
      </c>
      <c r="B268">
        <f>'winequality-white'!B305</f>
        <v>0.67</v>
      </c>
      <c r="C268">
        <f>'winequality-white'!D305</f>
        <v>1.6</v>
      </c>
      <c r="D268">
        <f>'winequality-white'!E305</f>
        <v>0.186</v>
      </c>
      <c r="E268">
        <f>'winequality-white'!F305</f>
        <v>5</v>
      </c>
      <c r="F268">
        <f>'winequality-white'!H305</f>
        <v>0.996</v>
      </c>
      <c r="G268">
        <f>'winequality-white'!I305</f>
        <v>3.39</v>
      </c>
      <c r="H268">
        <f>'winequality-white'!J305</f>
        <v>0.54</v>
      </c>
      <c r="I268">
        <f>'winequality-white'!K305</f>
        <v>9.5</v>
      </c>
      <c r="J268" s="17">
        <v>5</v>
      </c>
      <c r="K268">
        <f>STANDARDIZE(physicochemical[[#This Row],[fixed acidity]],Stats!B$3,Stats!B$7)</f>
        <v>-0.72356438939469592</v>
      </c>
      <c r="L268">
        <f>STANDARDIZE(physicochemical[[#This Row],[volatile acidity]],Stats!C$3,Stats!C$7)</f>
        <v>0.7936718199182301</v>
      </c>
      <c r="M268">
        <f>STANDARDIZE(physicochemical[[#This Row],[residual sugar]],Stats!E$3,Stats!E$7)</f>
        <v>-0.79050202549086812</v>
      </c>
      <c r="N268">
        <f>STANDARDIZE(physicochemical[[#This Row],[chlorides]],Stats!F$3,Stats!F$7)</f>
        <v>1.9156972706771906</v>
      </c>
      <c r="O268">
        <f>STANDARDIZE(physicochemical[[#This Row],[free sulfur dioxide]],Stats!G$3,Stats!G$7)</f>
        <v>-1.0198587843994984</v>
      </c>
      <c r="P268">
        <f>STANDARDIZE(physicochemical[[#This Row],[density]],Stats!I$3,Stats!I$7)</f>
        <v>-0.7589839719421303</v>
      </c>
      <c r="Q268">
        <f>STANDARDIZE(physicochemical[[#This Row],[pH]],Stats!J$3,Stats!J$7)</f>
        <v>0.57550624524151883</v>
      </c>
      <c r="R268">
        <f>STANDARDIZE(physicochemical[[#This Row],[sulphates]],Stats!K$3,Stats!K$7)</f>
        <v>-0.70149143844020312</v>
      </c>
      <c r="S268">
        <f>STANDARDIZE(physicochemical[[#This Row],[alcohol]],Stats!L$3,Stats!L$7)</f>
        <v>-0.71692625849500891</v>
      </c>
      <c r="T268" s="17">
        <f>STANDARDIZE(physicochemical[[#This Row],[quality]],Stats!N$3,Stats!N$7)</f>
        <v>-0.74377842086283041</v>
      </c>
      <c r="U268">
        <f>SQRT(SUMXMY2($K$2:$S$2,physicochemical[[#This Row],[STDFA]:[STDAlc]]))</f>
        <v>4.4547830583206123</v>
      </c>
      <c r="V268" t="str">
        <f>VLOOKUP(physicochemical[[#This Row],[Euclidean Dist]],Quartiles,2)</f>
        <v>Q2</v>
      </c>
      <c r="W268">
        <f>IF(physicochemical[[#This Row],[Euclidean Dist]]&lt;=beta,1-2*(physicochemical[[#This Row],[Euclidean Dist]]/gamma)^2,2*((physicochemical[[#This Row],[Euclidean Dist]]-gamma)/gamma)^2)</f>
        <v>0.82587302178340949</v>
      </c>
      <c r="X268" t="str">
        <f>VLOOKUP(physicochemical[[#This Row],[S- Fn]],FuzzyQ,2)</f>
        <v>Q1</v>
      </c>
      <c r="Y268">
        <f>physicochemical[[#This Row],[Euclidean Dist]]^2</f>
        <v>19.845092096700348</v>
      </c>
      <c r="Z268" t="str">
        <f>VLOOKUP(physicochemical[[#This Row],[Concentration]],FuzzyQ,2)</f>
        <v>Q1</v>
      </c>
      <c r="AA268">
        <f>SQRT(physicochemical[[#This Row],[S- Fn]])</f>
        <v>0.90877556183218833</v>
      </c>
      <c r="AB268" t="str">
        <f>VLOOKUP(physicochemical[[#This Row],[Dialation]],FuzzyQ,2)</f>
        <v>Q1</v>
      </c>
    </row>
    <row r="269" spans="1:28" ht="15" hidden="1" thickTop="1" x14ac:dyDescent="0.35">
      <c r="A269">
        <f>'winequality-white'!A306</f>
        <v>8.4</v>
      </c>
      <c r="B269">
        <f>'winequality-white'!B306</f>
        <v>0.65</v>
      </c>
      <c r="C269">
        <f>'winequality-white'!D306</f>
        <v>2.1</v>
      </c>
      <c r="D269">
        <f>'winequality-white'!E306</f>
        <v>0.112</v>
      </c>
      <c r="E269">
        <f>'winequality-white'!F306</f>
        <v>12</v>
      </c>
      <c r="F269">
        <f>'winequality-white'!H306</f>
        <v>0.99729999999999996</v>
      </c>
      <c r="G269">
        <f>'winequality-white'!I306</f>
        <v>3.2</v>
      </c>
      <c r="H269">
        <f>'winequality-white'!J306</f>
        <v>0.52</v>
      </c>
      <c r="I269">
        <f>'winequality-white'!K306</f>
        <v>9.1999999999999993</v>
      </c>
      <c r="J269" s="17">
        <v>5</v>
      </c>
      <c r="K269">
        <f>STANDARDIZE(physicochemical[[#This Row],[fixed acidity]],Stats!B$3,Stats!B$7)</f>
        <v>-0.17908068904501528</v>
      </c>
      <c r="L269">
        <f>STANDARDIZE(physicochemical[[#This Row],[volatile acidity]],Stats!C$3,Stats!C$7)</f>
        <v>0.68165829653692611</v>
      </c>
      <c r="M269">
        <f>STANDARDIZE(physicochemical[[#This Row],[residual sugar]],Stats!E$3,Stats!E$7)</f>
        <v>-0.38693758527702915</v>
      </c>
      <c r="N269">
        <f>STANDARDIZE(physicochemical[[#This Row],[chlorides]],Stats!F$3,Stats!F$7)</f>
        <v>0.43322304291131486</v>
      </c>
      <c r="O269">
        <f>STANDARDIZE(physicochemical[[#This Row],[free sulfur dioxide]],Stats!G$3,Stats!G$7)</f>
        <v>-0.31796010277561787</v>
      </c>
      <c r="P269">
        <f>STANDARDIZE(physicochemical[[#This Row],[density]],Stats!I$3,Stats!I$7)</f>
        <v>-2.7828887372714859E-2</v>
      </c>
      <c r="Q269">
        <f>STANDARDIZE(physicochemical[[#This Row],[pH]],Stats!J$3,Stats!J$7)</f>
        <v>-0.62742210014778854</v>
      </c>
      <c r="R269">
        <f>STANDARDIZE(physicochemical[[#This Row],[sulphates]],Stats!K$3,Stats!K$7)</f>
        <v>-0.81065599468673222</v>
      </c>
      <c r="S269">
        <f>STANDARDIZE(physicochemical[[#This Row],[alcohol]],Stats!L$3,Stats!L$7)</f>
        <v>-1.007297363596275</v>
      </c>
      <c r="T269" s="17">
        <f>STANDARDIZE(physicochemical[[#This Row],[quality]],Stats!N$3,Stats!N$7)</f>
        <v>-0.74377842086283041</v>
      </c>
      <c r="U269">
        <f>SQRT(SUMXMY2($K$2:$S$2,physicochemical[[#This Row],[STDFA]:[STDAlc]]))</f>
        <v>4.7492444248578636</v>
      </c>
      <c r="V269" t="str">
        <f>VLOOKUP(physicochemical[[#This Row],[Euclidean Dist]],Quartiles,2)</f>
        <v>Q2</v>
      </c>
      <c r="W269">
        <f>IF(physicochemical[[#This Row],[Euclidean Dist]]&lt;=beta,1-2*(physicochemical[[#This Row],[Euclidean Dist]]/gamma)^2,2*((physicochemical[[#This Row],[Euclidean Dist]]-gamma)/gamma)^2)</f>
        <v>0.8020926207282324</v>
      </c>
      <c r="X269" t="str">
        <f>VLOOKUP(physicochemical[[#This Row],[S- Fn]],FuzzyQ,2)</f>
        <v>Q1</v>
      </c>
      <c r="Y269">
        <f>physicochemical[[#This Row],[Euclidean Dist]]^2</f>
        <v>22.5553226070435</v>
      </c>
      <c r="Z269" t="str">
        <f>VLOOKUP(physicochemical[[#This Row],[Concentration]],FuzzyQ,2)</f>
        <v>Q1</v>
      </c>
      <c r="AA269">
        <f>SQRT(physicochemical[[#This Row],[S- Fn]])</f>
        <v>0.89559623755810436</v>
      </c>
      <c r="AB269" t="str">
        <f>VLOOKUP(physicochemical[[#This Row],[Dialation]],FuzzyQ,2)</f>
        <v>Q1</v>
      </c>
    </row>
    <row r="270" spans="1:28" ht="15" hidden="1" thickTop="1" x14ac:dyDescent="0.35">
      <c r="A270">
        <f>'winequality-white'!A307</f>
        <v>10.3</v>
      </c>
      <c r="B270">
        <f>'winequality-white'!B307</f>
        <v>0.53</v>
      </c>
      <c r="C270">
        <f>'winequality-white'!D307</f>
        <v>2.5</v>
      </c>
      <c r="D270">
        <f>'winequality-white'!E307</f>
        <v>6.3E-2</v>
      </c>
      <c r="E270">
        <f>'winequality-white'!F307</f>
        <v>6</v>
      </c>
      <c r="F270">
        <f>'winequality-white'!H307</f>
        <v>0.99980000000000002</v>
      </c>
      <c r="G270">
        <f>'winequality-white'!I307</f>
        <v>3.12</v>
      </c>
      <c r="H270">
        <f>'winequality-white'!J307</f>
        <v>0.59</v>
      </c>
      <c r="I270">
        <f>'winequality-white'!K307</f>
        <v>9.3000000000000007</v>
      </c>
      <c r="J270" s="17">
        <v>6</v>
      </c>
      <c r="K270">
        <f>STANDARDIZE(physicochemical[[#This Row],[fixed acidity]],Stats!B$3,Stats!B$7)</f>
        <v>0.85543834161937815</v>
      </c>
      <c r="L270">
        <f>STANDARDIZE(physicochemical[[#This Row],[volatile acidity]],Stats!C$3,Stats!C$7)</f>
        <v>9.5771562491026689E-3</v>
      </c>
      <c r="M270">
        <f>STANDARDIZE(physicochemical[[#This Row],[residual sugar]],Stats!E$3,Stats!E$7)</f>
        <v>-6.408603310595809E-2</v>
      </c>
      <c r="N270">
        <f>STANDARDIZE(physicochemical[[#This Row],[chlorides]],Stats!F$3,Stats!F$7)</f>
        <v>-0.54841529709581915</v>
      </c>
      <c r="O270">
        <f>STANDARDIZE(physicochemical[[#This Row],[free sulfur dioxide]],Stats!G$3,Stats!G$7)</f>
        <v>-0.91958754416751554</v>
      </c>
      <c r="P270">
        <f>STANDARDIZE(physicochemical[[#This Row],[density]],Stats!I$3,Stats!I$7)</f>
        <v>1.3782385829531514</v>
      </c>
      <c r="Q270">
        <f>STANDARDIZE(physicochemical[[#This Row],[pH]],Stats!J$3,Stats!J$7)</f>
        <v>-1.133918245574866</v>
      </c>
      <c r="R270">
        <f>STANDARDIZE(physicochemical[[#This Row],[sulphates]],Stats!K$3,Stats!K$7)</f>
        <v>-0.42858004782388098</v>
      </c>
      <c r="S270">
        <f>STANDARDIZE(physicochemical[[#This Row],[alcohol]],Stats!L$3,Stats!L$7)</f>
        <v>-0.9105069952291851</v>
      </c>
      <c r="T270" s="17">
        <f>STANDARDIZE(physicochemical[[#This Row],[quality]],Stats!N$3,Stats!N$7)</f>
        <v>0.50837380281196765</v>
      </c>
      <c r="U270">
        <f>SQRT(SUMXMY2($K$2:$S$2,physicochemical[[#This Row],[STDFA]:[STDAlc]]))</f>
        <v>5.8305687156709496</v>
      </c>
      <c r="V270" t="str">
        <f>VLOOKUP(physicochemical[[#This Row],[Euclidean Dist]],Quartiles,2)</f>
        <v>Q2</v>
      </c>
      <c r="W270">
        <f>IF(physicochemical[[#This Row],[Euclidean Dist]]&lt;=beta,1-2*(physicochemical[[#This Row],[Euclidean Dist]]/gamma)^2,2*((physicochemical[[#This Row],[Euclidean Dist]]-gamma)/gamma)^2)</f>
        <v>0.70171268782712004</v>
      </c>
      <c r="X270" t="str">
        <f>VLOOKUP(physicochemical[[#This Row],[S- Fn]],FuzzyQ,2)</f>
        <v>Q2</v>
      </c>
      <c r="Y270">
        <f>physicochemical[[#This Row],[Euclidean Dist]]^2</f>
        <v>33.995531548160784</v>
      </c>
      <c r="Z270" t="str">
        <f>VLOOKUP(physicochemical[[#This Row],[Concentration]],FuzzyQ,2)</f>
        <v>Q1</v>
      </c>
      <c r="AA270">
        <f>SQRT(physicochemical[[#This Row],[S- Fn]])</f>
        <v>0.83768292797879085</v>
      </c>
      <c r="AB270" t="str">
        <f>VLOOKUP(physicochemical[[#This Row],[Dialation]],FuzzyQ,2)</f>
        <v>Q1</v>
      </c>
    </row>
    <row r="271" spans="1:28" ht="15" hidden="1" thickTop="1" x14ac:dyDescent="0.35">
      <c r="A271">
        <f>'winequality-white'!A308</f>
        <v>7.6</v>
      </c>
      <c r="B271">
        <f>'winequality-white'!B308</f>
        <v>0.62</v>
      </c>
      <c r="C271">
        <f>'winequality-white'!D308</f>
        <v>2.2000000000000002</v>
      </c>
      <c r="D271">
        <f>'winequality-white'!E308</f>
        <v>8.2000000000000003E-2</v>
      </c>
      <c r="E271">
        <f>'winequality-white'!F308</f>
        <v>7</v>
      </c>
      <c r="F271">
        <f>'winequality-white'!H308</f>
        <v>0.99660000000000004</v>
      </c>
      <c r="G271">
        <f>'winequality-white'!I308</f>
        <v>3.36</v>
      </c>
      <c r="H271">
        <f>'winequality-white'!J308</f>
        <v>0.52</v>
      </c>
      <c r="I271">
        <f>'winequality-white'!K308</f>
        <v>9.4</v>
      </c>
      <c r="J271" s="17">
        <v>5</v>
      </c>
      <c r="K271">
        <f>STANDARDIZE(physicochemical[[#This Row],[fixed acidity]],Stats!B$3,Stats!B$7)</f>
        <v>-0.61466764932476026</v>
      </c>
      <c r="L271">
        <f>STANDARDIZE(physicochemical[[#This Row],[volatile acidity]],Stats!C$3,Stats!C$7)</f>
        <v>0.51363801146497012</v>
      </c>
      <c r="M271">
        <f>STANDARDIZE(physicochemical[[#This Row],[residual sugar]],Stats!E$3,Stats!E$7)</f>
        <v>-0.30622469723426132</v>
      </c>
      <c r="N271">
        <f>STANDARDIZE(physicochemical[[#This Row],[chlorides]],Stats!F$3,Stats!F$7)</f>
        <v>-0.16778002239917533</v>
      </c>
      <c r="O271">
        <f>STANDARDIZE(physicochemical[[#This Row],[free sulfur dioxide]],Stats!G$3,Stats!G$7)</f>
        <v>-0.81931630393553256</v>
      </c>
      <c r="P271">
        <f>STANDARDIZE(physicochemical[[#This Row],[density]],Stats!I$3,Stats!I$7)</f>
        <v>-0.42152777906390498</v>
      </c>
      <c r="Q271">
        <f>STANDARDIZE(physicochemical[[#This Row],[pH]],Stats!J$3,Stats!J$7)</f>
        <v>0.38557019070636345</v>
      </c>
      <c r="R271">
        <f>STANDARDIZE(physicochemical[[#This Row],[sulphates]],Stats!K$3,Stats!K$7)</f>
        <v>-0.81065599468673222</v>
      </c>
      <c r="S271">
        <f>STANDARDIZE(physicochemical[[#This Row],[alcohol]],Stats!L$3,Stats!L$7)</f>
        <v>-0.813716626862097</v>
      </c>
      <c r="T271" s="17">
        <f>STANDARDIZE(physicochemical[[#This Row],[quality]],Stats!N$3,Stats!N$7)</f>
        <v>-0.74377842086283041</v>
      </c>
      <c r="U271">
        <f>SQRT(SUMXMY2($K$2:$S$2,physicochemical[[#This Row],[STDFA]:[STDAlc]]))</f>
        <v>4.1726182698052794</v>
      </c>
      <c r="V271" t="str">
        <f>VLOOKUP(physicochemical[[#This Row],[Euclidean Dist]],Quartiles,2)</f>
        <v>Q2</v>
      </c>
      <c r="W271">
        <f>IF(physicochemical[[#This Row],[Euclidean Dist]]&lt;=beta,1-2*(physicochemical[[#This Row],[Euclidean Dist]]/gamma)^2,2*((physicochemical[[#This Row],[Euclidean Dist]]-gamma)/gamma)^2)</f>
        <v>0.84723275197762393</v>
      </c>
      <c r="X271" t="str">
        <f>VLOOKUP(physicochemical[[#This Row],[S- Fn]],FuzzyQ,2)</f>
        <v>Q1</v>
      </c>
      <c r="Y271">
        <f>physicochemical[[#This Row],[Euclidean Dist]]^2</f>
        <v>17.410743225512803</v>
      </c>
      <c r="Z271" t="str">
        <f>VLOOKUP(physicochemical[[#This Row],[Concentration]],FuzzyQ,2)</f>
        <v>Q1</v>
      </c>
      <c r="AA271">
        <f>SQRT(physicochemical[[#This Row],[S- Fn]])</f>
        <v>0.92045247133006491</v>
      </c>
      <c r="AB271" t="str">
        <f>VLOOKUP(physicochemical[[#This Row],[Dialation]],FuzzyQ,2)</f>
        <v>Q1</v>
      </c>
    </row>
    <row r="272" spans="1:28" ht="15" hidden="1" thickTop="1" x14ac:dyDescent="0.35">
      <c r="A272">
        <f>'winequality-white'!A309</f>
        <v>10.3</v>
      </c>
      <c r="B272">
        <f>'winequality-white'!B309</f>
        <v>0.41</v>
      </c>
      <c r="C272">
        <f>'winequality-white'!D309</f>
        <v>2.4</v>
      </c>
      <c r="D272">
        <f>'winequality-white'!E309</f>
        <v>0.21299999999999999</v>
      </c>
      <c r="E272">
        <f>'winequality-white'!F309</f>
        <v>6</v>
      </c>
      <c r="F272">
        <f>'winequality-white'!H309</f>
        <v>0.99939999999999996</v>
      </c>
      <c r="G272">
        <f>'winequality-white'!I309</f>
        <v>3.19</v>
      </c>
      <c r="H272">
        <f>'winequality-white'!J309</f>
        <v>0.62</v>
      </c>
      <c r="I272">
        <f>'winequality-white'!K309</f>
        <v>9.5</v>
      </c>
      <c r="J272" s="17">
        <v>6</v>
      </c>
      <c r="K272">
        <f>STANDARDIZE(physicochemical[[#This Row],[fixed acidity]],Stats!B$3,Stats!B$7)</f>
        <v>0.85543834161937815</v>
      </c>
      <c r="L272">
        <f>STANDARDIZE(physicochemical[[#This Row],[volatile acidity]],Stats!C$3,Stats!C$7)</f>
        <v>-0.66250398403872113</v>
      </c>
      <c r="M272">
        <f>STANDARDIZE(physicochemical[[#This Row],[residual sugar]],Stats!E$3,Stats!E$7)</f>
        <v>-0.14479892114872595</v>
      </c>
      <c r="N272">
        <f>STANDARDIZE(physicochemical[[#This Row],[chlorides]],Stats!F$3,Stats!F$7)</f>
        <v>2.4566000294566317</v>
      </c>
      <c r="O272">
        <f>STANDARDIZE(physicochemical[[#This Row],[free sulfur dioxide]],Stats!G$3,Stats!G$7)</f>
        <v>-0.91958754416751554</v>
      </c>
      <c r="P272">
        <f>STANDARDIZE(physicochemical[[#This Row],[density]],Stats!I$3,Stats!I$7)</f>
        <v>1.1532677877009803</v>
      </c>
      <c r="Q272">
        <f>STANDARDIZE(physicochemical[[#This Row],[pH]],Stats!J$3,Stats!J$7)</f>
        <v>-0.6907341183261746</v>
      </c>
      <c r="R272">
        <f>STANDARDIZE(physicochemical[[#This Row],[sulphates]],Stats!K$3,Stats!K$7)</f>
        <v>-0.26483321345408734</v>
      </c>
      <c r="S272">
        <f>STANDARDIZE(physicochemical[[#This Row],[alcohol]],Stats!L$3,Stats!L$7)</f>
        <v>-0.71692625849500891</v>
      </c>
      <c r="T272" s="17">
        <f>STANDARDIZE(physicochemical[[#This Row],[quality]],Stats!N$3,Stats!N$7)</f>
        <v>0.50837380281196765</v>
      </c>
      <c r="U272">
        <f>SQRT(SUMXMY2($K$2:$S$2,physicochemical[[#This Row],[STDFA]:[STDAlc]]))</f>
        <v>6.3838435408190533</v>
      </c>
      <c r="V272" t="str">
        <f>VLOOKUP(physicochemical[[#This Row],[Euclidean Dist]],Quartiles,2)</f>
        <v>Q2</v>
      </c>
      <c r="W272">
        <f>IF(physicochemical[[#This Row],[Euclidean Dist]]&lt;=beta,1-2*(physicochemical[[#This Row],[Euclidean Dist]]/gamma)^2,2*((physicochemical[[#This Row],[Euclidean Dist]]-gamma)/gamma)^2)</f>
        <v>0.64241654710295415</v>
      </c>
      <c r="X272" t="str">
        <f>VLOOKUP(physicochemical[[#This Row],[S- Fn]],FuzzyQ,2)</f>
        <v>Q2</v>
      </c>
      <c r="Y272">
        <f>physicochemical[[#This Row],[Euclidean Dist]]^2</f>
        <v>40.753458353657145</v>
      </c>
      <c r="Z272" t="str">
        <f>VLOOKUP(physicochemical[[#This Row],[Concentration]],FuzzyQ,2)</f>
        <v>Q1</v>
      </c>
      <c r="AA272">
        <f>SQRT(physicochemical[[#This Row],[S- Fn]])</f>
        <v>0.80150891891666065</v>
      </c>
      <c r="AB272" t="str">
        <f>VLOOKUP(physicochemical[[#This Row],[Dialation]],FuzzyQ,2)</f>
        <v>Q1</v>
      </c>
    </row>
    <row r="273" spans="1:28" ht="15" hidden="1" thickTop="1" x14ac:dyDescent="0.35">
      <c r="A273">
        <f>'winequality-white'!A310</f>
        <v>10.3</v>
      </c>
      <c r="B273">
        <f>'winequality-white'!B310</f>
        <v>0.43</v>
      </c>
      <c r="C273">
        <f>'winequality-white'!D310</f>
        <v>2.4</v>
      </c>
      <c r="D273">
        <f>'winequality-white'!E310</f>
        <v>0.214</v>
      </c>
      <c r="E273">
        <f>'winequality-white'!F310</f>
        <v>5</v>
      </c>
      <c r="F273">
        <f>'winequality-white'!H310</f>
        <v>0.99939999999999996</v>
      </c>
      <c r="G273">
        <f>'winequality-white'!I310</f>
        <v>3.19</v>
      </c>
      <c r="H273">
        <f>'winequality-white'!J310</f>
        <v>0.63</v>
      </c>
      <c r="I273">
        <f>'winequality-white'!K310</f>
        <v>9.5</v>
      </c>
      <c r="J273" s="17">
        <v>6</v>
      </c>
      <c r="K273">
        <f>STANDARDIZE(physicochemical[[#This Row],[fixed acidity]],Stats!B$3,Stats!B$7)</f>
        <v>0.85543834161937815</v>
      </c>
      <c r="L273">
        <f>STANDARDIZE(physicochemical[[#This Row],[volatile acidity]],Stats!C$3,Stats!C$7)</f>
        <v>-0.55049046065741714</v>
      </c>
      <c r="M273">
        <f>STANDARDIZE(physicochemical[[#This Row],[residual sugar]],Stats!E$3,Stats!E$7)</f>
        <v>-0.14479892114872595</v>
      </c>
      <c r="N273">
        <f>STANDARDIZE(physicochemical[[#This Row],[chlorides]],Stats!F$3,Stats!F$7)</f>
        <v>2.4766334649669814</v>
      </c>
      <c r="O273">
        <f>STANDARDIZE(physicochemical[[#This Row],[free sulfur dioxide]],Stats!G$3,Stats!G$7)</f>
        <v>-1.0198587843994984</v>
      </c>
      <c r="P273">
        <f>STANDARDIZE(physicochemical[[#This Row],[density]],Stats!I$3,Stats!I$7)</f>
        <v>1.1532677877009803</v>
      </c>
      <c r="Q273">
        <f>STANDARDIZE(physicochemical[[#This Row],[pH]],Stats!J$3,Stats!J$7)</f>
        <v>-0.6907341183261746</v>
      </c>
      <c r="R273">
        <f>STANDARDIZE(physicochemical[[#This Row],[sulphates]],Stats!K$3,Stats!K$7)</f>
        <v>-0.21025093533082276</v>
      </c>
      <c r="S273">
        <f>STANDARDIZE(physicochemical[[#This Row],[alcohol]],Stats!L$3,Stats!L$7)</f>
        <v>-0.71692625849500891</v>
      </c>
      <c r="T273" s="17">
        <f>STANDARDIZE(physicochemical[[#This Row],[quality]],Stats!N$3,Stats!N$7)</f>
        <v>0.50837380281196765</v>
      </c>
      <c r="U273">
        <f>SQRT(SUMXMY2($K$2:$S$2,physicochemical[[#This Row],[STDFA]:[STDAlc]]))</f>
        <v>6.3188381042141817</v>
      </c>
      <c r="V273" t="str">
        <f>VLOOKUP(physicochemical[[#This Row],[Euclidean Dist]],Quartiles,2)</f>
        <v>Q2</v>
      </c>
      <c r="W273">
        <f>IF(physicochemical[[#This Row],[Euclidean Dist]]&lt;=beta,1-2*(physicochemical[[#This Row],[Euclidean Dist]]/gamma)^2,2*((physicochemical[[#This Row],[Euclidean Dist]]-gamma)/gamma)^2)</f>
        <v>0.64966187488832927</v>
      </c>
      <c r="X273" t="str">
        <f>VLOOKUP(physicochemical[[#This Row],[S- Fn]],FuzzyQ,2)</f>
        <v>Q2</v>
      </c>
      <c r="Y273">
        <f>physicochemical[[#This Row],[Euclidean Dist]]^2</f>
        <v>39.927714987269077</v>
      </c>
      <c r="Z273" t="str">
        <f>VLOOKUP(physicochemical[[#This Row],[Concentration]],FuzzyQ,2)</f>
        <v>Q1</v>
      </c>
      <c r="AA273">
        <f>SQRT(physicochemical[[#This Row],[S- Fn]])</f>
        <v>0.80601605125973097</v>
      </c>
      <c r="AB273" t="str">
        <f>VLOOKUP(physicochemical[[#This Row],[Dialation]],FuzzyQ,2)</f>
        <v>Q1</v>
      </c>
    </row>
    <row r="274" spans="1:28" ht="15" hidden="1" thickTop="1" x14ac:dyDescent="0.35">
      <c r="A274">
        <f>'winequality-white'!A311</f>
        <v>7.4</v>
      </c>
      <c r="B274">
        <f>'winequality-white'!B311</f>
        <v>0.28999999999999998</v>
      </c>
      <c r="C274">
        <f>'winequality-white'!D311</f>
        <v>1.7</v>
      </c>
      <c r="D274">
        <f>'winequality-white'!E311</f>
        <v>6.2E-2</v>
      </c>
      <c r="E274">
        <f>'winequality-white'!F311</f>
        <v>9</v>
      </c>
      <c r="F274">
        <f>'winequality-white'!H311</f>
        <v>0.99680000000000002</v>
      </c>
      <c r="G274">
        <f>'winequality-white'!I311</f>
        <v>3.41</v>
      </c>
      <c r="H274">
        <f>'winequality-white'!J311</f>
        <v>0.53</v>
      </c>
      <c r="I274">
        <f>'winequality-white'!K311</f>
        <v>9.5</v>
      </c>
      <c r="J274" s="17">
        <v>6</v>
      </c>
      <c r="K274">
        <f>STANDARDIZE(physicochemical[[#This Row],[fixed acidity]],Stats!B$3,Stats!B$7)</f>
        <v>-0.72356438939469592</v>
      </c>
      <c r="L274">
        <f>STANDARDIZE(physicochemical[[#This Row],[volatile acidity]],Stats!C$3,Stats!C$7)</f>
        <v>-1.3345851243265445</v>
      </c>
      <c r="M274">
        <f>STANDARDIZE(physicochemical[[#This Row],[residual sugar]],Stats!E$3,Stats!E$7)</f>
        <v>-0.70978913744810046</v>
      </c>
      <c r="N274">
        <f>STANDARDIZE(physicochemical[[#This Row],[chlorides]],Stats!F$3,Stats!F$7)</f>
        <v>-0.5684487326061689</v>
      </c>
      <c r="O274">
        <f>STANDARDIZE(physicochemical[[#This Row],[free sulfur dioxide]],Stats!G$3,Stats!G$7)</f>
        <v>-0.61877382347156662</v>
      </c>
      <c r="P274">
        <f>STANDARDIZE(physicochemical[[#This Row],[density]],Stats!I$3,Stats!I$7)</f>
        <v>-0.30904238143785062</v>
      </c>
      <c r="Q274">
        <f>STANDARDIZE(physicochemical[[#This Row],[pH]],Stats!J$3,Stats!J$7)</f>
        <v>0.70213028159828828</v>
      </c>
      <c r="R274">
        <f>STANDARDIZE(physicochemical[[#This Row],[sulphates]],Stats!K$3,Stats!K$7)</f>
        <v>-0.75607371656346767</v>
      </c>
      <c r="S274">
        <f>STANDARDIZE(physicochemical[[#This Row],[alcohol]],Stats!L$3,Stats!L$7)</f>
        <v>-0.71692625849500891</v>
      </c>
      <c r="T274" s="17">
        <f>STANDARDIZE(physicochemical[[#This Row],[quality]],Stats!N$3,Stats!N$7)</f>
        <v>0.50837380281196765</v>
      </c>
      <c r="U274">
        <f>SQRT(SUMXMY2($K$2:$S$2,physicochemical[[#This Row],[STDFA]:[STDAlc]]))</f>
        <v>5.7723104801393958</v>
      </c>
      <c r="V274" t="str">
        <f>VLOOKUP(physicochemical[[#This Row],[Euclidean Dist]],Quartiles,2)</f>
        <v>Q2</v>
      </c>
      <c r="W274">
        <f>IF(physicochemical[[#This Row],[Euclidean Dist]]&lt;=beta,1-2*(physicochemical[[#This Row],[Euclidean Dist]]/gamma)^2,2*((physicochemical[[#This Row],[Euclidean Dist]]-gamma)/gamma)^2)</f>
        <v>0.70764379869567651</v>
      </c>
      <c r="X274" t="str">
        <f>VLOOKUP(physicochemical[[#This Row],[S- Fn]],FuzzyQ,2)</f>
        <v>Q2</v>
      </c>
      <c r="Y274">
        <f>physicochemical[[#This Row],[Euclidean Dist]]^2</f>
        <v>33.319568279127104</v>
      </c>
      <c r="Z274" t="str">
        <f>VLOOKUP(physicochemical[[#This Row],[Concentration]],FuzzyQ,2)</f>
        <v>Q1</v>
      </c>
      <c r="AA274">
        <f>SQRT(physicochemical[[#This Row],[S- Fn]])</f>
        <v>0.84121566717202578</v>
      </c>
      <c r="AB274" t="str">
        <f>VLOOKUP(physicochemical[[#This Row],[Dialation]],FuzzyQ,2)</f>
        <v>Q1</v>
      </c>
    </row>
    <row r="275" spans="1:28" ht="15" hidden="1" thickTop="1" x14ac:dyDescent="0.35">
      <c r="A275">
        <f>'winequality-white'!A313</f>
        <v>7.9</v>
      </c>
      <c r="B275">
        <f>'winequality-white'!B313</f>
        <v>0.53</v>
      </c>
      <c r="C275">
        <f>'winequality-white'!D313</f>
        <v>2</v>
      </c>
      <c r="D275">
        <f>'winequality-white'!E313</f>
        <v>7.1999999999999995E-2</v>
      </c>
      <c r="E275">
        <f>'winequality-white'!F313</f>
        <v>15</v>
      </c>
      <c r="F275">
        <f>'winequality-white'!H313</f>
        <v>0.996</v>
      </c>
      <c r="G275">
        <f>'winequality-white'!I313</f>
        <v>3.27</v>
      </c>
      <c r="H275">
        <f>'winequality-white'!J313</f>
        <v>0.54</v>
      </c>
      <c r="I275">
        <f>'winequality-white'!K313</f>
        <v>9.4</v>
      </c>
      <c r="J275" s="17">
        <v>6</v>
      </c>
      <c r="K275">
        <f>STANDARDIZE(physicochemical[[#This Row],[fixed acidity]],Stats!B$3,Stats!B$7)</f>
        <v>-0.4513225392198556</v>
      </c>
      <c r="L275">
        <f>STANDARDIZE(physicochemical[[#This Row],[volatile acidity]],Stats!C$3,Stats!C$7)</f>
        <v>9.5771562491026689E-3</v>
      </c>
      <c r="M275">
        <f>STANDARDIZE(physicochemical[[#This Row],[residual sugar]],Stats!E$3,Stats!E$7)</f>
        <v>-0.46765047331979703</v>
      </c>
      <c r="N275">
        <f>STANDARDIZE(physicochemical[[#This Row],[chlorides]],Stats!F$3,Stats!F$7)</f>
        <v>-0.36811437750267223</v>
      </c>
      <c r="O275">
        <f>STANDARDIZE(physicochemical[[#This Row],[free sulfur dioxide]],Stats!G$3,Stats!G$7)</f>
        <v>-1.714638207966902E-2</v>
      </c>
      <c r="P275">
        <f>STANDARDIZE(physicochemical[[#This Row],[density]],Stats!I$3,Stats!I$7)</f>
        <v>-0.7589839719421303</v>
      </c>
      <c r="Q275">
        <f>STANDARDIZE(physicochemical[[#This Row],[pH]],Stats!J$3,Stats!J$7)</f>
        <v>-0.18423797289909724</v>
      </c>
      <c r="R275">
        <f>STANDARDIZE(physicochemical[[#This Row],[sulphates]],Stats!K$3,Stats!K$7)</f>
        <v>-0.70149143844020312</v>
      </c>
      <c r="S275">
        <f>STANDARDIZE(physicochemical[[#This Row],[alcohol]],Stats!L$3,Stats!L$7)</f>
        <v>-0.813716626862097</v>
      </c>
      <c r="T275" s="17">
        <f>STANDARDIZE(physicochemical[[#This Row],[quality]],Stats!N$3,Stats!N$7)</f>
        <v>0.50837380281196765</v>
      </c>
      <c r="U275">
        <f>SQRT(SUMXMY2($K$2:$S$2,physicochemical[[#This Row],[STDFA]:[STDAlc]]))</f>
        <v>4.9977887557830494</v>
      </c>
      <c r="V275" t="str">
        <f>VLOOKUP(physicochemical[[#This Row],[Euclidean Dist]],Quartiles,2)</f>
        <v>Q2</v>
      </c>
      <c r="W275">
        <f>IF(physicochemical[[#This Row],[Euclidean Dist]]&lt;=beta,1-2*(physicochemical[[#This Row],[Euclidean Dist]]/gamma)^2,2*((physicochemical[[#This Row],[Euclidean Dist]]-gamma)/gamma)^2)</f>
        <v>0.78083624339473812</v>
      </c>
      <c r="X275" t="str">
        <f>VLOOKUP(physicochemical[[#This Row],[S- Fn]],FuzzyQ,2)</f>
        <v>Q1</v>
      </c>
      <c r="Y275">
        <f>physicochemical[[#This Row],[Euclidean Dist]]^2</f>
        <v>24.977892447431479</v>
      </c>
      <c r="Z275" t="str">
        <f>VLOOKUP(physicochemical[[#This Row],[Concentration]],FuzzyQ,2)</f>
        <v>Q1</v>
      </c>
      <c r="AA275">
        <f>SQRT(physicochemical[[#This Row],[S- Fn]])</f>
        <v>0.88364938940438253</v>
      </c>
      <c r="AB275" t="str">
        <f>VLOOKUP(physicochemical[[#This Row],[Dialation]],FuzzyQ,2)</f>
        <v>Q1</v>
      </c>
    </row>
    <row r="276" spans="1:28" ht="15" hidden="1" thickTop="1" x14ac:dyDescent="0.35">
      <c r="A276">
        <f>'winequality-white'!A314</f>
        <v>9</v>
      </c>
      <c r="B276">
        <f>'winequality-white'!B314</f>
        <v>0.46</v>
      </c>
      <c r="C276">
        <f>'winequality-white'!D314</f>
        <v>2.8</v>
      </c>
      <c r="D276">
        <f>'winequality-white'!E314</f>
        <v>9.2999999999999999E-2</v>
      </c>
      <c r="E276">
        <f>'winequality-white'!F314</f>
        <v>19</v>
      </c>
      <c r="F276">
        <f>'winequality-white'!H314</f>
        <v>0.99814999999999998</v>
      </c>
      <c r="G276">
        <f>'winequality-white'!I314</f>
        <v>3.32</v>
      </c>
      <c r="H276">
        <f>'winequality-white'!J314</f>
        <v>0.63</v>
      </c>
      <c r="I276">
        <f>'winequality-white'!K314</f>
        <v>9.5</v>
      </c>
      <c r="J276" s="17">
        <v>6</v>
      </c>
      <c r="K276">
        <f>STANDARDIZE(physicochemical[[#This Row],[fixed acidity]],Stats!B$3,Stats!B$7)</f>
        <v>0.14760953116479295</v>
      </c>
      <c r="L276">
        <f>STANDARDIZE(physicochemical[[#This Row],[volatile acidity]],Stats!C$3,Stats!C$7)</f>
        <v>-0.38247017558546109</v>
      </c>
      <c r="M276">
        <f>STANDARDIZE(physicochemical[[#This Row],[residual sugar]],Stats!E$3,Stats!E$7)</f>
        <v>0.17805263102234511</v>
      </c>
      <c r="N276">
        <f>STANDARDIZE(physicochemical[[#This Row],[chlorides]],Stats!F$3,Stats!F$7)</f>
        <v>5.2587768214671003E-2</v>
      </c>
      <c r="O276">
        <f>STANDARDIZE(physicochemical[[#This Row],[free sulfur dioxide]],Stats!G$3,Stats!G$7)</f>
        <v>0.38393857884826277</v>
      </c>
      <c r="P276">
        <f>STANDARDIZE(physicochemical[[#This Row],[density]],Stats!I$3,Stats!I$7)</f>
        <v>0.45023405253807841</v>
      </c>
      <c r="Q276">
        <f>STANDARDIZE(physicochemical[[#This Row],[pH]],Stats!J$3,Stats!J$7)</f>
        <v>0.13232211799282476</v>
      </c>
      <c r="R276">
        <f>STANDARDIZE(physicochemical[[#This Row],[sulphates]],Stats!K$3,Stats!K$7)</f>
        <v>-0.21025093533082276</v>
      </c>
      <c r="S276">
        <f>STANDARDIZE(physicochemical[[#This Row],[alcohol]],Stats!L$3,Stats!L$7)</f>
        <v>-0.71692625849500891</v>
      </c>
      <c r="T276" s="17">
        <f>STANDARDIZE(physicochemical[[#This Row],[quality]],Stats!N$3,Stats!N$7)</f>
        <v>0.50837380281196765</v>
      </c>
      <c r="U276">
        <f>SQRT(SUMXMY2($K$2:$S$2,physicochemical[[#This Row],[STDFA]:[STDAlc]]))</f>
        <v>5.1764560540325135</v>
      </c>
      <c r="V276" t="str">
        <f>VLOOKUP(physicochemical[[#This Row],[Euclidean Dist]],Quartiles,2)</f>
        <v>Q2</v>
      </c>
      <c r="W276">
        <f>IF(physicochemical[[#This Row],[Euclidean Dist]]&lt;=beta,1-2*(physicochemical[[#This Row],[Euclidean Dist]]/gamma)^2,2*((physicochemical[[#This Row],[Euclidean Dist]]-gamma)/gamma)^2)</f>
        <v>0.76488626136272675</v>
      </c>
      <c r="X276" t="str">
        <f>VLOOKUP(physicochemical[[#This Row],[S- Fn]],FuzzyQ,2)</f>
        <v>Q1</v>
      </c>
      <c r="Y276">
        <f>physicochemical[[#This Row],[Euclidean Dist]]^2</f>
        <v>26.795697279329861</v>
      </c>
      <c r="Z276" t="str">
        <f>VLOOKUP(physicochemical[[#This Row],[Concentration]],FuzzyQ,2)</f>
        <v>Q1</v>
      </c>
      <c r="AA276">
        <f>SQRT(physicochemical[[#This Row],[S- Fn]])</f>
        <v>0.87457776175862534</v>
      </c>
      <c r="AB276" t="str">
        <f>VLOOKUP(physicochemical[[#This Row],[Dialation]],FuzzyQ,2)</f>
        <v>Q1</v>
      </c>
    </row>
    <row r="277" spans="1:28" ht="15" hidden="1" thickTop="1" x14ac:dyDescent="0.35">
      <c r="A277">
        <f>'winequality-white'!A315</f>
        <v>8.6</v>
      </c>
      <c r="B277">
        <f>'winequality-white'!B315</f>
        <v>0.47</v>
      </c>
      <c r="C277">
        <f>'winequality-white'!D315</f>
        <v>3</v>
      </c>
      <c r="D277">
        <f>'winequality-white'!E315</f>
        <v>7.5999999999999998E-2</v>
      </c>
      <c r="E277">
        <f>'winequality-white'!F315</f>
        <v>30</v>
      </c>
      <c r="F277">
        <f>'winequality-white'!H315</f>
        <v>0.99760000000000004</v>
      </c>
      <c r="G277">
        <f>'winequality-white'!I315</f>
        <v>3.3</v>
      </c>
      <c r="H277">
        <f>'winequality-white'!J315</f>
        <v>0.53</v>
      </c>
      <c r="I277">
        <f>'winequality-white'!K315</f>
        <v>9.4</v>
      </c>
      <c r="J277" s="17">
        <v>5</v>
      </c>
      <c r="K277">
        <f>STANDARDIZE(physicochemical[[#This Row],[fixed acidity]],Stats!B$3,Stats!B$7)</f>
        <v>-7.0183948975079527E-2</v>
      </c>
      <c r="L277">
        <f>STANDARDIZE(physicochemical[[#This Row],[volatile acidity]],Stats!C$3,Stats!C$7)</f>
        <v>-0.32646341389480937</v>
      </c>
      <c r="M277">
        <f>STANDARDIZE(physicochemical[[#This Row],[residual sugar]],Stats!E$3,Stats!E$7)</f>
        <v>0.33947840710788085</v>
      </c>
      <c r="N277">
        <f>STANDARDIZE(physicochemical[[#This Row],[chlorides]],Stats!F$3,Stats!F$7)</f>
        <v>-0.2879806354612735</v>
      </c>
      <c r="O277">
        <f>STANDARDIZE(physicochemical[[#This Row],[free sulfur dioxide]],Stats!G$3,Stats!G$7)</f>
        <v>1.486922221400075</v>
      </c>
      <c r="P277">
        <f>STANDARDIZE(physicochemical[[#This Row],[density]],Stats!I$3,Stats!I$7)</f>
        <v>0.14089920906642905</v>
      </c>
      <c r="Q277">
        <f>STANDARDIZE(physicochemical[[#This Row],[pH]],Stats!J$3,Stats!J$7)</f>
        <v>5.6980816360553939E-3</v>
      </c>
      <c r="R277">
        <f>STANDARDIZE(physicochemical[[#This Row],[sulphates]],Stats!K$3,Stats!K$7)</f>
        <v>-0.75607371656346767</v>
      </c>
      <c r="S277">
        <f>STANDARDIZE(physicochemical[[#This Row],[alcohol]],Stats!L$3,Stats!L$7)</f>
        <v>-0.813716626862097</v>
      </c>
      <c r="T277" s="17">
        <f>STANDARDIZE(physicochemical[[#This Row],[quality]],Stats!N$3,Stats!N$7)</f>
        <v>-0.74377842086283041</v>
      </c>
      <c r="U277">
        <f>SQRT(SUMXMY2($K$2:$S$2,physicochemical[[#This Row],[STDFA]:[STDAlc]]))</f>
        <v>5.4963038282147521</v>
      </c>
      <c r="V277" t="str">
        <f>VLOOKUP(physicochemical[[#This Row],[Euclidean Dist]],Quartiles,2)</f>
        <v>Q2</v>
      </c>
      <c r="W277">
        <f>IF(physicochemical[[#This Row],[Euclidean Dist]]&lt;=beta,1-2*(physicochemical[[#This Row],[Euclidean Dist]]/gamma)^2,2*((physicochemical[[#This Row],[Euclidean Dist]]-gamma)/gamma)^2)</f>
        <v>0.73493376554643031</v>
      </c>
      <c r="X277" t="str">
        <f>VLOOKUP(physicochemical[[#This Row],[S- Fn]],FuzzyQ,2)</f>
        <v>Q2</v>
      </c>
      <c r="Y277">
        <f>physicochemical[[#This Row],[Euclidean Dist]]^2</f>
        <v>30.209355772048138</v>
      </c>
      <c r="Z277" t="str">
        <f>VLOOKUP(physicochemical[[#This Row],[Concentration]],FuzzyQ,2)</f>
        <v>Q1</v>
      </c>
      <c r="AA277">
        <f>SQRT(physicochemical[[#This Row],[S- Fn]])</f>
        <v>0.85728278038604644</v>
      </c>
      <c r="AB277" t="str">
        <f>VLOOKUP(physicochemical[[#This Row],[Dialation]],FuzzyQ,2)</f>
        <v>Q1</v>
      </c>
    </row>
    <row r="278" spans="1:28" ht="15" hidden="1" thickTop="1" x14ac:dyDescent="0.35">
      <c r="A278">
        <f>'winequality-white'!A316</f>
        <v>7.4</v>
      </c>
      <c r="B278">
        <f>'winequality-white'!B316</f>
        <v>0.36</v>
      </c>
      <c r="C278">
        <f>'winequality-white'!D316</f>
        <v>2.6</v>
      </c>
      <c r="D278">
        <f>'winequality-white'!E316</f>
        <v>8.6999999999999994E-2</v>
      </c>
      <c r="E278">
        <f>'winequality-white'!F316</f>
        <v>26</v>
      </c>
      <c r="F278">
        <f>'winequality-white'!H316</f>
        <v>0.99644999999999995</v>
      </c>
      <c r="G278">
        <f>'winequality-white'!I316</f>
        <v>3.39</v>
      </c>
      <c r="H278">
        <f>'winequality-white'!J316</f>
        <v>0.68</v>
      </c>
      <c r="I278">
        <f>'winequality-white'!K316</f>
        <v>11</v>
      </c>
      <c r="J278" s="17">
        <v>5</v>
      </c>
      <c r="K278">
        <f>STANDARDIZE(physicochemical[[#This Row],[fixed acidity]],Stats!B$3,Stats!B$7)</f>
        <v>-0.72356438939469592</v>
      </c>
      <c r="L278">
        <f>STANDARDIZE(physicochemical[[#This Row],[volatile acidity]],Stats!C$3,Stats!C$7)</f>
        <v>-0.94253779249198089</v>
      </c>
      <c r="M278">
        <f>STANDARDIZE(physicochemical[[#This Row],[residual sugar]],Stats!E$3,Stats!E$7)</f>
        <v>1.6626854936809765E-2</v>
      </c>
      <c r="N278">
        <f>STANDARDIZE(physicochemical[[#This Row],[chlorides]],Stats!F$3,Stats!F$7)</f>
        <v>-6.7612844847427148E-2</v>
      </c>
      <c r="O278">
        <f>STANDARDIZE(physicochemical[[#This Row],[free sulfur dioxide]],Stats!G$3,Stats!G$7)</f>
        <v>1.0858372604721434</v>
      </c>
      <c r="P278">
        <f>STANDARDIZE(physicochemical[[#This Row],[density]],Stats!I$3,Stats!I$7)</f>
        <v>-0.50589182728350812</v>
      </c>
      <c r="Q278">
        <f>STANDARDIZE(physicochemical[[#This Row],[pH]],Stats!J$3,Stats!J$7)</f>
        <v>0.57550624524151883</v>
      </c>
      <c r="R278">
        <f>STANDARDIZE(physicochemical[[#This Row],[sulphates]],Stats!K$3,Stats!K$7)</f>
        <v>6.266045528550003E-2</v>
      </c>
      <c r="S278">
        <f>STANDARDIZE(physicochemical[[#This Row],[alcohol]],Stats!L$3,Stats!L$7)</f>
        <v>0.73492926701131767</v>
      </c>
      <c r="T278" s="17">
        <f>STANDARDIZE(physicochemical[[#This Row],[quality]],Stats!N$3,Stats!N$7)</f>
        <v>-0.74377842086283041</v>
      </c>
      <c r="U278">
        <f>SQRT(SUMXMY2($K$2:$S$2,physicochemical[[#This Row],[STDFA]:[STDAlc]]))</f>
        <v>5.5300490137357734</v>
      </c>
      <c r="V278" t="str">
        <f>VLOOKUP(physicochemical[[#This Row],[Euclidean Dist]],Quartiles,2)</f>
        <v>Q2</v>
      </c>
      <c r="W278">
        <f>IF(physicochemical[[#This Row],[Euclidean Dist]]&lt;=beta,1-2*(physicochemical[[#This Row],[Euclidean Dist]]/gamma)^2,2*((physicochemical[[#This Row],[Euclidean Dist]]-gamma)/gamma)^2)</f>
        <v>0.73166896502964685</v>
      </c>
      <c r="X278" t="str">
        <f>VLOOKUP(physicochemical[[#This Row],[S- Fn]],FuzzyQ,2)</f>
        <v>Q2</v>
      </c>
      <c r="Y278">
        <f>physicochemical[[#This Row],[Euclidean Dist]]^2</f>
        <v>30.58144209432</v>
      </c>
      <c r="Z278" t="str">
        <f>VLOOKUP(physicochemical[[#This Row],[Concentration]],FuzzyQ,2)</f>
        <v>Q1</v>
      </c>
      <c r="AA278">
        <f>SQRT(physicochemical[[#This Row],[S- Fn]])</f>
        <v>0.85537650483845229</v>
      </c>
      <c r="AB278" t="str">
        <f>VLOOKUP(physicochemical[[#This Row],[Dialation]],FuzzyQ,2)</f>
        <v>Q1</v>
      </c>
    </row>
    <row r="279" spans="1:28" ht="15" hidden="1" thickTop="1" x14ac:dyDescent="0.35">
      <c r="A279">
        <f>'winequality-white'!A317</f>
        <v>7.1</v>
      </c>
      <c r="B279">
        <f>'winequality-white'!B317</f>
        <v>0.35</v>
      </c>
      <c r="C279">
        <f>'winequality-white'!D317</f>
        <v>2.5</v>
      </c>
      <c r="D279">
        <f>'winequality-white'!E317</f>
        <v>9.6000000000000002E-2</v>
      </c>
      <c r="E279">
        <f>'winequality-white'!F317</f>
        <v>20</v>
      </c>
      <c r="F279">
        <f>'winequality-white'!H317</f>
        <v>0.99619999999999997</v>
      </c>
      <c r="G279">
        <f>'winequality-white'!I317</f>
        <v>3.42</v>
      </c>
      <c r="H279">
        <f>'winequality-white'!J317</f>
        <v>0.65</v>
      </c>
      <c r="I279">
        <f>'winequality-white'!K317</f>
        <v>11</v>
      </c>
      <c r="J279" s="17">
        <v>6</v>
      </c>
      <c r="K279">
        <f>STANDARDIZE(physicochemical[[#This Row],[fixed acidity]],Stats!B$3,Stats!B$7)</f>
        <v>-0.88690949949960052</v>
      </c>
      <c r="L279">
        <f>STANDARDIZE(physicochemical[[#This Row],[volatile acidity]],Stats!C$3,Stats!C$7)</f>
        <v>-0.99854455418263288</v>
      </c>
      <c r="M279">
        <f>STANDARDIZE(physicochemical[[#This Row],[residual sugar]],Stats!E$3,Stats!E$7)</f>
        <v>-6.408603310595809E-2</v>
      </c>
      <c r="N279">
        <f>STANDARDIZE(physicochemical[[#This Row],[chlorides]],Stats!F$3,Stats!F$7)</f>
        <v>0.11268807474572008</v>
      </c>
      <c r="O279">
        <f>STANDARDIZE(physicochemical[[#This Row],[free sulfur dioxide]],Stats!G$3,Stats!G$7)</f>
        <v>0.48420981908024568</v>
      </c>
      <c r="P279">
        <f>STANDARDIZE(physicochemical[[#This Row],[density]],Stats!I$3,Stats!I$7)</f>
        <v>-0.64649857431607605</v>
      </c>
      <c r="Q279">
        <f>STANDARDIZE(physicochemical[[#This Row],[pH]],Stats!J$3,Stats!J$7)</f>
        <v>0.76544229977667155</v>
      </c>
      <c r="R279">
        <f>STANDARDIZE(physicochemical[[#This Row],[sulphates]],Stats!K$3,Stats!K$7)</f>
        <v>-0.10108637908429365</v>
      </c>
      <c r="S279">
        <f>STANDARDIZE(physicochemical[[#This Row],[alcohol]],Stats!L$3,Stats!L$7)</f>
        <v>0.73492926701131767</v>
      </c>
      <c r="T279" s="17">
        <f>STANDARDIZE(physicochemical[[#This Row],[quality]],Stats!N$3,Stats!N$7)</f>
        <v>0.50837380281196765</v>
      </c>
      <c r="U279">
        <f>SQRT(SUMXMY2($K$2:$S$2,physicochemical[[#This Row],[STDFA]:[STDAlc]]))</f>
        <v>5.3308322012732363</v>
      </c>
      <c r="V279" t="str">
        <f>VLOOKUP(physicochemical[[#This Row],[Euclidean Dist]],Quartiles,2)</f>
        <v>Q2</v>
      </c>
      <c r="W279">
        <f>IF(physicochemical[[#This Row],[Euclidean Dist]]&lt;=beta,1-2*(physicochemical[[#This Row],[Euclidean Dist]]/gamma)^2,2*((physicochemical[[#This Row],[Euclidean Dist]]-gamma)/gamma)^2)</f>
        <v>0.75065367625376844</v>
      </c>
      <c r="X279" t="str">
        <f>VLOOKUP(physicochemical[[#This Row],[S- Fn]],FuzzyQ,2)</f>
        <v>Q1</v>
      </c>
      <c r="Y279">
        <f>physicochemical[[#This Row],[Euclidean Dist]]^2</f>
        <v>28.417771958131659</v>
      </c>
      <c r="Z279" t="str">
        <f>VLOOKUP(physicochemical[[#This Row],[Concentration]],FuzzyQ,2)</f>
        <v>Q1</v>
      </c>
      <c r="AA279">
        <f>SQRT(physicochemical[[#This Row],[S- Fn]])</f>
        <v>0.86640272174882305</v>
      </c>
      <c r="AB279" t="str">
        <f>VLOOKUP(physicochemical[[#This Row],[Dialation]],FuzzyQ,2)</f>
        <v>Q1</v>
      </c>
    </row>
    <row r="280" spans="1:28" ht="15" hidden="1" thickTop="1" x14ac:dyDescent="0.35">
      <c r="A280">
        <f>'winequality-white'!A318</f>
        <v>9.6</v>
      </c>
      <c r="B280">
        <f>'winequality-white'!B318</f>
        <v>0.56000000000000005</v>
      </c>
      <c r="C280">
        <f>'winequality-white'!D318</f>
        <v>3.4</v>
      </c>
      <c r="D280">
        <f>'winequality-white'!E318</f>
        <v>0.10199999999999999</v>
      </c>
      <c r="E280">
        <f>'winequality-white'!F318</f>
        <v>37</v>
      </c>
      <c r="F280">
        <f>'winequality-white'!H318</f>
        <v>0.99960000000000004</v>
      </c>
      <c r="G280">
        <f>'winequality-white'!I318</f>
        <v>3.3</v>
      </c>
      <c r="H280">
        <f>'winequality-white'!J318</f>
        <v>0.65</v>
      </c>
      <c r="I280">
        <f>'winequality-white'!K318</f>
        <v>10.1</v>
      </c>
      <c r="J280" s="17">
        <v>5</v>
      </c>
      <c r="K280">
        <f>STANDARDIZE(physicochemical[[#This Row],[fixed acidity]],Stats!B$3,Stats!B$7)</f>
        <v>0.47429975137460118</v>
      </c>
      <c r="L280">
        <f>STANDARDIZE(physicochemical[[#This Row],[volatile acidity]],Stats!C$3,Stats!C$7)</f>
        <v>0.1775974413210587</v>
      </c>
      <c r="M280">
        <f>STANDARDIZE(physicochemical[[#This Row],[residual sugar]],Stats!E$3,Stats!E$7)</f>
        <v>0.66232995927895189</v>
      </c>
      <c r="N280">
        <f>STANDARDIZE(physicochemical[[#This Row],[chlorides]],Stats!F$3,Stats!F$7)</f>
        <v>0.23288868780781796</v>
      </c>
      <c r="O280">
        <f>STANDARDIZE(physicochemical[[#This Row],[free sulfur dioxide]],Stats!G$3,Stats!G$7)</f>
        <v>2.1888209030239558</v>
      </c>
      <c r="P280">
        <f>STANDARDIZE(physicochemical[[#This Row],[density]],Stats!I$3,Stats!I$7)</f>
        <v>1.2657531853270971</v>
      </c>
      <c r="Q280">
        <f>STANDARDIZE(physicochemical[[#This Row],[pH]],Stats!J$3,Stats!J$7)</f>
        <v>5.6980816360553939E-3</v>
      </c>
      <c r="R280">
        <f>STANDARDIZE(physicochemical[[#This Row],[sulphates]],Stats!K$3,Stats!K$7)</f>
        <v>-0.10108637908429365</v>
      </c>
      <c r="S280">
        <f>STANDARDIZE(physicochemical[[#This Row],[alcohol]],Stats!L$3,Stats!L$7)</f>
        <v>-0.13618404829247865</v>
      </c>
      <c r="T280" s="17">
        <f>STANDARDIZE(physicochemical[[#This Row],[quality]],Stats!N$3,Stats!N$7)</f>
        <v>-0.74377842086283041</v>
      </c>
      <c r="U280">
        <f>SQRT(SUMXMY2($K$2:$S$2,physicochemical[[#This Row],[STDFA]:[STDAlc]]))</f>
        <v>5.6898153315327811</v>
      </c>
      <c r="V280" t="str">
        <f>VLOOKUP(physicochemical[[#This Row],[Euclidean Dist]],Quartiles,2)</f>
        <v>Q2</v>
      </c>
      <c r="W280">
        <f>IF(physicochemical[[#This Row],[Euclidean Dist]]&lt;=beta,1-2*(physicochemical[[#This Row],[Euclidean Dist]]/gamma)^2,2*((physicochemical[[#This Row],[Euclidean Dist]]-gamma)/gamma)^2)</f>
        <v>0.71594052044030942</v>
      </c>
      <c r="X280" t="str">
        <f>VLOOKUP(physicochemical[[#This Row],[S- Fn]],FuzzyQ,2)</f>
        <v>Q2</v>
      </c>
      <c r="Y280">
        <f>physicochemical[[#This Row],[Euclidean Dist]]^2</f>
        <v>32.37399850694549</v>
      </c>
      <c r="Z280" t="str">
        <f>VLOOKUP(physicochemical[[#This Row],[Concentration]],FuzzyQ,2)</f>
        <v>Q1</v>
      </c>
      <c r="AA280">
        <f>SQRT(physicochemical[[#This Row],[S- Fn]])</f>
        <v>0.84613268489067917</v>
      </c>
      <c r="AB280" t="str">
        <f>VLOOKUP(physicochemical[[#This Row],[Dialation]],FuzzyQ,2)</f>
        <v>Q1</v>
      </c>
    </row>
    <row r="281" spans="1:28" ht="15" hidden="1" thickTop="1" x14ac:dyDescent="0.35">
      <c r="A281">
        <f>'winequality-white'!A319</f>
        <v>9.6</v>
      </c>
      <c r="B281">
        <f>'winequality-white'!B319</f>
        <v>0.77</v>
      </c>
      <c r="C281">
        <f>'winequality-white'!D319</f>
        <v>2.9</v>
      </c>
      <c r="D281">
        <f>'winequality-white'!E319</f>
        <v>8.2000000000000003E-2</v>
      </c>
      <c r="E281">
        <f>'winequality-white'!F319</f>
        <v>30</v>
      </c>
      <c r="F281">
        <f>'winequality-white'!H319</f>
        <v>0.99865000000000004</v>
      </c>
      <c r="G281">
        <f>'winequality-white'!I319</f>
        <v>3.3</v>
      </c>
      <c r="H281">
        <f>'winequality-white'!J319</f>
        <v>0.64</v>
      </c>
      <c r="I281">
        <f>'winequality-white'!K319</f>
        <v>10.4</v>
      </c>
      <c r="J281" s="17">
        <v>6</v>
      </c>
      <c r="K281">
        <f>STANDARDIZE(physicochemical[[#This Row],[fixed acidity]],Stats!B$3,Stats!B$7)</f>
        <v>0.47429975137460118</v>
      </c>
      <c r="L281">
        <f>STANDARDIZE(physicochemical[[#This Row],[volatile acidity]],Stats!C$3,Stats!C$7)</f>
        <v>1.3537394368247495</v>
      </c>
      <c r="M281">
        <f>STANDARDIZE(physicochemical[[#This Row],[residual sugar]],Stats!E$3,Stats!E$7)</f>
        <v>0.25876551906511297</v>
      </c>
      <c r="N281">
        <f>STANDARDIZE(physicochemical[[#This Row],[chlorides]],Stats!F$3,Stats!F$7)</f>
        <v>-0.16778002239917533</v>
      </c>
      <c r="O281">
        <f>STANDARDIZE(physicochemical[[#This Row],[free sulfur dioxide]],Stats!G$3,Stats!G$7)</f>
        <v>1.486922221400075</v>
      </c>
      <c r="P281">
        <f>STANDARDIZE(physicochemical[[#This Row],[density]],Stats!I$3,Stats!I$7)</f>
        <v>0.7314475466032766</v>
      </c>
      <c r="Q281">
        <f>STANDARDIZE(physicochemical[[#This Row],[pH]],Stats!J$3,Stats!J$7)</f>
        <v>5.6980816360553939E-3</v>
      </c>
      <c r="R281">
        <f>STANDARDIZE(physicochemical[[#This Row],[sulphates]],Stats!K$3,Stats!K$7)</f>
        <v>-0.15566865720755821</v>
      </c>
      <c r="S281">
        <f>STANDARDIZE(physicochemical[[#This Row],[alcohol]],Stats!L$3,Stats!L$7)</f>
        <v>0.15418705680878736</v>
      </c>
      <c r="T281" s="17">
        <f>STANDARDIZE(physicochemical[[#This Row],[quality]],Stats!N$3,Stats!N$7)</f>
        <v>0.50837380281196765</v>
      </c>
      <c r="U281">
        <f>SQRT(SUMXMY2($K$2:$S$2,physicochemical[[#This Row],[STDFA]:[STDAlc]]))</f>
        <v>4.5249797507006475</v>
      </c>
      <c r="V281" t="str">
        <f>VLOOKUP(physicochemical[[#This Row],[Euclidean Dist]],Quartiles,2)</f>
        <v>Q2</v>
      </c>
      <c r="W281">
        <f>IF(physicochemical[[#This Row],[Euclidean Dist]]&lt;=beta,1-2*(physicochemical[[#This Row],[Euclidean Dist]]/gamma)^2,2*((physicochemical[[#This Row],[Euclidean Dist]]-gamma)/gamma)^2)</f>
        <v>0.82034213894280428</v>
      </c>
      <c r="X281" t="str">
        <f>VLOOKUP(physicochemical[[#This Row],[S- Fn]],FuzzyQ,2)</f>
        <v>Q1</v>
      </c>
      <c r="Y281">
        <f>physicochemical[[#This Row],[Euclidean Dist]]^2</f>
        <v>20.475441744250894</v>
      </c>
      <c r="Z281" t="str">
        <f>VLOOKUP(physicochemical[[#This Row],[Concentration]],FuzzyQ,2)</f>
        <v>Q1</v>
      </c>
      <c r="AA281">
        <f>SQRT(physicochemical[[#This Row],[S- Fn]])</f>
        <v>0.90572740873996094</v>
      </c>
      <c r="AB281" t="str">
        <f>VLOOKUP(physicochemical[[#This Row],[Dialation]],FuzzyQ,2)</f>
        <v>Q1</v>
      </c>
    </row>
    <row r="282" spans="1:28" ht="15" hidden="1" thickTop="1" x14ac:dyDescent="0.35">
      <c r="A282">
        <f>'winequality-white'!A320</f>
        <v>9.8000000000000007</v>
      </c>
      <c r="B282">
        <f>'winequality-white'!B320</f>
        <v>0.66</v>
      </c>
      <c r="C282">
        <f>'winequality-white'!D320</f>
        <v>3.2</v>
      </c>
      <c r="D282">
        <f>'winequality-white'!E320</f>
        <v>8.3000000000000004E-2</v>
      </c>
      <c r="E282">
        <f>'winequality-white'!F320</f>
        <v>21</v>
      </c>
      <c r="F282">
        <f>'winequality-white'!H320</f>
        <v>0.99890000000000001</v>
      </c>
      <c r="G282">
        <f>'winequality-white'!I320</f>
        <v>3.37</v>
      </c>
      <c r="H282">
        <f>'winequality-white'!J320</f>
        <v>0.71</v>
      </c>
      <c r="I282">
        <f>'winequality-white'!K320</f>
        <v>11.5</v>
      </c>
      <c r="J282" s="17">
        <v>7</v>
      </c>
      <c r="K282">
        <f>STANDARDIZE(physicochemical[[#This Row],[fixed acidity]],Stats!B$3,Stats!B$7)</f>
        <v>0.58319649144453789</v>
      </c>
      <c r="L282">
        <f>STANDARDIZE(physicochemical[[#This Row],[volatile acidity]],Stats!C$3,Stats!C$7)</f>
        <v>0.73766505822757811</v>
      </c>
      <c r="M282">
        <f>STANDARDIZE(physicochemical[[#This Row],[residual sugar]],Stats!E$3,Stats!E$7)</f>
        <v>0.50090418319341656</v>
      </c>
      <c r="N282">
        <f>STANDARDIZE(physicochemical[[#This Row],[chlorides]],Stats!F$3,Stats!F$7)</f>
        <v>-0.14774658688882564</v>
      </c>
      <c r="O282">
        <f>STANDARDIZE(physicochemical[[#This Row],[free sulfur dioxide]],Stats!G$3,Stats!G$7)</f>
        <v>0.5844810593122286</v>
      </c>
      <c r="P282">
        <f>STANDARDIZE(physicochemical[[#This Row],[density]],Stats!I$3,Stats!I$7)</f>
        <v>0.87205429363584452</v>
      </c>
      <c r="Q282">
        <f>STANDARDIZE(physicochemical[[#This Row],[pH]],Stats!J$3,Stats!J$7)</f>
        <v>0.44888220888474956</v>
      </c>
      <c r="R282">
        <f>STANDARDIZE(physicochemical[[#This Row],[sulphates]],Stats!K$3,Stats!K$7)</f>
        <v>0.22640728965529308</v>
      </c>
      <c r="S282">
        <f>STANDARDIZE(physicochemical[[#This Row],[alcohol]],Stats!L$3,Stats!L$7)</f>
        <v>1.2188811088467597</v>
      </c>
      <c r="T282" s="17">
        <f>STANDARDIZE(physicochemical[[#This Row],[quality]],Stats!N$3,Stats!N$7)</f>
        <v>1.7605260264867657</v>
      </c>
      <c r="U282">
        <f>SQRT(SUMXMY2($K$2:$S$2,physicochemical[[#This Row],[STDFA]:[STDAlc]]))</f>
        <v>4.4235420705069757</v>
      </c>
      <c r="V282" t="str">
        <f>VLOOKUP(physicochemical[[#This Row],[Euclidean Dist]],Quartiles,2)</f>
        <v>Q2</v>
      </c>
      <c r="W282">
        <f>IF(physicochemical[[#This Row],[Euclidean Dist]]&lt;=beta,1-2*(physicochemical[[#This Row],[Euclidean Dist]]/gamma)^2,2*((physicochemical[[#This Row],[Euclidean Dist]]-gamma)/gamma)^2)</f>
        <v>0.82830673133833832</v>
      </c>
      <c r="X282" t="str">
        <f>VLOOKUP(physicochemical[[#This Row],[S- Fn]],FuzzyQ,2)</f>
        <v>Q1</v>
      </c>
      <c r="Y282">
        <f>physicochemical[[#This Row],[Euclidean Dist]]^2</f>
        <v>19.567724449545143</v>
      </c>
      <c r="Z282" t="str">
        <f>VLOOKUP(physicochemical[[#This Row],[Concentration]],FuzzyQ,2)</f>
        <v>Q1</v>
      </c>
      <c r="AA282">
        <f>SQRT(physicochemical[[#This Row],[S- Fn]])</f>
        <v>0.91011358155910316</v>
      </c>
      <c r="AB282" t="str">
        <f>VLOOKUP(physicochemical[[#This Row],[Dialation]],FuzzyQ,2)</f>
        <v>Q1</v>
      </c>
    </row>
    <row r="283" spans="1:28" ht="15" hidden="1" thickTop="1" x14ac:dyDescent="0.35">
      <c r="A283">
        <f>'winequality-white'!A323</f>
        <v>9.3000000000000007</v>
      </c>
      <c r="B283">
        <f>'winequality-white'!B323</f>
        <v>0.61</v>
      </c>
      <c r="C283">
        <f>'winequality-white'!D323</f>
        <v>3.4</v>
      </c>
      <c r="D283">
        <f>'winequality-white'!E323</f>
        <v>0.09</v>
      </c>
      <c r="E283">
        <f>'winequality-white'!F323</f>
        <v>25</v>
      </c>
      <c r="F283">
        <f>'winequality-white'!H323</f>
        <v>0.99975000000000003</v>
      </c>
      <c r="G283">
        <f>'winequality-white'!I323</f>
        <v>3.24</v>
      </c>
      <c r="H283">
        <f>'winequality-white'!J323</f>
        <v>0.62</v>
      </c>
      <c r="I283">
        <f>'winequality-white'!K323</f>
        <v>9.6999999999999993</v>
      </c>
      <c r="J283" s="17">
        <v>5</v>
      </c>
      <c r="K283">
        <f>STANDARDIZE(physicochemical[[#This Row],[fixed acidity]],Stats!B$3,Stats!B$7)</f>
        <v>0.31095464126969752</v>
      </c>
      <c r="L283">
        <f>STANDARDIZE(physicochemical[[#This Row],[volatile acidity]],Stats!C$3,Stats!C$7)</f>
        <v>0.45763124977431813</v>
      </c>
      <c r="M283">
        <f>STANDARDIZE(physicochemical[[#This Row],[residual sugar]],Stats!E$3,Stats!E$7)</f>
        <v>0.66232995927895189</v>
      </c>
      <c r="N283">
        <f>STANDARDIZE(physicochemical[[#This Row],[chlorides]],Stats!F$3,Stats!F$7)</f>
        <v>-7.5125383163780765E-3</v>
      </c>
      <c r="O283">
        <f>STANDARDIZE(physicochemical[[#This Row],[free sulfur dioxide]],Stats!G$3,Stats!G$7)</f>
        <v>0.98556602024016038</v>
      </c>
      <c r="P283">
        <f>STANDARDIZE(physicochemical[[#This Row],[density]],Stats!I$3,Stats!I$7)</f>
        <v>1.3501172335466378</v>
      </c>
      <c r="Q283">
        <f>STANDARDIZE(physicochemical[[#This Row],[pH]],Stats!J$3,Stats!J$7)</f>
        <v>-0.37417402743424982</v>
      </c>
      <c r="R283">
        <f>STANDARDIZE(physicochemical[[#This Row],[sulphates]],Stats!K$3,Stats!K$7)</f>
        <v>-0.26483321345408734</v>
      </c>
      <c r="S283">
        <f>STANDARDIZE(physicochemical[[#This Row],[alcohol]],Stats!L$3,Stats!L$7)</f>
        <v>-0.52334552176083271</v>
      </c>
      <c r="T283" s="17">
        <f>STANDARDIZE(physicochemical[[#This Row],[quality]],Stats!N$3,Stats!N$7)</f>
        <v>-0.74377842086283041</v>
      </c>
      <c r="U283">
        <f>SQRT(SUMXMY2($K$2:$S$2,physicochemical[[#This Row],[STDFA]:[STDAlc]]))</f>
        <v>5.1299350560873727</v>
      </c>
      <c r="V283" t="str">
        <f>VLOOKUP(physicochemical[[#This Row],[Euclidean Dist]],Quartiles,2)</f>
        <v>Q2</v>
      </c>
      <c r="W283">
        <f>IF(physicochemical[[#This Row],[Euclidean Dist]]&lt;=beta,1-2*(physicochemical[[#This Row],[Euclidean Dist]]/gamma)^2,2*((physicochemical[[#This Row],[Euclidean Dist]]-gamma)/gamma)^2)</f>
        <v>0.76909322333428531</v>
      </c>
      <c r="X283" t="str">
        <f>VLOOKUP(physicochemical[[#This Row],[S- Fn]],FuzzyQ,2)</f>
        <v>Q1</v>
      </c>
      <c r="Y283">
        <f>physicochemical[[#This Row],[Euclidean Dist]]^2</f>
        <v>26.316233679674156</v>
      </c>
      <c r="Z283" t="str">
        <f>VLOOKUP(physicochemical[[#This Row],[Concentration]],FuzzyQ,2)</f>
        <v>Q1</v>
      </c>
      <c r="AA283">
        <f>SQRT(physicochemical[[#This Row],[S- Fn]])</f>
        <v>0.87697960257595808</v>
      </c>
      <c r="AB283" t="str">
        <f>VLOOKUP(physicochemical[[#This Row],[Dialation]],FuzzyQ,2)</f>
        <v>Q1</v>
      </c>
    </row>
    <row r="284" spans="1:28" ht="15" hidden="1" thickTop="1" x14ac:dyDescent="0.35">
      <c r="A284">
        <f>'winequality-white'!A324</f>
        <v>7.8</v>
      </c>
      <c r="B284">
        <f>'winequality-white'!B324</f>
        <v>0.62</v>
      </c>
      <c r="C284">
        <f>'winequality-white'!D324</f>
        <v>2.2999999999999998</v>
      </c>
      <c r="D284">
        <f>'winequality-white'!E324</f>
        <v>7.9000000000000001E-2</v>
      </c>
      <c r="E284">
        <f>'winequality-white'!F324</f>
        <v>6</v>
      </c>
      <c r="F284">
        <f>'winequality-white'!H324</f>
        <v>0.99734999999999996</v>
      </c>
      <c r="G284">
        <f>'winequality-white'!I324</f>
        <v>3.29</v>
      </c>
      <c r="H284">
        <f>'winequality-white'!J324</f>
        <v>0.63</v>
      </c>
      <c r="I284">
        <f>'winequality-white'!K324</f>
        <v>9.3000000000000007</v>
      </c>
      <c r="J284" s="17">
        <v>5</v>
      </c>
      <c r="K284">
        <f>STANDARDIZE(physicochemical[[#This Row],[fixed acidity]],Stats!B$3,Stats!B$7)</f>
        <v>-0.50577090925482393</v>
      </c>
      <c r="L284">
        <f>STANDARDIZE(physicochemical[[#This Row],[volatile acidity]],Stats!C$3,Stats!C$7)</f>
        <v>0.51363801146497012</v>
      </c>
      <c r="M284">
        <f>STANDARDIZE(physicochemical[[#This Row],[residual sugar]],Stats!E$3,Stats!E$7)</f>
        <v>-0.2255118091914938</v>
      </c>
      <c r="N284">
        <f>STANDARDIZE(physicochemical[[#This Row],[chlorides]],Stats!F$3,Stats!F$7)</f>
        <v>-0.22788032893022442</v>
      </c>
      <c r="O284">
        <f>STANDARDIZE(physicochemical[[#This Row],[free sulfur dioxide]],Stats!G$3,Stats!G$7)</f>
        <v>-0.91958754416751554</v>
      </c>
      <c r="P284">
        <f>STANDARDIZE(physicochemical[[#This Row],[density]],Stats!I$3,Stats!I$7)</f>
        <v>2.9246203379871822E-4</v>
      </c>
      <c r="Q284">
        <f>STANDARDIZE(physicochemical[[#This Row],[pH]],Stats!J$3,Stats!J$7)</f>
        <v>-5.7613936542327875E-2</v>
      </c>
      <c r="R284">
        <f>STANDARDIZE(physicochemical[[#This Row],[sulphates]],Stats!K$3,Stats!K$7)</f>
        <v>-0.21025093533082276</v>
      </c>
      <c r="S284">
        <f>STANDARDIZE(physicochemical[[#This Row],[alcohol]],Stats!L$3,Stats!L$7)</f>
        <v>-0.9105069952291851</v>
      </c>
      <c r="T284" s="17">
        <f>STANDARDIZE(physicochemical[[#This Row],[quality]],Stats!N$3,Stats!N$7)</f>
        <v>-0.74377842086283041</v>
      </c>
      <c r="U284">
        <f>SQRT(SUMXMY2($K$2:$S$2,physicochemical[[#This Row],[STDFA]:[STDAlc]]))</f>
        <v>4.4234800802370939</v>
      </c>
      <c r="V284" t="str">
        <f>VLOOKUP(physicochemical[[#This Row],[Euclidean Dist]],Quartiles,2)</f>
        <v>Q2</v>
      </c>
      <c r="W284">
        <f>IF(physicochemical[[#This Row],[Euclidean Dist]]&lt;=beta,1-2*(physicochemical[[#This Row],[Euclidean Dist]]/gamma)^2,2*((physicochemical[[#This Row],[Euclidean Dist]]-gamma)/gamma)^2)</f>
        <v>0.82831154342662205</v>
      </c>
      <c r="X284" t="str">
        <f>VLOOKUP(physicochemical[[#This Row],[S- Fn]],FuzzyQ,2)</f>
        <v>Q1</v>
      </c>
      <c r="Y284">
        <f>physicochemical[[#This Row],[Euclidean Dist]]^2</f>
        <v>19.567176020254369</v>
      </c>
      <c r="Z284" t="str">
        <f>VLOOKUP(physicochemical[[#This Row],[Concentration]],FuzzyQ,2)</f>
        <v>Q1</v>
      </c>
      <c r="AA284">
        <f>SQRT(physicochemical[[#This Row],[S- Fn]])</f>
        <v>0.91011622522984503</v>
      </c>
      <c r="AB284" t="str">
        <f>VLOOKUP(physicochemical[[#This Row],[Dialation]],FuzzyQ,2)</f>
        <v>Q1</v>
      </c>
    </row>
    <row r="285" spans="1:28" ht="15" hidden="1" thickTop="1" x14ac:dyDescent="0.35">
      <c r="A285">
        <f>'winequality-white'!A325</f>
        <v>10.3</v>
      </c>
      <c r="B285">
        <f>'winequality-white'!B325</f>
        <v>0.59</v>
      </c>
      <c r="C285">
        <f>'winequality-white'!D325</f>
        <v>2.8</v>
      </c>
      <c r="D285">
        <f>'winequality-white'!E325</f>
        <v>0.09</v>
      </c>
      <c r="E285">
        <f>'winequality-white'!F325</f>
        <v>35</v>
      </c>
      <c r="F285">
        <f>'winequality-white'!H325</f>
        <v>0.999</v>
      </c>
      <c r="G285">
        <f>'winequality-white'!I325</f>
        <v>3.28</v>
      </c>
      <c r="H285">
        <f>'winequality-white'!J325</f>
        <v>0.7</v>
      </c>
      <c r="I285">
        <f>'winequality-white'!K325</f>
        <v>9.5</v>
      </c>
      <c r="J285" s="17">
        <v>6</v>
      </c>
      <c r="K285">
        <f>STANDARDIZE(physicochemical[[#This Row],[fixed acidity]],Stats!B$3,Stats!B$7)</f>
        <v>0.85543834161937815</v>
      </c>
      <c r="L285">
        <f>STANDARDIZE(physicochemical[[#This Row],[volatile acidity]],Stats!C$3,Stats!C$7)</f>
        <v>0.34561772639301408</v>
      </c>
      <c r="M285">
        <f>STANDARDIZE(physicochemical[[#This Row],[residual sugar]],Stats!E$3,Stats!E$7)</f>
        <v>0.17805263102234511</v>
      </c>
      <c r="N285">
        <f>STANDARDIZE(physicochemical[[#This Row],[chlorides]],Stats!F$3,Stats!F$7)</f>
        <v>-7.5125383163780765E-3</v>
      </c>
      <c r="O285">
        <f>STANDARDIZE(physicochemical[[#This Row],[free sulfur dioxide]],Stats!G$3,Stats!G$7)</f>
        <v>1.9882784225599899</v>
      </c>
      <c r="P285">
        <f>STANDARDIZE(physicochemical[[#This Row],[density]],Stats!I$3,Stats!I$7)</f>
        <v>0.92829699244887165</v>
      </c>
      <c r="Q285">
        <f>STANDARDIZE(physicochemical[[#This Row],[pH]],Stats!J$3,Stats!J$7)</f>
        <v>-0.12092595472071396</v>
      </c>
      <c r="R285">
        <f>STANDARDIZE(physicochemical[[#This Row],[sulphates]],Stats!K$3,Stats!K$7)</f>
        <v>0.17182501153202853</v>
      </c>
      <c r="S285">
        <f>STANDARDIZE(physicochemical[[#This Row],[alcohol]],Stats!L$3,Stats!L$7)</f>
        <v>-0.71692625849500891</v>
      </c>
      <c r="T285" s="17">
        <f>STANDARDIZE(physicochemical[[#This Row],[quality]],Stats!N$3,Stats!N$7)</f>
        <v>0.50837380281196765</v>
      </c>
      <c r="U285">
        <f>SQRT(SUMXMY2($K$2:$S$2,physicochemical[[#This Row],[STDFA]:[STDAlc]]))</f>
        <v>5.7341483378487643</v>
      </c>
      <c r="V285" t="str">
        <f>VLOOKUP(physicochemical[[#This Row],[Euclidean Dist]],Quartiles,2)</f>
        <v>Q2</v>
      </c>
      <c r="W285">
        <f>IF(physicochemical[[#This Row],[Euclidean Dist]]&lt;=beta,1-2*(physicochemical[[#This Row],[Euclidean Dist]]/gamma)^2,2*((physicochemical[[#This Row],[Euclidean Dist]]-gamma)/gamma)^2)</f>
        <v>0.71149669551385819</v>
      </c>
      <c r="X285" t="str">
        <f>VLOOKUP(physicochemical[[#This Row],[S- Fn]],FuzzyQ,2)</f>
        <v>Q2</v>
      </c>
      <c r="Y285">
        <f>physicochemical[[#This Row],[Euclidean Dist]]^2</f>
        <v>32.880457160453744</v>
      </c>
      <c r="Z285" t="str">
        <f>VLOOKUP(physicochemical[[#This Row],[Concentration]],FuzzyQ,2)</f>
        <v>Q1</v>
      </c>
      <c r="AA285">
        <f>SQRT(physicochemical[[#This Row],[S- Fn]])</f>
        <v>0.84350263515525437</v>
      </c>
      <c r="AB285" t="str">
        <f>VLOOKUP(physicochemical[[#This Row],[Dialation]],FuzzyQ,2)</f>
        <v>Q1</v>
      </c>
    </row>
    <row r="286" spans="1:28" ht="15" hidden="1" thickTop="1" x14ac:dyDescent="0.35">
      <c r="A286">
        <f>'winequality-white'!A326</f>
        <v>10</v>
      </c>
      <c r="B286">
        <f>'winequality-white'!B326</f>
        <v>0.49</v>
      </c>
      <c r="C286">
        <f>'winequality-white'!D326</f>
        <v>11</v>
      </c>
      <c r="D286">
        <f>'winequality-white'!E326</f>
        <v>7.0999999999999994E-2</v>
      </c>
      <c r="E286">
        <f>'winequality-white'!F326</f>
        <v>13</v>
      </c>
      <c r="F286">
        <f>'winequality-white'!H326</f>
        <v>1.0015000000000001</v>
      </c>
      <c r="G286">
        <f>'winequality-white'!I326</f>
        <v>3.16</v>
      </c>
      <c r="H286">
        <f>'winequality-white'!J326</f>
        <v>0.69</v>
      </c>
      <c r="I286">
        <f>'winequality-white'!K326</f>
        <v>9.1999999999999993</v>
      </c>
      <c r="J286" s="17">
        <v>6</v>
      </c>
      <c r="K286">
        <f>STANDARDIZE(physicochemical[[#This Row],[fixed acidity]],Stats!B$3,Stats!B$7)</f>
        <v>0.69209323151447366</v>
      </c>
      <c r="L286">
        <f>STANDARDIZE(physicochemical[[#This Row],[volatile acidity]],Stats!C$3,Stats!C$7)</f>
        <v>-0.21444989051350535</v>
      </c>
      <c r="M286">
        <f>STANDARDIZE(physicochemical[[#This Row],[residual sugar]],Stats!E$3,Stats!E$7)</f>
        <v>6.7965094505293049</v>
      </c>
      <c r="N286">
        <f>STANDARDIZE(physicochemical[[#This Row],[chlorides]],Stats!F$3,Stats!F$7)</f>
        <v>-0.38814781301302193</v>
      </c>
      <c r="O286">
        <f>STANDARDIZE(physicochemical[[#This Row],[free sulfur dioxide]],Stats!G$3,Stats!G$7)</f>
        <v>-0.2176888625436349</v>
      </c>
      <c r="P286">
        <f>STANDARDIZE(physicochemical[[#This Row],[density]],Stats!I$3,Stats!I$7)</f>
        <v>2.334364462774738</v>
      </c>
      <c r="Q286">
        <f>STANDARDIZE(physicochemical[[#This Row],[pH]],Stats!J$3,Stats!J$7)</f>
        <v>-0.88067017286132721</v>
      </c>
      <c r="R286">
        <f>STANDARDIZE(physicochemical[[#This Row],[sulphates]],Stats!K$3,Stats!K$7)</f>
        <v>0.11724273340876398</v>
      </c>
      <c r="S286">
        <f>STANDARDIZE(physicochemical[[#This Row],[alcohol]],Stats!L$3,Stats!L$7)</f>
        <v>-1.007297363596275</v>
      </c>
      <c r="T286" s="17">
        <f>STANDARDIZE(physicochemical[[#This Row],[quality]],Stats!N$3,Stats!N$7)</f>
        <v>0.50837380281196765</v>
      </c>
      <c r="U286">
        <f>SQRT(SUMXMY2($K$2:$S$2,physicochemical[[#This Row],[STDFA]:[STDAlc]]))</f>
        <v>8.1841269874590523</v>
      </c>
      <c r="V286" t="str">
        <f>VLOOKUP(physicochemical[[#This Row],[Euclidean Dist]],Quartiles,2)</f>
        <v>Q3</v>
      </c>
      <c r="W286">
        <f>IF(physicochemical[[#This Row],[Euclidean Dist]]&lt;=beta,1-2*(physicochemical[[#This Row],[Euclidean Dist]]/gamma)^2,2*((physicochemical[[#This Row],[Euclidean Dist]]-gamma)/gamma)^2)</f>
        <v>0.41938042490976046</v>
      </c>
      <c r="X286" t="str">
        <f>VLOOKUP(physicochemical[[#This Row],[S- Fn]],FuzzyQ,2)</f>
        <v>Q3</v>
      </c>
      <c r="Y286">
        <f>physicochemical[[#This Row],[Euclidean Dist]]^2</f>
        <v>66.979934546855588</v>
      </c>
      <c r="Z286" t="str">
        <f>VLOOKUP(physicochemical[[#This Row],[Concentration]],FuzzyQ,2)</f>
        <v>Q1</v>
      </c>
      <c r="AA286">
        <f>SQRT(physicochemical[[#This Row],[S- Fn]])</f>
        <v>0.64759588086225539</v>
      </c>
      <c r="AB286" t="str">
        <f>VLOOKUP(physicochemical[[#This Row],[Dialation]],FuzzyQ,2)</f>
        <v>Q2</v>
      </c>
    </row>
    <row r="287" spans="1:28" ht="15" hidden="1" thickTop="1" x14ac:dyDescent="0.35">
      <c r="A287">
        <f>'winequality-white'!A328</f>
        <v>11.6</v>
      </c>
      <c r="B287">
        <f>'winequality-white'!B328</f>
        <v>0.53</v>
      </c>
      <c r="C287">
        <f>'winequality-white'!D328</f>
        <v>3.65</v>
      </c>
      <c r="D287">
        <f>'winequality-white'!E328</f>
        <v>0.121</v>
      </c>
      <c r="E287">
        <f>'winequality-white'!F328</f>
        <v>6</v>
      </c>
      <c r="F287">
        <f>'winequality-white'!H328</f>
        <v>0.99780000000000002</v>
      </c>
      <c r="G287">
        <f>'winequality-white'!I328</f>
        <v>3.05</v>
      </c>
      <c r="H287">
        <f>'winequality-white'!J328</f>
        <v>0.74</v>
      </c>
      <c r="I287">
        <f>'winequality-white'!K328</f>
        <v>11.5</v>
      </c>
      <c r="J287" s="17">
        <v>7</v>
      </c>
      <c r="K287">
        <f>STANDARDIZE(physicochemical[[#This Row],[fixed acidity]],Stats!B$3,Stats!B$7)</f>
        <v>1.5632671520739625</v>
      </c>
      <c r="L287">
        <f>STANDARDIZE(physicochemical[[#This Row],[volatile acidity]],Stats!C$3,Stats!C$7)</f>
        <v>9.5771562491026689E-3</v>
      </c>
      <c r="M287">
        <f>STANDARDIZE(physicochemical[[#This Row],[residual sugar]],Stats!E$3,Stats!E$7)</f>
        <v>0.86411217938587137</v>
      </c>
      <c r="N287">
        <f>STANDARDIZE(physicochemical[[#This Row],[chlorides]],Stats!F$3,Stats!F$7)</f>
        <v>0.61352396250446184</v>
      </c>
      <c r="O287">
        <f>STANDARDIZE(physicochemical[[#This Row],[free sulfur dioxide]],Stats!G$3,Stats!G$7)</f>
        <v>-0.91958754416751554</v>
      </c>
      <c r="P287">
        <f>STANDARDIZE(physicochemical[[#This Row],[density]],Stats!I$3,Stats!I$7)</f>
        <v>0.25338460669248336</v>
      </c>
      <c r="Q287">
        <f>STANDARDIZE(physicochemical[[#This Row],[pH]],Stats!J$3,Stats!J$7)</f>
        <v>-1.57710237282356</v>
      </c>
      <c r="R287">
        <f>STANDARDIZE(physicochemical[[#This Row],[sulphates]],Stats!K$3,Stats!K$7)</f>
        <v>0.39015412402508676</v>
      </c>
      <c r="S287">
        <f>STANDARDIZE(physicochemical[[#This Row],[alcohol]],Stats!L$3,Stats!L$7)</f>
        <v>1.2188811088467597</v>
      </c>
      <c r="T287" s="17">
        <f>STANDARDIZE(physicochemical[[#This Row],[quality]],Stats!N$3,Stats!N$7)</f>
        <v>1.7605260264867657</v>
      </c>
      <c r="U287">
        <f>SQRT(SUMXMY2($K$2:$S$2,physicochemical[[#This Row],[STDFA]:[STDAlc]]))</f>
        <v>5.9071051418794065</v>
      </c>
      <c r="V287" t="str">
        <f>VLOOKUP(physicochemical[[#This Row],[Euclidean Dist]],Quartiles,2)</f>
        <v>Q2</v>
      </c>
      <c r="W287">
        <f>IF(physicochemical[[#This Row],[Euclidean Dist]]&lt;=beta,1-2*(physicochemical[[#This Row],[Euclidean Dist]]/gamma)^2,2*((physicochemical[[#This Row],[Euclidean Dist]]-gamma)/gamma)^2)</f>
        <v>0.69383020266077511</v>
      </c>
      <c r="X287" t="str">
        <f>VLOOKUP(physicochemical[[#This Row],[S- Fn]],FuzzyQ,2)</f>
        <v>Q2</v>
      </c>
      <c r="Y287">
        <f>physicochemical[[#This Row],[Euclidean Dist]]^2</f>
        <v>34.893891157218121</v>
      </c>
      <c r="Z287" t="str">
        <f>VLOOKUP(physicochemical[[#This Row],[Concentration]],FuzzyQ,2)</f>
        <v>Q1</v>
      </c>
      <c r="AA287">
        <f>SQRT(physicochemical[[#This Row],[S- Fn]])</f>
        <v>0.83296470673178891</v>
      </c>
      <c r="AB287" t="str">
        <f>VLOOKUP(physicochemical[[#This Row],[Dialation]],FuzzyQ,2)</f>
        <v>Q1</v>
      </c>
    </row>
    <row r="288" spans="1:28" ht="15" hidden="1" thickTop="1" x14ac:dyDescent="0.35">
      <c r="A288">
        <f>'winequality-white'!A329</f>
        <v>10.3</v>
      </c>
      <c r="B288">
        <f>'winequality-white'!B329</f>
        <v>0.44</v>
      </c>
      <c r="C288">
        <f>'winequality-white'!D329</f>
        <v>4.5</v>
      </c>
      <c r="D288">
        <f>'winequality-white'!E329</f>
        <v>0.107</v>
      </c>
      <c r="E288">
        <f>'winequality-white'!F329</f>
        <v>5</v>
      </c>
      <c r="F288">
        <f>'winequality-white'!H329</f>
        <v>0.998</v>
      </c>
      <c r="G288">
        <f>'winequality-white'!I329</f>
        <v>3.28</v>
      </c>
      <c r="H288">
        <f>'winequality-white'!J329</f>
        <v>0.83</v>
      </c>
      <c r="I288">
        <f>'winequality-white'!K329</f>
        <v>11.5</v>
      </c>
      <c r="J288" s="17">
        <v>5</v>
      </c>
      <c r="K288">
        <f>STANDARDIZE(physicochemical[[#This Row],[fixed acidity]],Stats!B$3,Stats!B$7)</f>
        <v>0.85543834161937815</v>
      </c>
      <c r="L288">
        <f>STANDARDIZE(physicochemical[[#This Row],[volatile acidity]],Stats!C$3,Stats!C$7)</f>
        <v>-0.49448369896676508</v>
      </c>
      <c r="M288">
        <f>STANDARDIZE(physicochemical[[#This Row],[residual sugar]],Stats!E$3,Stats!E$7)</f>
        <v>1.5501717277493976</v>
      </c>
      <c r="N288">
        <f>STANDARDIZE(physicochemical[[#This Row],[chlorides]],Stats!F$3,Stats!F$7)</f>
        <v>0.33305586535956644</v>
      </c>
      <c r="O288">
        <f>STANDARDIZE(physicochemical[[#This Row],[free sulfur dioxide]],Stats!G$3,Stats!G$7)</f>
        <v>-1.0198587843994984</v>
      </c>
      <c r="P288">
        <f>STANDARDIZE(physicochemical[[#This Row],[density]],Stats!I$3,Stats!I$7)</f>
        <v>0.36587000431853767</v>
      </c>
      <c r="Q288">
        <f>STANDARDIZE(physicochemical[[#This Row],[pH]],Stats!J$3,Stats!J$7)</f>
        <v>-0.12092595472071396</v>
      </c>
      <c r="R288">
        <f>STANDARDIZE(physicochemical[[#This Row],[sulphates]],Stats!K$3,Stats!K$7)</f>
        <v>0.88139462713446715</v>
      </c>
      <c r="S288">
        <f>STANDARDIZE(physicochemical[[#This Row],[alcohol]],Stats!L$3,Stats!L$7)</f>
        <v>1.2188811088467597</v>
      </c>
      <c r="T288" s="17">
        <f>STANDARDIZE(physicochemical[[#This Row],[quality]],Stats!N$3,Stats!N$7)</f>
        <v>-0.74377842086283041</v>
      </c>
      <c r="U288">
        <f>SQRT(SUMXMY2($K$2:$S$2,physicochemical[[#This Row],[STDFA]:[STDAlc]]))</f>
        <v>5.3497000767221436</v>
      </c>
      <c r="V288" t="str">
        <f>VLOOKUP(physicochemical[[#This Row],[Euclidean Dist]],Quartiles,2)</f>
        <v>Q2</v>
      </c>
      <c r="W288">
        <f>IF(physicochemical[[#This Row],[Euclidean Dist]]&lt;=beta,1-2*(physicochemical[[#This Row],[Euclidean Dist]]/gamma)^2,2*((physicochemical[[#This Row],[Euclidean Dist]]-gamma)/gamma)^2)</f>
        <v>0.74888548661148224</v>
      </c>
      <c r="X288" t="str">
        <f>VLOOKUP(physicochemical[[#This Row],[S- Fn]],FuzzyQ,2)</f>
        <v>Q2</v>
      </c>
      <c r="Y288">
        <f>physicochemical[[#This Row],[Euclidean Dist]]^2</f>
        <v>28.61929091088091</v>
      </c>
      <c r="Z288" t="str">
        <f>VLOOKUP(physicochemical[[#This Row],[Concentration]],FuzzyQ,2)</f>
        <v>Q1</v>
      </c>
      <c r="AA288">
        <f>SQRT(physicochemical[[#This Row],[S- Fn]])</f>
        <v>0.86538169995180869</v>
      </c>
      <c r="AB288" t="str">
        <f>VLOOKUP(physicochemical[[#This Row],[Dialation]],FuzzyQ,2)</f>
        <v>Q1</v>
      </c>
    </row>
    <row r="289" spans="1:28" ht="15" hidden="1" thickTop="1" x14ac:dyDescent="0.35">
      <c r="A289">
        <f>'winequality-white'!A330</f>
        <v>13.4</v>
      </c>
      <c r="B289">
        <f>'winequality-white'!B330</f>
        <v>0.27</v>
      </c>
      <c r="C289">
        <f>'winequality-white'!D330</f>
        <v>2.6</v>
      </c>
      <c r="D289">
        <f>'winequality-white'!E330</f>
        <v>8.2000000000000003E-2</v>
      </c>
      <c r="E289">
        <f>'winequality-white'!F330</f>
        <v>6</v>
      </c>
      <c r="F289">
        <f>'winequality-white'!H330</f>
        <v>1.0002</v>
      </c>
      <c r="G289">
        <f>'winequality-white'!I330</f>
        <v>3.16</v>
      </c>
      <c r="H289">
        <f>'winequality-white'!J330</f>
        <v>0.67</v>
      </c>
      <c r="I289">
        <f>'winequality-white'!K330</f>
        <v>9.6999999999999993</v>
      </c>
      <c r="J289" s="17">
        <v>6</v>
      </c>
      <c r="K289">
        <f>STANDARDIZE(physicochemical[[#This Row],[fixed acidity]],Stats!B$3,Stats!B$7)</f>
        <v>2.5433378127033883</v>
      </c>
      <c r="L289">
        <f>STANDARDIZE(physicochemical[[#This Row],[volatile acidity]],Stats!C$3,Stats!C$7)</f>
        <v>-1.4465986477078483</v>
      </c>
      <c r="M289">
        <f>STANDARDIZE(physicochemical[[#This Row],[residual sugar]],Stats!E$3,Stats!E$7)</f>
        <v>1.6626854936809765E-2</v>
      </c>
      <c r="N289">
        <f>STANDARDIZE(physicochemical[[#This Row],[chlorides]],Stats!F$3,Stats!F$7)</f>
        <v>-0.16778002239917533</v>
      </c>
      <c r="O289">
        <f>STANDARDIZE(physicochemical[[#This Row],[free sulfur dioxide]],Stats!G$3,Stats!G$7)</f>
        <v>-0.91958754416751554</v>
      </c>
      <c r="P289">
        <f>STANDARDIZE(physicochemical[[#This Row],[density]],Stats!I$3,Stats!I$7)</f>
        <v>1.6032093782052601</v>
      </c>
      <c r="Q289">
        <f>STANDARDIZE(physicochemical[[#This Row],[pH]],Stats!J$3,Stats!J$7)</f>
        <v>-0.88067017286132721</v>
      </c>
      <c r="R289">
        <f>STANDARDIZE(physicochemical[[#This Row],[sulphates]],Stats!K$3,Stats!K$7)</f>
        <v>8.0781771622354705E-3</v>
      </c>
      <c r="S289">
        <f>STANDARDIZE(physicochemical[[#This Row],[alcohol]],Stats!L$3,Stats!L$7)</f>
        <v>-0.52334552176083271</v>
      </c>
      <c r="T289" s="17">
        <f>STANDARDIZE(physicochemical[[#This Row],[quality]],Stats!N$3,Stats!N$7)</f>
        <v>0.50837380281196765</v>
      </c>
      <c r="U289">
        <f>SQRT(SUMXMY2($K$2:$S$2,physicochemical[[#This Row],[STDFA]:[STDAlc]]))</f>
        <v>7.2940237511175949</v>
      </c>
      <c r="V289" t="str">
        <f>VLOOKUP(physicochemical[[#This Row],[Euclidean Dist]],Quartiles,2)</f>
        <v>Q2</v>
      </c>
      <c r="W289">
        <f>IF(physicochemical[[#This Row],[Euclidean Dist]]&lt;=beta,1-2*(physicochemical[[#This Row],[Euclidean Dist]]/gamma)^2,2*((physicochemical[[#This Row],[Euclidean Dist]]-gamma)/gamma)^2)</f>
        <v>0.53318232532554</v>
      </c>
      <c r="X289" t="str">
        <f>VLOOKUP(physicochemical[[#This Row],[S- Fn]],FuzzyQ,2)</f>
        <v>Q2</v>
      </c>
      <c r="Y289">
        <f>physicochemical[[#This Row],[Euclidean Dist]]^2</f>
        <v>53.202782481867594</v>
      </c>
      <c r="Z289" t="str">
        <f>VLOOKUP(physicochemical[[#This Row],[Concentration]],FuzzyQ,2)</f>
        <v>Q1</v>
      </c>
      <c r="AA289">
        <f>SQRT(physicochemical[[#This Row],[S- Fn]])</f>
        <v>0.73019334790556667</v>
      </c>
      <c r="AB289" t="str">
        <f>VLOOKUP(physicochemical[[#This Row],[Dialation]],FuzzyQ,2)</f>
        <v>Q2</v>
      </c>
    </row>
    <row r="290" spans="1:28" ht="15" hidden="1" thickTop="1" x14ac:dyDescent="0.35">
      <c r="A290">
        <f>'winequality-white'!A331</f>
        <v>10.7</v>
      </c>
      <c r="B290">
        <f>'winequality-white'!B331</f>
        <v>0.46</v>
      </c>
      <c r="C290">
        <f>'winequality-white'!D331</f>
        <v>2</v>
      </c>
      <c r="D290">
        <f>'winequality-white'!E331</f>
        <v>6.0999999999999999E-2</v>
      </c>
      <c r="E290">
        <f>'winequality-white'!F331</f>
        <v>7</v>
      </c>
      <c r="F290">
        <f>'winequality-white'!H331</f>
        <v>0.99809999999999999</v>
      </c>
      <c r="G290">
        <f>'winequality-white'!I331</f>
        <v>3.18</v>
      </c>
      <c r="H290">
        <f>'winequality-white'!J331</f>
        <v>0.62</v>
      </c>
      <c r="I290">
        <f>'winequality-white'!K331</f>
        <v>9.5</v>
      </c>
      <c r="J290" s="17">
        <v>5</v>
      </c>
      <c r="K290">
        <f>STANDARDIZE(physicochemical[[#This Row],[fixed acidity]],Stats!B$3,Stats!B$7)</f>
        <v>1.0732318217592498</v>
      </c>
      <c r="L290">
        <f>STANDARDIZE(physicochemical[[#This Row],[volatile acidity]],Stats!C$3,Stats!C$7)</f>
        <v>-0.38247017558546109</v>
      </c>
      <c r="M290">
        <f>STANDARDIZE(physicochemical[[#This Row],[residual sugar]],Stats!E$3,Stats!E$7)</f>
        <v>-0.46765047331979703</v>
      </c>
      <c r="N290">
        <f>STANDARDIZE(physicochemical[[#This Row],[chlorides]],Stats!F$3,Stats!F$7)</f>
        <v>-0.58848216811651854</v>
      </c>
      <c r="O290">
        <f>STANDARDIZE(physicochemical[[#This Row],[free sulfur dioxide]],Stats!G$3,Stats!G$7)</f>
        <v>-0.81931630393553256</v>
      </c>
      <c r="P290">
        <f>STANDARDIZE(physicochemical[[#This Row],[density]],Stats!I$3,Stats!I$7)</f>
        <v>0.42211270313156485</v>
      </c>
      <c r="Q290">
        <f>STANDARDIZE(physicochemical[[#This Row],[pH]],Stats!J$3,Stats!J$7)</f>
        <v>-0.75404613650455787</v>
      </c>
      <c r="R290">
        <f>STANDARDIZE(physicochemical[[#This Row],[sulphates]],Stats!K$3,Stats!K$7)</f>
        <v>-0.26483321345408734</v>
      </c>
      <c r="S290">
        <f>STANDARDIZE(physicochemical[[#This Row],[alcohol]],Stats!L$3,Stats!L$7)</f>
        <v>-0.71692625849500891</v>
      </c>
      <c r="T290" s="17">
        <f>STANDARDIZE(physicochemical[[#This Row],[quality]],Stats!N$3,Stats!N$7)</f>
        <v>-0.74377842086283041</v>
      </c>
      <c r="U290">
        <f>SQRT(SUMXMY2($K$2:$S$2,physicochemical[[#This Row],[STDFA]:[STDAlc]]))</f>
        <v>5.8260526968884179</v>
      </c>
      <c r="V290" t="str">
        <f>VLOOKUP(physicochemical[[#This Row],[Euclidean Dist]],Quartiles,2)</f>
        <v>Q2</v>
      </c>
      <c r="W290">
        <f>IF(physicochemical[[#This Row],[Euclidean Dist]]&lt;=beta,1-2*(physicochemical[[#This Row],[Euclidean Dist]]/gamma)^2,2*((physicochemical[[#This Row],[Euclidean Dist]]-gamma)/gamma)^2)</f>
        <v>0.70217458082200146</v>
      </c>
      <c r="X290" t="str">
        <f>VLOOKUP(physicochemical[[#This Row],[S- Fn]],FuzzyQ,2)</f>
        <v>Q2</v>
      </c>
      <c r="Y290">
        <f>physicochemical[[#This Row],[Euclidean Dist]]^2</f>
        <v>33.942890026920807</v>
      </c>
      <c r="Z290" t="str">
        <f>VLOOKUP(physicochemical[[#This Row],[Concentration]],FuzzyQ,2)</f>
        <v>Q1</v>
      </c>
      <c r="AA290">
        <f>SQRT(physicochemical[[#This Row],[S- Fn]])</f>
        <v>0.83795857941905549</v>
      </c>
      <c r="AB290" t="str">
        <f>VLOOKUP(physicochemical[[#This Row],[Dialation]],FuzzyQ,2)</f>
        <v>Q1</v>
      </c>
    </row>
    <row r="291" spans="1:28" ht="15" hidden="1" thickTop="1" x14ac:dyDescent="0.35">
      <c r="A291">
        <f>'winequality-white'!A332</f>
        <v>10.199999999999999</v>
      </c>
      <c r="B291">
        <f>'winequality-white'!B332</f>
        <v>0.36</v>
      </c>
      <c r="C291">
        <f>'winequality-white'!D332</f>
        <v>2.9</v>
      </c>
      <c r="D291">
        <f>'winequality-white'!E332</f>
        <v>0.122</v>
      </c>
      <c r="E291">
        <f>'winequality-white'!F332</f>
        <v>10</v>
      </c>
      <c r="F291">
        <f>'winequality-white'!H332</f>
        <v>0.998</v>
      </c>
      <c r="G291">
        <f>'winequality-white'!I332</f>
        <v>3.23</v>
      </c>
      <c r="H291">
        <f>'winequality-white'!J332</f>
        <v>0.66</v>
      </c>
      <c r="I291">
        <f>'winequality-white'!K332</f>
        <v>12.5</v>
      </c>
      <c r="J291" s="17">
        <v>6</v>
      </c>
      <c r="K291">
        <f>STANDARDIZE(physicochemical[[#This Row],[fixed acidity]],Stats!B$3,Stats!B$7)</f>
        <v>0.80098997158440932</v>
      </c>
      <c r="L291">
        <f>STANDARDIZE(physicochemical[[#This Row],[volatile acidity]],Stats!C$3,Stats!C$7)</f>
        <v>-0.94253779249198089</v>
      </c>
      <c r="M291">
        <f>STANDARDIZE(physicochemical[[#This Row],[residual sugar]],Stats!E$3,Stats!E$7)</f>
        <v>0.25876551906511297</v>
      </c>
      <c r="N291">
        <f>STANDARDIZE(physicochemical[[#This Row],[chlorides]],Stats!F$3,Stats!F$7)</f>
        <v>0.63355739801481148</v>
      </c>
      <c r="O291">
        <f>STANDARDIZE(physicochemical[[#This Row],[free sulfur dioxide]],Stats!G$3,Stats!G$7)</f>
        <v>-0.51850258323958376</v>
      </c>
      <c r="P291">
        <f>STANDARDIZE(physicochemical[[#This Row],[density]],Stats!I$3,Stats!I$7)</f>
        <v>0.36587000431853767</v>
      </c>
      <c r="Q291">
        <f>STANDARDIZE(physicochemical[[#This Row],[pH]],Stats!J$3,Stats!J$7)</f>
        <v>-0.43748604561263593</v>
      </c>
      <c r="R291">
        <f>STANDARDIZE(physicochemical[[#This Row],[sulphates]],Stats!K$3,Stats!K$7)</f>
        <v>-4.6504100961029089E-2</v>
      </c>
      <c r="S291">
        <f>STANDARDIZE(physicochemical[[#This Row],[alcohol]],Stats!L$3,Stats!L$7)</f>
        <v>2.1867847925176442</v>
      </c>
      <c r="T291" s="17">
        <f>STANDARDIZE(physicochemical[[#This Row],[quality]],Stats!N$3,Stats!N$7)</f>
        <v>0.50837380281196765</v>
      </c>
      <c r="U291">
        <f>SQRT(SUMXMY2($K$2:$S$2,physicochemical[[#This Row],[STDFA]:[STDAlc]]))</f>
        <v>5.9884147951010549</v>
      </c>
      <c r="V291" t="str">
        <f>VLOOKUP(physicochemical[[#This Row],[Euclidean Dist]],Quartiles,2)</f>
        <v>Q2</v>
      </c>
      <c r="W291">
        <f>IF(physicochemical[[#This Row],[Euclidean Dist]]&lt;=beta,1-2*(physicochemical[[#This Row],[Euclidean Dist]]/gamma)^2,2*((physicochemical[[#This Row],[Euclidean Dist]]-gamma)/gamma)^2)</f>
        <v>0.6853435098455154</v>
      </c>
      <c r="X291" t="str">
        <f>VLOOKUP(physicochemical[[#This Row],[S- Fn]],FuzzyQ,2)</f>
        <v>Q2</v>
      </c>
      <c r="Y291">
        <f>physicochemical[[#This Row],[Euclidean Dist]]^2</f>
        <v>35.86111175818521</v>
      </c>
      <c r="Z291" t="str">
        <f>VLOOKUP(physicochemical[[#This Row],[Concentration]],FuzzyQ,2)</f>
        <v>Q1</v>
      </c>
      <c r="AA291">
        <f>SQRT(physicochemical[[#This Row],[S- Fn]])</f>
        <v>0.82785476373909661</v>
      </c>
      <c r="AB291" t="str">
        <f>VLOOKUP(physicochemical[[#This Row],[Dialation]],FuzzyQ,2)</f>
        <v>Q1</v>
      </c>
    </row>
    <row r="292" spans="1:28" ht="15" hidden="1" thickTop="1" x14ac:dyDescent="0.35">
      <c r="A292">
        <f>'winequality-white'!A334</f>
        <v>8</v>
      </c>
      <c r="B292">
        <f>'winequality-white'!B334</f>
        <v>0.57999999999999996</v>
      </c>
      <c r="C292">
        <f>'winequality-white'!D334</f>
        <v>3.2</v>
      </c>
      <c r="D292">
        <f>'winequality-white'!E334</f>
        <v>6.6000000000000003E-2</v>
      </c>
      <c r="E292">
        <f>'winequality-white'!F334</f>
        <v>21</v>
      </c>
      <c r="F292">
        <f>'winequality-white'!H334</f>
        <v>0.99729999999999996</v>
      </c>
      <c r="G292">
        <f>'winequality-white'!I334</f>
        <v>3.22</v>
      </c>
      <c r="H292">
        <f>'winequality-white'!J334</f>
        <v>0.54</v>
      </c>
      <c r="I292">
        <f>'winequality-white'!K334</f>
        <v>9.4</v>
      </c>
      <c r="J292" s="17">
        <v>6</v>
      </c>
      <c r="K292">
        <f>STANDARDIZE(physicochemical[[#This Row],[fixed acidity]],Stats!B$3,Stats!B$7)</f>
        <v>-0.39687416918488777</v>
      </c>
      <c r="L292">
        <f>STANDARDIZE(physicochemical[[#This Row],[volatile acidity]],Stats!C$3,Stats!C$7)</f>
        <v>0.28961096470236208</v>
      </c>
      <c r="M292">
        <f>STANDARDIZE(physicochemical[[#This Row],[residual sugar]],Stats!E$3,Stats!E$7)</f>
        <v>0.50090418319341656</v>
      </c>
      <c r="N292">
        <f>STANDARDIZE(physicochemical[[#This Row],[chlorides]],Stats!F$3,Stats!F$7)</f>
        <v>-0.48831499056477012</v>
      </c>
      <c r="O292">
        <f>STANDARDIZE(physicochemical[[#This Row],[free sulfur dioxide]],Stats!G$3,Stats!G$7)</f>
        <v>0.5844810593122286</v>
      </c>
      <c r="P292">
        <f>STANDARDIZE(physicochemical[[#This Row],[density]],Stats!I$3,Stats!I$7)</f>
        <v>-2.7828887372714859E-2</v>
      </c>
      <c r="Q292">
        <f>STANDARDIZE(physicochemical[[#This Row],[pH]],Stats!J$3,Stats!J$7)</f>
        <v>-0.50079806379101921</v>
      </c>
      <c r="R292">
        <f>STANDARDIZE(physicochemical[[#This Row],[sulphates]],Stats!K$3,Stats!K$7)</f>
        <v>-0.70149143844020312</v>
      </c>
      <c r="S292">
        <f>STANDARDIZE(physicochemical[[#This Row],[alcohol]],Stats!L$3,Stats!L$7)</f>
        <v>-0.813716626862097</v>
      </c>
      <c r="T292" s="17">
        <f>STANDARDIZE(physicochemical[[#This Row],[quality]],Stats!N$3,Stats!N$7)</f>
        <v>0.50837380281196765</v>
      </c>
      <c r="U292">
        <f>SQRT(SUMXMY2($K$2:$S$2,physicochemical[[#This Row],[STDFA]:[STDAlc]]))</f>
        <v>4.8726030919334873</v>
      </c>
      <c r="V292" t="str">
        <f>VLOOKUP(physicochemical[[#This Row],[Euclidean Dist]],Quartiles,2)</f>
        <v>Q2</v>
      </c>
      <c r="W292">
        <f>IF(physicochemical[[#This Row],[Euclidean Dist]]&lt;=beta,1-2*(physicochemical[[#This Row],[Euclidean Dist]]/gamma)^2,2*((physicochemical[[#This Row],[Euclidean Dist]]-gamma)/gamma)^2)</f>
        <v>0.79167805697623028</v>
      </c>
      <c r="X292" t="str">
        <f>VLOOKUP(physicochemical[[#This Row],[S- Fn]],FuzzyQ,2)</f>
        <v>Q1</v>
      </c>
      <c r="Y292">
        <f>physicochemical[[#This Row],[Euclidean Dist]]^2</f>
        <v>23.742260891519781</v>
      </c>
      <c r="Z292" t="str">
        <f>VLOOKUP(physicochemical[[#This Row],[Concentration]],FuzzyQ,2)</f>
        <v>Q1</v>
      </c>
      <c r="AA292">
        <f>SQRT(physicochemical[[#This Row],[S- Fn]])</f>
        <v>0.88976292178098226</v>
      </c>
      <c r="AB292" t="str">
        <f>VLOOKUP(physicochemical[[#This Row],[Dialation]],FuzzyQ,2)</f>
        <v>Q1</v>
      </c>
    </row>
    <row r="293" spans="1:28" ht="15" hidden="1" thickTop="1" x14ac:dyDescent="0.35">
      <c r="A293">
        <f>'winequality-white'!A335</f>
        <v>8.4</v>
      </c>
      <c r="B293">
        <f>'winequality-white'!B335</f>
        <v>0.56000000000000005</v>
      </c>
      <c r="C293">
        <f>'winequality-white'!D335</f>
        <v>2.1</v>
      </c>
      <c r="D293">
        <f>'winequality-white'!E335</f>
        <v>0.105</v>
      </c>
      <c r="E293">
        <f>'winequality-white'!F335</f>
        <v>16</v>
      </c>
      <c r="F293">
        <f>'winequality-white'!H335</f>
        <v>0.99580000000000002</v>
      </c>
      <c r="G293">
        <f>'winequality-white'!I335</f>
        <v>3.13</v>
      </c>
      <c r="H293">
        <f>'winequality-white'!J335</f>
        <v>0.52</v>
      </c>
      <c r="I293">
        <f>'winequality-white'!K335</f>
        <v>11</v>
      </c>
      <c r="J293" s="17">
        <v>5</v>
      </c>
      <c r="K293">
        <f>STANDARDIZE(physicochemical[[#This Row],[fixed acidity]],Stats!B$3,Stats!B$7)</f>
        <v>-0.17908068904501528</v>
      </c>
      <c r="L293">
        <f>STANDARDIZE(physicochemical[[#This Row],[volatile acidity]],Stats!C$3,Stats!C$7)</f>
        <v>0.1775974413210587</v>
      </c>
      <c r="M293">
        <f>STANDARDIZE(physicochemical[[#This Row],[residual sugar]],Stats!E$3,Stats!E$7)</f>
        <v>-0.38693758527702915</v>
      </c>
      <c r="N293">
        <f>STANDARDIZE(physicochemical[[#This Row],[chlorides]],Stats!F$3,Stats!F$7)</f>
        <v>0.29298899433886705</v>
      </c>
      <c r="O293">
        <f>STANDARDIZE(physicochemical[[#This Row],[free sulfur dioxide]],Stats!G$3,Stats!G$7)</f>
        <v>8.3124858152313921E-2</v>
      </c>
      <c r="P293">
        <f>STANDARDIZE(physicochemical[[#This Row],[density]],Stats!I$3,Stats!I$7)</f>
        <v>-0.87146936956818466</v>
      </c>
      <c r="Q293">
        <f>STANDARDIZE(physicochemical[[#This Row],[pH]],Stats!J$3,Stats!J$7)</f>
        <v>-1.0706062273964827</v>
      </c>
      <c r="R293">
        <f>STANDARDIZE(physicochemical[[#This Row],[sulphates]],Stats!K$3,Stats!K$7)</f>
        <v>-0.81065599468673222</v>
      </c>
      <c r="S293">
        <f>STANDARDIZE(physicochemical[[#This Row],[alcohol]],Stats!L$3,Stats!L$7)</f>
        <v>0.73492926701131767</v>
      </c>
      <c r="T293" s="17">
        <f>STANDARDIZE(physicochemical[[#This Row],[quality]],Stats!N$3,Stats!N$7)</f>
        <v>-0.74377842086283041</v>
      </c>
      <c r="U293">
        <f>SQRT(SUMXMY2($K$2:$S$2,physicochemical[[#This Row],[STDFA]:[STDAlc]]))</f>
        <v>5.2079505036288358</v>
      </c>
      <c r="V293" t="str">
        <f>VLOOKUP(physicochemical[[#This Row],[Euclidean Dist]],Quartiles,2)</f>
        <v>Q2</v>
      </c>
      <c r="W293">
        <f>IF(physicochemical[[#This Row],[Euclidean Dist]]&lt;=beta,1-2*(physicochemical[[#This Row],[Euclidean Dist]]/gamma)^2,2*((physicochemical[[#This Row],[Euclidean Dist]]-gamma)/gamma)^2)</f>
        <v>0.7620166132155477</v>
      </c>
      <c r="X293" t="str">
        <f>VLOOKUP(physicochemical[[#This Row],[S- Fn]],FuzzyQ,2)</f>
        <v>Q1</v>
      </c>
      <c r="Y293">
        <f>physicochemical[[#This Row],[Euclidean Dist]]^2</f>
        <v>27.122748448247844</v>
      </c>
      <c r="Z293" t="str">
        <f>VLOOKUP(physicochemical[[#This Row],[Concentration]],FuzzyQ,2)</f>
        <v>Q1</v>
      </c>
      <c r="AA293">
        <f>SQRT(physicochemical[[#This Row],[S- Fn]])</f>
        <v>0.87293562947994496</v>
      </c>
      <c r="AB293" t="str">
        <f>VLOOKUP(physicochemical[[#This Row],[Dialation]],FuzzyQ,2)</f>
        <v>Q1</v>
      </c>
    </row>
    <row r="294" spans="1:28" ht="15" hidden="1" thickTop="1" x14ac:dyDescent="0.35">
      <c r="A294">
        <f>'winequality-white'!A336</f>
        <v>7.9</v>
      </c>
      <c r="B294">
        <f>'winequality-white'!B336</f>
        <v>0.65</v>
      </c>
      <c r="C294">
        <f>'winequality-white'!D336</f>
        <v>2.5</v>
      </c>
      <c r="D294">
        <f>'winequality-white'!E336</f>
        <v>7.8E-2</v>
      </c>
      <c r="E294">
        <f>'winequality-white'!F336</f>
        <v>17</v>
      </c>
      <c r="F294">
        <f>'winequality-white'!H336</f>
        <v>0.99629999999999996</v>
      </c>
      <c r="G294">
        <f>'winequality-white'!I336</f>
        <v>3.34</v>
      </c>
      <c r="H294">
        <f>'winequality-white'!J336</f>
        <v>0.74</v>
      </c>
      <c r="I294">
        <f>'winequality-white'!K336</f>
        <v>11.7</v>
      </c>
      <c r="J294" s="17">
        <v>7</v>
      </c>
      <c r="K294">
        <f>STANDARDIZE(physicochemical[[#This Row],[fixed acidity]],Stats!B$3,Stats!B$7)</f>
        <v>-0.4513225392198556</v>
      </c>
      <c r="L294">
        <f>STANDARDIZE(physicochemical[[#This Row],[volatile acidity]],Stats!C$3,Stats!C$7)</f>
        <v>0.68165829653692611</v>
      </c>
      <c r="M294">
        <f>STANDARDIZE(physicochemical[[#This Row],[residual sugar]],Stats!E$3,Stats!E$7)</f>
        <v>-6.408603310595809E-2</v>
      </c>
      <c r="N294">
        <f>STANDARDIZE(physicochemical[[#This Row],[chlorides]],Stats!F$3,Stats!F$7)</f>
        <v>-0.24791376444057411</v>
      </c>
      <c r="O294">
        <f>STANDARDIZE(physicochemical[[#This Row],[free sulfur dioxide]],Stats!G$3,Stats!G$7)</f>
        <v>0.18339609838429685</v>
      </c>
      <c r="P294">
        <f>STANDARDIZE(physicochemical[[#This Row],[density]],Stats!I$3,Stats!I$7)</f>
        <v>-0.59025587550304892</v>
      </c>
      <c r="Q294">
        <f>STANDARDIZE(physicochemical[[#This Row],[pH]],Stats!J$3,Stats!J$7)</f>
        <v>0.25894615434959412</v>
      </c>
      <c r="R294">
        <f>STANDARDIZE(physicochemical[[#This Row],[sulphates]],Stats!K$3,Stats!K$7)</f>
        <v>0.39015412402508676</v>
      </c>
      <c r="S294">
        <f>STANDARDIZE(physicochemical[[#This Row],[alcohol]],Stats!L$3,Stats!L$7)</f>
        <v>1.4124618455809359</v>
      </c>
      <c r="T294" s="17">
        <f>STANDARDIZE(physicochemical[[#This Row],[quality]],Stats!N$3,Stats!N$7)</f>
        <v>1.7605260264867657</v>
      </c>
      <c r="U294">
        <f>SQRT(SUMXMY2($K$2:$S$2,physicochemical[[#This Row],[STDFA]:[STDAlc]]))</f>
        <v>4.2624128123190062</v>
      </c>
      <c r="V294" t="str">
        <f>VLOOKUP(physicochemical[[#This Row],[Euclidean Dist]],Quartiles,2)</f>
        <v>Q2</v>
      </c>
      <c r="W294">
        <f>IF(physicochemical[[#This Row],[Euclidean Dist]]&lt;=beta,1-2*(physicochemical[[#This Row],[Euclidean Dist]]/gamma)^2,2*((physicochemical[[#This Row],[Euclidean Dist]]-gamma)/gamma)^2)</f>
        <v>0.84058691667969843</v>
      </c>
      <c r="X294" t="str">
        <f>VLOOKUP(physicochemical[[#This Row],[S- Fn]],FuzzyQ,2)</f>
        <v>Q1</v>
      </c>
      <c r="Y294">
        <f>physicochemical[[#This Row],[Euclidean Dist]]^2</f>
        <v>18.168162982621219</v>
      </c>
      <c r="Z294" t="str">
        <f>VLOOKUP(physicochemical[[#This Row],[Concentration]],FuzzyQ,2)</f>
        <v>Q1</v>
      </c>
      <c r="AA294">
        <f>SQRT(physicochemical[[#This Row],[S- Fn]])</f>
        <v>0.91683527237977624</v>
      </c>
      <c r="AB294" t="str">
        <f>VLOOKUP(physicochemical[[#This Row],[Dialation]],FuzzyQ,2)</f>
        <v>Q1</v>
      </c>
    </row>
    <row r="295" spans="1:28" ht="15" hidden="1" thickTop="1" x14ac:dyDescent="0.35">
      <c r="A295">
        <f>'winequality-white'!A337</f>
        <v>11.9</v>
      </c>
      <c r="B295">
        <f>'winequality-white'!B337</f>
        <v>0.69499999999999995</v>
      </c>
      <c r="C295">
        <f>'winequality-white'!D337</f>
        <v>3.4</v>
      </c>
      <c r="D295">
        <f>'winequality-white'!E337</f>
        <v>0.128</v>
      </c>
      <c r="E295">
        <f>'winequality-white'!F337</f>
        <v>7</v>
      </c>
      <c r="F295">
        <f>'winequality-white'!H337</f>
        <v>0.99919999999999998</v>
      </c>
      <c r="G295">
        <f>'winequality-white'!I337</f>
        <v>3.17</v>
      </c>
      <c r="H295">
        <f>'winequality-white'!J337</f>
        <v>0.84</v>
      </c>
      <c r="I295">
        <f>'winequality-white'!K337</f>
        <v>12.2</v>
      </c>
      <c r="J295" s="17">
        <v>7</v>
      </c>
      <c r="K295">
        <f>STANDARDIZE(physicochemical[[#This Row],[fixed acidity]],Stats!B$3,Stats!B$7)</f>
        <v>1.7266122621788671</v>
      </c>
      <c r="L295">
        <f>STANDARDIZE(physicochemical[[#This Row],[volatile acidity]],Stats!C$3,Stats!C$7)</f>
        <v>0.93368872414485959</v>
      </c>
      <c r="M295">
        <f>STANDARDIZE(physicochemical[[#This Row],[residual sugar]],Stats!E$3,Stats!E$7)</f>
        <v>0.66232995927895189</v>
      </c>
      <c r="N295">
        <f>STANDARDIZE(physicochemical[[#This Row],[chlorides]],Stats!F$3,Stats!F$7)</f>
        <v>0.75375801107690965</v>
      </c>
      <c r="O295">
        <f>STANDARDIZE(physicochemical[[#This Row],[free sulfur dioxide]],Stats!G$3,Stats!G$7)</f>
        <v>-0.81931630393553256</v>
      </c>
      <c r="P295">
        <f>STANDARDIZE(physicochemical[[#This Row],[density]],Stats!I$3,Stats!I$7)</f>
        <v>1.040782390074926</v>
      </c>
      <c r="Q295">
        <f>STANDARDIZE(physicochemical[[#This Row],[pH]],Stats!J$3,Stats!J$7)</f>
        <v>-0.81735815468294404</v>
      </c>
      <c r="R295">
        <f>STANDARDIZE(physicochemical[[#This Row],[sulphates]],Stats!K$3,Stats!K$7)</f>
        <v>0.9359769052577317</v>
      </c>
      <c r="S295">
        <f>STANDARDIZE(physicochemical[[#This Row],[alcohol]],Stats!L$3,Stats!L$7)</f>
        <v>1.8964136874163782</v>
      </c>
      <c r="T295" s="17">
        <f>STANDARDIZE(physicochemical[[#This Row],[quality]],Stats!N$3,Stats!N$7)</f>
        <v>1.7605260264867657</v>
      </c>
      <c r="U295">
        <f>SQRT(SUMXMY2($K$2:$S$2,physicochemical[[#This Row],[STDFA]:[STDAlc]]))</f>
        <v>5.4626585538590229</v>
      </c>
      <c r="V295" t="str">
        <f>VLOOKUP(physicochemical[[#This Row],[Euclidean Dist]],Quartiles,2)</f>
        <v>Q2</v>
      </c>
      <c r="W295">
        <f>IF(physicochemical[[#This Row],[Euclidean Dist]]&lt;=beta,1-2*(physicochemical[[#This Row],[Euclidean Dist]]/gamma)^2,2*((physicochemical[[#This Row],[Euclidean Dist]]-gamma)/gamma)^2)</f>
        <v>0.73816900518430373</v>
      </c>
      <c r="X295" t="str">
        <f>VLOOKUP(physicochemical[[#This Row],[S- Fn]],FuzzyQ,2)</f>
        <v>Q2</v>
      </c>
      <c r="Y295">
        <f>physicochemical[[#This Row],[Euclidean Dist]]^2</f>
        <v>29.840638476049151</v>
      </c>
      <c r="Z295" t="str">
        <f>VLOOKUP(physicochemical[[#This Row],[Concentration]],FuzzyQ,2)</f>
        <v>Q1</v>
      </c>
      <c r="AA295">
        <f>SQRT(physicochemical[[#This Row],[S- Fn]])</f>
        <v>0.85916762344975717</v>
      </c>
      <c r="AB295" t="str">
        <f>VLOOKUP(physicochemical[[#This Row],[Dialation]],FuzzyQ,2)</f>
        <v>Q1</v>
      </c>
    </row>
    <row r="296" spans="1:28" ht="15" hidden="1" thickTop="1" x14ac:dyDescent="0.35">
      <c r="A296">
        <f>'winequality-white'!A338</f>
        <v>8.9</v>
      </c>
      <c r="B296">
        <f>'winequality-white'!B338</f>
        <v>0.43</v>
      </c>
      <c r="C296">
        <f>'winequality-white'!D338</f>
        <v>1.9</v>
      </c>
      <c r="D296">
        <f>'winequality-white'!E338</f>
        <v>5.1999999999999998E-2</v>
      </c>
      <c r="E296">
        <f>'winequality-white'!F338</f>
        <v>6</v>
      </c>
      <c r="F296">
        <f>'winequality-white'!H338</f>
        <v>0.99480000000000002</v>
      </c>
      <c r="G296">
        <f>'winequality-white'!I338</f>
        <v>3.35</v>
      </c>
      <c r="H296">
        <f>'winequality-white'!J338</f>
        <v>0.7</v>
      </c>
      <c r="I296">
        <f>'winequality-white'!K338</f>
        <v>12.5</v>
      </c>
      <c r="J296" s="17">
        <v>6</v>
      </c>
      <c r="K296">
        <f>STANDARDIZE(physicochemical[[#This Row],[fixed acidity]],Stats!B$3,Stats!B$7)</f>
        <v>9.316116112982506E-2</v>
      </c>
      <c r="L296">
        <f>STANDARDIZE(physicochemical[[#This Row],[volatile acidity]],Stats!C$3,Stats!C$7)</f>
        <v>-0.55049046065741714</v>
      </c>
      <c r="M296">
        <f>STANDARDIZE(physicochemical[[#This Row],[residual sugar]],Stats!E$3,Stats!E$7)</f>
        <v>-0.54836336136256492</v>
      </c>
      <c r="N296">
        <f>STANDARDIZE(physicochemical[[#This Row],[chlorides]],Stats!F$3,Stats!F$7)</f>
        <v>-0.76878308770966564</v>
      </c>
      <c r="O296">
        <f>STANDARDIZE(physicochemical[[#This Row],[free sulfur dioxide]],Stats!G$3,Stats!G$7)</f>
        <v>-0.91958754416751554</v>
      </c>
      <c r="P296">
        <f>STANDARDIZE(physicochemical[[#This Row],[density]],Stats!I$3,Stats!I$7)</f>
        <v>-1.4338963576985186</v>
      </c>
      <c r="Q296">
        <f>STANDARDIZE(physicochemical[[#This Row],[pH]],Stats!J$3,Stats!J$7)</f>
        <v>0.32225817252798017</v>
      </c>
      <c r="R296">
        <f>STANDARDIZE(physicochemical[[#This Row],[sulphates]],Stats!K$3,Stats!K$7)</f>
        <v>0.17182501153202853</v>
      </c>
      <c r="S296">
        <f>STANDARDIZE(physicochemical[[#This Row],[alcohol]],Stats!L$3,Stats!L$7)</f>
        <v>2.1867847925176442</v>
      </c>
      <c r="T296" s="17">
        <f>STANDARDIZE(physicochemical[[#This Row],[quality]],Stats!N$3,Stats!N$7)</f>
        <v>0.50837380281196765</v>
      </c>
      <c r="U296">
        <f>SQRT(SUMXMY2($K$2:$S$2,physicochemical[[#This Row],[STDFA]:[STDAlc]]))</f>
        <v>5.5617711360237658</v>
      </c>
      <c r="V296" t="str">
        <f>VLOOKUP(physicochemical[[#This Row],[Euclidean Dist]],Quartiles,2)</f>
        <v>Q2</v>
      </c>
      <c r="W296">
        <f>IF(physicochemical[[#This Row],[Euclidean Dist]]&lt;=beta,1-2*(physicochemical[[#This Row],[Euclidean Dist]]/gamma)^2,2*((physicochemical[[#This Row],[Euclidean Dist]]-gamma)/gamma)^2)</f>
        <v>0.72858167096011384</v>
      </c>
      <c r="X296" t="str">
        <f>VLOOKUP(physicochemical[[#This Row],[S- Fn]],FuzzyQ,2)</f>
        <v>Q2</v>
      </c>
      <c r="Y296">
        <f>physicochemical[[#This Row],[Euclidean Dist]]^2</f>
        <v>30.93329816950709</v>
      </c>
      <c r="Z296" t="str">
        <f>VLOOKUP(physicochemical[[#This Row],[Concentration]],FuzzyQ,2)</f>
        <v>Q1</v>
      </c>
      <c r="AA296">
        <f>SQRT(physicochemical[[#This Row],[S- Fn]])</f>
        <v>0.85356995668785918</v>
      </c>
      <c r="AB296" t="str">
        <f>VLOOKUP(physicochemical[[#This Row],[Dialation]],FuzzyQ,2)</f>
        <v>Q1</v>
      </c>
    </row>
    <row r="297" spans="1:28" ht="15" hidden="1" thickTop="1" x14ac:dyDescent="0.35">
      <c r="A297">
        <f>'winequality-white'!A339</f>
        <v>7.8</v>
      </c>
      <c r="B297">
        <f>'winequality-white'!B339</f>
        <v>0.43</v>
      </c>
      <c r="C297">
        <f>'winequality-white'!D339</f>
        <v>2.8</v>
      </c>
      <c r="D297">
        <f>'winequality-white'!E339</f>
        <v>0.08</v>
      </c>
      <c r="E297">
        <f>'winequality-white'!F339</f>
        <v>29</v>
      </c>
      <c r="F297">
        <f>'winequality-white'!H339</f>
        <v>0.99739999999999995</v>
      </c>
      <c r="G297">
        <f>'winequality-white'!I339</f>
        <v>3.31</v>
      </c>
      <c r="H297">
        <f>'winequality-white'!J339</f>
        <v>0.64</v>
      </c>
      <c r="I297">
        <f>'winequality-white'!K339</f>
        <v>10.3</v>
      </c>
      <c r="J297" s="17">
        <v>5</v>
      </c>
      <c r="K297">
        <f>STANDARDIZE(physicochemical[[#This Row],[fixed acidity]],Stats!B$3,Stats!B$7)</f>
        <v>-0.50577090925482393</v>
      </c>
      <c r="L297">
        <f>STANDARDIZE(physicochemical[[#This Row],[volatile acidity]],Stats!C$3,Stats!C$7)</f>
        <v>-0.55049046065741714</v>
      </c>
      <c r="M297">
        <f>STANDARDIZE(physicochemical[[#This Row],[residual sugar]],Stats!E$3,Stats!E$7)</f>
        <v>0.17805263102234511</v>
      </c>
      <c r="N297">
        <f>STANDARDIZE(physicochemical[[#This Row],[chlorides]],Stats!F$3,Stats!F$7)</f>
        <v>-0.20784689341987472</v>
      </c>
      <c r="O297">
        <f>STANDARDIZE(physicochemical[[#This Row],[free sulfur dioxide]],Stats!G$3,Stats!G$7)</f>
        <v>1.386650981168092</v>
      </c>
      <c r="P297">
        <f>STANDARDIZE(physicochemical[[#This Row],[density]],Stats!I$3,Stats!I$7)</f>
        <v>2.8413811440312298E-2</v>
      </c>
      <c r="Q297">
        <f>STANDARDIZE(physicochemical[[#This Row],[pH]],Stats!J$3,Stats!J$7)</f>
        <v>6.9010099814441478E-2</v>
      </c>
      <c r="R297">
        <f>STANDARDIZE(physicochemical[[#This Row],[sulphates]],Stats!K$3,Stats!K$7)</f>
        <v>-0.15566865720755821</v>
      </c>
      <c r="S297">
        <f>STANDARDIZE(physicochemical[[#This Row],[alcohol]],Stats!L$3,Stats!L$7)</f>
        <v>5.7396688441699255E-2</v>
      </c>
      <c r="T297" s="17">
        <f>STANDARDIZE(physicochemical[[#This Row],[quality]],Stats!N$3,Stats!N$7)</f>
        <v>-0.74377842086283041</v>
      </c>
      <c r="U297">
        <f>SQRT(SUMXMY2($K$2:$S$2,physicochemical[[#This Row],[STDFA]:[STDAlc]]))</f>
        <v>5.4735342405630885</v>
      </c>
      <c r="V297" t="str">
        <f>VLOOKUP(physicochemical[[#This Row],[Euclidean Dist]],Quartiles,2)</f>
        <v>Q2</v>
      </c>
      <c r="W297">
        <f>IF(physicochemical[[#This Row],[Euclidean Dist]]&lt;=beta,1-2*(physicochemical[[#This Row],[Euclidean Dist]]/gamma)^2,2*((physicochemical[[#This Row],[Euclidean Dist]]-gamma)/gamma)^2)</f>
        <v>0.73712540105014535</v>
      </c>
      <c r="X297" t="str">
        <f>VLOOKUP(physicochemical[[#This Row],[S- Fn]],FuzzyQ,2)</f>
        <v>Q2</v>
      </c>
      <c r="Y297">
        <f>physicochemical[[#This Row],[Euclidean Dist]]^2</f>
        <v>29.959577082616544</v>
      </c>
      <c r="Z297" t="str">
        <f>VLOOKUP(physicochemical[[#This Row],[Concentration]],FuzzyQ,2)</f>
        <v>Q1</v>
      </c>
      <c r="AA297">
        <f>SQRT(physicochemical[[#This Row],[S- Fn]])</f>
        <v>0.85856007422319924</v>
      </c>
      <c r="AB297" t="str">
        <f>VLOOKUP(physicochemical[[#This Row],[Dialation]],FuzzyQ,2)</f>
        <v>Q1</v>
      </c>
    </row>
    <row r="298" spans="1:28" ht="15" hidden="1" thickTop="1" x14ac:dyDescent="0.35">
      <c r="A298">
        <f>'winequality-white'!A340</f>
        <v>12.4</v>
      </c>
      <c r="B298">
        <f>'winequality-white'!B340</f>
        <v>0.49</v>
      </c>
      <c r="C298">
        <f>'winequality-white'!D340</f>
        <v>3</v>
      </c>
      <c r="D298">
        <f>'winequality-white'!E340</f>
        <v>0.10299999999999999</v>
      </c>
      <c r="E298">
        <f>'winequality-white'!F340</f>
        <v>28</v>
      </c>
      <c r="F298">
        <f>'winequality-white'!H340</f>
        <v>1.0007999999999999</v>
      </c>
      <c r="G298">
        <f>'winequality-white'!I340</f>
        <v>3.16</v>
      </c>
      <c r="H298">
        <f>'winequality-white'!J340</f>
        <v>1</v>
      </c>
      <c r="I298">
        <f>'winequality-white'!K340</f>
        <v>11.5</v>
      </c>
      <c r="J298" s="17">
        <v>6</v>
      </c>
      <c r="K298">
        <f>STANDARDIZE(physicochemical[[#This Row],[fixed acidity]],Stats!B$3,Stats!B$7)</f>
        <v>1.9988541123537074</v>
      </c>
      <c r="L298">
        <f>STANDARDIZE(physicochemical[[#This Row],[volatile acidity]],Stats!C$3,Stats!C$7)</f>
        <v>-0.21444989051350535</v>
      </c>
      <c r="M298">
        <f>STANDARDIZE(physicochemical[[#This Row],[residual sugar]],Stats!E$3,Stats!E$7)</f>
        <v>0.33947840710788085</v>
      </c>
      <c r="N298">
        <f>STANDARDIZE(physicochemical[[#This Row],[chlorides]],Stats!F$3,Stats!F$7)</f>
        <v>0.25292212331816766</v>
      </c>
      <c r="O298">
        <f>STANDARDIZE(physicochemical[[#This Row],[free sulfur dioxide]],Stats!G$3,Stats!G$7)</f>
        <v>1.2863797409361093</v>
      </c>
      <c r="P298">
        <f>STANDARDIZE(physicochemical[[#This Row],[density]],Stats!I$3,Stats!I$7)</f>
        <v>1.9406655710834229</v>
      </c>
      <c r="Q298">
        <f>STANDARDIZE(physicochemical[[#This Row],[pH]],Stats!J$3,Stats!J$7)</f>
        <v>-0.88067017286132721</v>
      </c>
      <c r="R298">
        <f>STANDARDIZE(physicochemical[[#This Row],[sulphates]],Stats!K$3,Stats!K$7)</f>
        <v>1.8092933552299639</v>
      </c>
      <c r="S298">
        <f>STANDARDIZE(physicochemical[[#This Row],[alcohol]],Stats!L$3,Stats!L$7)</f>
        <v>1.2188811088467597</v>
      </c>
      <c r="T298" s="17">
        <f>STANDARDIZE(physicochemical[[#This Row],[quality]],Stats!N$3,Stats!N$7)</f>
        <v>0.50837380281196765</v>
      </c>
      <c r="U298">
        <f>SQRT(SUMXMY2($K$2:$S$2,physicochemical[[#This Row],[STDFA]:[STDAlc]]))</f>
        <v>7.0888733731309692</v>
      </c>
      <c r="V298" t="str">
        <f>VLOOKUP(physicochemical[[#This Row],[Euclidean Dist]],Quartiles,2)</f>
        <v>Q2</v>
      </c>
      <c r="W298">
        <f>IF(physicochemical[[#This Row],[Euclidean Dist]]&lt;=beta,1-2*(physicochemical[[#This Row],[Euclidean Dist]]/gamma)^2,2*((physicochemical[[#This Row],[Euclidean Dist]]-gamma)/gamma)^2)</f>
        <v>0.5590723008735321</v>
      </c>
      <c r="X298" t="str">
        <f>VLOOKUP(physicochemical[[#This Row],[S- Fn]],FuzzyQ,2)</f>
        <v>Q2</v>
      </c>
      <c r="Y298">
        <f>physicochemical[[#This Row],[Euclidean Dist]]^2</f>
        <v>50.252125700285248</v>
      </c>
      <c r="Z298" t="str">
        <f>VLOOKUP(physicochemical[[#This Row],[Concentration]],FuzzyQ,2)</f>
        <v>Q1</v>
      </c>
      <c r="AA298">
        <f>SQRT(physicochemical[[#This Row],[S- Fn]])</f>
        <v>0.74771137538058907</v>
      </c>
      <c r="AB298" t="str">
        <f>VLOOKUP(physicochemical[[#This Row],[Dialation]],FuzzyQ,2)</f>
        <v>Q2</v>
      </c>
    </row>
    <row r="299" spans="1:28" ht="15" hidden="1" thickTop="1" x14ac:dyDescent="0.35">
      <c r="A299">
        <f>'winequality-white'!A341</f>
        <v>12.5</v>
      </c>
      <c r="B299">
        <f>'winequality-white'!B341</f>
        <v>0.28000000000000003</v>
      </c>
      <c r="C299">
        <f>'winequality-white'!D341</f>
        <v>2.2999999999999998</v>
      </c>
      <c r="D299">
        <f>'winequality-white'!E341</f>
        <v>8.2000000000000003E-2</v>
      </c>
      <c r="E299">
        <f>'winequality-white'!F341</f>
        <v>12</v>
      </c>
      <c r="F299">
        <f>'winequality-white'!H341</f>
        <v>0.99970000000000003</v>
      </c>
      <c r="G299">
        <f>'winequality-white'!I341</f>
        <v>3.11</v>
      </c>
      <c r="H299">
        <f>'winequality-white'!J341</f>
        <v>1.36</v>
      </c>
      <c r="I299">
        <f>'winequality-white'!K341</f>
        <v>9.8000000000000007</v>
      </c>
      <c r="J299" s="17">
        <v>7</v>
      </c>
      <c r="K299">
        <f>STANDARDIZE(physicochemical[[#This Row],[fixed acidity]],Stats!B$3,Stats!B$7)</f>
        <v>2.0533024823886752</v>
      </c>
      <c r="L299">
        <f>STANDARDIZE(physicochemical[[#This Row],[volatile acidity]],Stats!C$3,Stats!C$7)</f>
        <v>-1.3905918860171962</v>
      </c>
      <c r="M299">
        <f>STANDARDIZE(physicochemical[[#This Row],[residual sugar]],Stats!E$3,Stats!E$7)</f>
        <v>-0.2255118091914938</v>
      </c>
      <c r="N299">
        <f>STANDARDIZE(physicochemical[[#This Row],[chlorides]],Stats!F$3,Stats!F$7)</f>
        <v>-0.16778002239917533</v>
      </c>
      <c r="O299">
        <f>STANDARDIZE(physicochemical[[#This Row],[free sulfur dioxide]],Stats!G$3,Stats!G$7)</f>
        <v>-0.31796010277561787</v>
      </c>
      <c r="P299">
        <f>STANDARDIZE(physicochemical[[#This Row],[density]],Stats!I$3,Stats!I$7)</f>
        <v>1.3219958841401243</v>
      </c>
      <c r="Q299">
        <f>STANDARDIZE(physicochemical[[#This Row],[pH]],Stats!J$3,Stats!J$7)</f>
        <v>-1.1972302637532521</v>
      </c>
      <c r="R299">
        <f>STANDARDIZE(physicochemical[[#This Row],[sulphates]],Stats!K$3,Stats!K$7)</f>
        <v>3.7742553676674868</v>
      </c>
      <c r="S299">
        <f>STANDARDIZE(physicochemical[[#This Row],[alcohol]],Stats!L$3,Stats!L$7)</f>
        <v>-0.42655515339374295</v>
      </c>
      <c r="T299" s="17">
        <f>STANDARDIZE(physicochemical[[#This Row],[quality]],Stats!N$3,Stats!N$7)</f>
        <v>1.7605260264867657</v>
      </c>
      <c r="U299">
        <f>SQRT(SUMXMY2($K$2:$S$2,physicochemical[[#This Row],[STDFA]:[STDAlc]]))</f>
        <v>8.4339618549917823</v>
      </c>
      <c r="V299" t="str">
        <f>VLOOKUP(physicochemical[[#This Row],[Euclidean Dist]],Quartiles,2)</f>
        <v>Q3</v>
      </c>
      <c r="W299">
        <f>IF(physicochemical[[#This Row],[Euclidean Dist]]&lt;=beta,1-2*(physicochemical[[#This Row],[Euclidean Dist]]/gamma)^2,2*((physicochemical[[#This Row],[Euclidean Dist]]-gamma)/gamma)^2)</f>
        <v>0.38961756050714486</v>
      </c>
      <c r="X299" t="str">
        <f>VLOOKUP(physicochemical[[#This Row],[S- Fn]],FuzzyQ,2)</f>
        <v>Q3</v>
      </c>
      <c r="Y299">
        <f>physicochemical[[#This Row],[Euclidean Dist]]^2</f>
        <v>71.131712571456418</v>
      </c>
      <c r="Z299" t="str">
        <f>VLOOKUP(physicochemical[[#This Row],[Concentration]],FuzzyQ,2)</f>
        <v>Q1</v>
      </c>
      <c r="AA299">
        <f>SQRT(physicochemical[[#This Row],[S- Fn]])</f>
        <v>0.6241935280881602</v>
      </c>
      <c r="AB299" t="str">
        <f>VLOOKUP(physicochemical[[#This Row],[Dialation]],FuzzyQ,2)</f>
        <v>Q2</v>
      </c>
    </row>
    <row r="300" spans="1:28" ht="15" hidden="1" thickTop="1" x14ac:dyDescent="0.35">
      <c r="A300">
        <f>'winequality-white'!A342</f>
        <v>12.2</v>
      </c>
      <c r="B300">
        <f>'winequality-white'!B342</f>
        <v>0.34</v>
      </c>
      <c r="C300">
        <f>'winequality-white'!D342</f>
        <v>2.4</v>
      </c>
      <c r="D300">
        <f>'winequality-white'!E342</f>
        <v>6.6000000000000003E-2</v>
      </c>
      <c r="E300">
        <f>'winequality-white'!F342</f>
        <v>10</v>
      </c>
      <c r="F300">
        <f>'winequality-white'!H342</f>
        <v>1</v>
      </c>
      <c r="G300">
        <f>'winequality-white'!I342</f>
        <v>3.12</v>
      </c>
      <c r="H300">
        <f>'winequality-white'!J342</f>
        <v>1.18</v>
      </c>
      <c r="I300">
        <f>'winequality-white'!K342</f>
        <v>9.1999999999999993</v>
      </c>
      <c r="J300" s="17">
        <v>6</v>
      </c>
      <c r="K300">
        <f>STANDARDIZE(physicochemical[[#This Row],[fixed acidity]],Stats!B$3,Stats!B$7)</f>
        <v>1.8899573722837708</v>
      </c>
      <c r="L300">
        <f>STANDARDIZE(physicochemical[[#This Row],[volatile acidity]],Stats!C$3,Stats!C$7)</f>
        <v>-1.0545513158732847</v>
      </c>
      <c r="M300">
        <f>STANDARDIZE(physicochemical[[#This Row],[residual sugar]],Stats!E$3,Stats!E$7)</f>
        <v>-0.14479892114872595</v>
      </c>
      <c r="N300">
        <f>STANDARDIZE(physicochemical[[#This Row],[chlorides]],Stats!F$3,Stats!F$7)</f>
        <v>-0.48831499056477012</v>
      </c>
      <c r="O300">
        <f>STANDARDIZE(physicochemical[[#This Row],[free sulfur dioxide]],Stats!G$3,Stats!G$7)</f>
        <v>-0.51850258323958376</v>
      </c>
      <c r="P300">
        <f>STANDARDIZE(physicochemical[[#This Row],[density]],Stats!I$3,Stats!I$7)</f>
        <v>1.4907239805792056</v>
      </c>
      <c r="Q300">
        <f>STANDARDIZE(physicochemical[[#This Row],[pH]],Stats!J$3,Stats!J$7)</f>
        <v>-1.133918245574866</v>
      </c>
      <c r="R300">
        <f>STANDARDIZE(physicochemical[[#This Row],[sulphates]],Stats!K$3,Stats!K$7)</f>
        <v>2.7917743614487249</v>
      </c>
      <c r="S300">
        <f>STANDARDIZE(physicochemical[[#This Row],[alcohol]],Stats!L$3,Stats!L$7)</f>
        <v>-1.007297363596275</v>
      </c>
      <c r="T300" s="17">
        <f>STANDARDIZE(physicochemical[[#This Row],[quality]],Stats!N$3,Stats!N$7)</f>
        <v>0.50837380281196765</v>
      </c>
      <c r="U300">
        <f>SQRT(SUMXMY2($K$2:$S$2,physicochemical[[#This Row],[STDFA]:[STDAlc]]))</f>
        <v>7.7773877144998185</v>
      </c>
      <c r="V300" t="str">
        <f>VLOOKUP(physicochemical[[#This Row],[Euclidean Dist]],Quartiles,2)</f>
        <v>Q3</v>
      </c>
      <c r="W300">
        <f>IF(physicochemical[[#This Row],[Euclidean Dist]]&lt;=beta,1-2*(physicochemical[[#This Row],[Euclidean Dist]]/gamma)^2,2*((physicochemical[[#This Row],[Euclidean Dist]]-gamma)/gamma)^2)</f>
        <v>0.47017855284819332</v>
      </c>
      <c r="X300" t="str">
        <f>VLOOKUP(physicochemical[[#This Row],[S- Fn]],FuzzyQ,2)</f>
        <v>Q3</v>
      </c>
      <c r="Y300">
        <f>physicochemical[[#This Row],[Euclidean Dist]]^2</f>
        <v>60.48775966165271</v>
      </c>
      <c r="Z300" t="str">
        <f>VLOOKUP(physicochemical[[#This Row],[Concentration]],FuzzyQ,2)</f>
        <v>Q1</v>
      </c>
      <c r="AA300">
        <f>SQRT(physicochemical[[#This Row],[S- Fn]])</f>
        <v>0.6856956707229479</v>
      </c>
      <c r="AB300" t="str">
        <f>VLOOKUP(physicochemical[[#This Row],[Dialation]],FuzzyQ,2)</f>
        <v>Q2</v>
      </c>
    </row>
    <row r="301" spans="1:28" ht="15" hidden="1" thickTop="1" x14ac:dyDescent="0.35">
      <c r="A301">
        <f>'winequality-white'!A343</f>
        <v>10.6</v>
      </c>
      <c r="B301">
        <f>'winequality-white'!B343</f>
        <v>0.42</v>
      </c>
      <c r="C301">
        <f>'winequality-white'!D343</f>
        <v>2.7</v>
      </c>
      <c r="D301">
        <f>'winequality-white'!E343</f>
        <v>6.5000000000000002E-2</v>
      </c>
      <c r="E301">
        <f>'winequality-white'!F343</f>
        <v>5</v>
      </c>
      <c r="F301">
        <f>'winequality-white'!H343</f>
        <v>0.99719999999999998</v>
      </c>
      <c r="G301">
        <f>'winequality-white'!I343</f>
        <v>3.21</v>
      </c>
      <c r="H301">
        <f>'winequality-white'!J343</f>
        <v>0.87</v>
      </c>
      <c r="I301">
        <f>'winequality-white'!K343</f>
        <v>11.3</v>
      </c>
      <c r="J301" s="17">
        <v>6</v>
      </c>
      <c r="K301">
        <f>STANDARDIZE(physicochemical[[#This Row],[fixed acidity]],Stats!B$3,Stats!B$7)</f>
        <v>1.0187834517242818</v>
      </c>
      <c r="L301">
        <f>STANDARDIZE(physicochemical[[#This Row],[volatile acidity]],Stats!C$3,Stats!C$7)</f>
        <v>-0.60649722234806913</v>
      </c>
      <c r="M301">
        <f>STANDARDIZE(physicochemical[[#This Row],[residual sugar]],Stats!E$3,Stats!E$7)</f>
        <v>9.733974297957762E-2</v>
      </c>
      <c r="N301">
        <f>STANDARDIZE(physicochemical[[#This Row],[chlorides]],Stats!F$3,Stats!F$7)</f>
        <v>-0.50834842607511987</v>
      </c>
      <c r="O301">
        <f>STANDARDIZE(physicochemical[[#This Row],[free sulfur dioxide]],Stats!G$3,Stats!G$7)</f>
        <v>-1.0198587843994984</v>
      </c>
      <c r="P301">
        <f>STANDARDIZE(physicochemical[[#This Row],[density]],Stats!I$3,Stats!I$7)</f>
        <v>-8.4071586185742023E-2</v>
      </c>
      <c r="Q301">
        <f>STANDARDIZE(physicochemical[[#This Row],[pH]],Stats!J$3,Stats!J$7)</f>
        <v>-0.56411008196940526</v>
      </c>
      <c r="R301">
        <f>STANDARDIZE(physicochemical[[#This Row],[sulphates]],Stats!K$3,Stats!K$7)</f>
        <v>1.0997237396275255</v>
      </c>
      <c r="S301">
        <f>STANDARDIZE(physicochemical[[#This Row],[alcohol]],Stats!L$3,Stats!L$7)</f>
        <v>1.0253003721125837</v>
      </c>
      <c r="T301" s="17">
        <f>STANDARDIZE(physicochemical[[#This Row],[quality]],Stats!N$3,Stats!N$7)</f>
        <v>0.50837380281196765</v>
      </c>
      <c r="U301">
        <f>SQRT(SUMXMY2($K$2:$S$2,physicochemical[[#This Row],[STDFA]:[STDAlc]]))</f>
        <v>5.8425433558821354</v>
      </c>
      <c r="V301" t="str">
        <f>VLOOKUP(physicochemical[[#This Row],[Euclidean Dist]],Quartiles,2)</f>
        <v>Q2</v>
      </c>
      <c r="W301">
        <f>IF(physicochemical[[#This Row],[Euclidean Dist]]&lt;=beta,1-2*(physicochemical[[#This Row],[Euclidean Dist]]/gamma)^2,2*((physicochemical[[#This Row],[Euclidean Dist]]-gamma)/gamma)^2)</f>
        <v>0.70048620330102862</v>
      </c>
      <c r="X301" t="str">
        <f>VLOOKUP(physicochemical[[#This Row],[S- Fn]],FuzzyQ,2)</f>
        <v>Q2</v>
      </c>
      <c r="Y301">
        <f>physicochemical[[#This Row],[Euclidean Dist]]^2</f>
        <v>34.135312865362486</v>
      </c>
      <c r="Z301" t="str">
        <f>VLOOKUP(physicochemical[[#This Row],[Concentration]],FuzzyQ,2)</f>
        <v>Q1</v>
      </c>
      <c r="AA301">
        <f>SQRT(physicochemical[[#This Row],[S- Fn]])</f>
        <v>0.83695053814489462</v>
      </c>
      <c r="AB301" t="str">
        <f>VLOOKUP(physicochemical[[#This Row],[Dialation]],FuzzyQ,2)</f>
        <v>Q1</v>
      </c>
    </row>
    <row r="302" spans="1:28" ht="15" hidden="1" thickTop="1" x14ac:dyDescent="0.35">
      <c r="A302">
        <f>'winequality-white'!A344</f>
        <v>10.9</v>
      </c>
      <c r="B302">
        <f>'winequality-white'!B344</f>
        <v>0.39</v>
      </c>
      <c r="C302">
        <f>'winequality-white'!D344</f>
        <v>1.8</v>
      </c>
      <c r="D302">
        <f>'winequality-white'!E344</f>
        <v>0.11799999999999999</v>
      </c>
      <c r="E302">
        <f>'winequality-white'!F344</f>
        <v>6</v>
      </c>
      <c r="F302">
        <f>'winequality-white'!H344</f>
        <v>0.99819999999999998</v>
      </c>
      <c r="G302">
        <f>'winequality-white'!I344</f>
        <v>3.3</v>
      </c>
      <c r="H302">
        <f>'winequality-white'!J344</f>
        <v>0.75</v>
      </c>
      <c r="I302">
        <f>'winequality-white'!K344</f>
        <v>9.8000000000000007</v>
      </c>
      <c r="J302" s="17">
        <v>6</v>
      </c>
      <c r="K302">
        <f>STANDARDIZE(physicochemical[[#This Row],[fixed acidity]],Stats!B$3,Stats!B$7)</f>
        <v>1.1821285618291864</v>
      </c>
      <c r="L302">
        <f>STANDARDIZE(physicochemical[[#This Row],[volatile acidity]],Stats!C$3,Stats!C$7)</f>
        <v>-0.77451750742002479</v>
      </c>
      <c r="M302">
        <f>STANDARDIZE(physicochemical[[#This Row],[residual sugar]],Stats!E$3,Stats!E$7)</f>
        <v>-0.62907624940533258</v>
      </c>
      <c r="N302">
        <f>STANDARDIZE(physicochemical[[#This Row],[chlorides]],Stats!F$3,Stats!F$7)</f>
        <v>0.5534236559734127</v>
      </c>
      <c r="O302">
        <f>STANDARDIZE(physicochemical[[#This Row],[free sulfur dioxide]],Stats!G$3,Stats!G$7)</f>
        <v>-0.91958754416751554</v>
      </c>
      <c r="P302">
        <f>STANDARDIZE(physicochemical[[#This Row],[density]],Stats!I$3,Stats!I$7)</f>
        <v>0.47835540194459197</v>
      </c>
      <c r="Q302">
        <f>STANDARDIZE(physicochemical[[#This Row],[pH]],Stats!J$3,Stats!J$7)</f>
        <v>5.6980816360553939E-3</v>
      </c>
      <c r="R302">
        <f>STANDARDIZE(physicochemical[[#This Row],[sulphates]],Stats!K$3,Stats!K$7)</f>
        <v>0.44473640214835131</v>
      </c>
      <c r="S302">
        <f>STANDARDIZE(physicochemical[[#This Row],[alcohol]],Stats!L$3,Stats!L$7)</f>
        <v>-0.42655515339374295</v>
      </c>
      <c r="T302" s="17">
        <f>STANDARDIZE(physicochemical[[#This Row],[quality]],Stats!N$3,Stats!N$7)</f>
        <v>0.50837380281196765</v>
      </c>
      <c r="U302">
        <f>SQRT(SUMXMY2($K$2:$S$2,physicochemical[[#This Row],[STDFA]:[STDAlc]]))</f>
        <v>5.8993049105359008</v>
      </c>
      <c r="V302" t="str">
        <f>VLOOKUP(physicochemical[[#This Row],[Euclidean Dist]],Quartiles,2)</f>
        <v>Q2</v>
      </c>
      <c r="W302">
        <f>IF(physicochemical[[#This Row],[Euclidean Dist]]&lt;=beta,1-2*(physicochemical[[#This Row],[Euclidean Dist]]/gamma)^2,2*((physicochemical[[#This Row],[Euclidean Dist]]-gamma)/gamma)^2)</f>
        <v>0.69463825276546087</v>
      </c>
      <c r="X302" t="str">
        <f>VLOOKUP(physicochemical[[#This Row],[S- Fn]],FuzzyQ,2)</f>
        <v>Q2</v>
      </c>
      <c r="Y302">
        <f>physicochemical[[#This Row],[Euclidean Dist]]^2</f>
        <v>34.801798427472995</v>
      </c>
      <c r="Z302" t="str">
        <f>VLOOKUP(physicochemical[[#This Row],[Concentration]],FuzzyQ,2)</f>
        <v>Q1</v>
      </c>
      <c r="AA302">
        <f>SQRT(physicochemical[[#This Row],[S- Fn]])</f>
        <v>0.83344961021375541</v>
      </c>
      <c r="AB302" t="str">
        <f>VLOOKUP(physicochemical[[#This Row],[Dialation]],FuzzyQ,2)</f>
        <v>Q1</v>
      </c>
    </row>
    <row r="303" spans="1:28" ht="15" hidden="1" thickTop="1" x14ac:dyDescent="0.35">
      <c r="A303">
        <f>'winequality-white'!A346</f>
        <v>11.9</v>
      </c>
      <c r="B303">
        <f>'winequality-white'!B346</f>
        <v>0.56999999999999995</v>
      </c>
      <c r="C303">
        <f>'winequality-white'!D346</f>
        <v>2.6</v>
      </c>
      <c r="D303">
        <f>'winequality-white'!E346</f>
        <v>8.2000000000000003E-2</v>
      </c>
      <c r="E303">
        <f>'winequality-white'!F346</f>
        <v>6</v>
      </c>
      <c r="F303">
        <f>'winequality-white'!H346</f>
        <v>1.0005999999999999</v>
      </c>
      <c r="G303">
        <f>'winequality-white'!I346</f>
        <v>3.12</v>
      </c>
      <c r="H303">
        <f>'winequality-white'!J346</f>
        <v>0.78</v>
      </c>
      <c r="I303">
        <f>'winequality-white'!K346</f>
        <v>10.7</v>
      </c>
      <c r="J303" s="17">
        <v>6</v>
      </c>
      <c r="K303">
        <f>STANDARDIZE(physicochemical[[#This Row],[fixed acidity]],Stats!B$3,Stats!B$7)</f>
        <v>1.7266122621788671</v>
      </c>
      <c r="L303">
        <f>STANDARDIZE(physicochemical[[#This Row],[volatile acidity]],Stats!C$3,Stats!C$7)</f>
        <v>0.23360420301171009</v>
      </c>
      <c r="M303">
        <f>STANDARDIZE(physicochemical[[#This Row],[residual sugar]],Stats!E$3,Stats!E$7)</f>
        <v>1.6626854936809765E-2</v>
      </c>
      <c r="N303">
        <f>STANDARDIZE(physicochemical[[#This Row],[chlorides]],Stats!F$3,Stats!F$7)</f>
        <v>-0.16778002239917533</v>
      </c>
      <c r="O303">
        <f>STANDARDIZE(physicochemical[[#This Row],[free sulfur dioxide]],Stats!G$3,Stats!G$7)</f>
        <v>-0.91958754416751554</v>
      </c>
      <c r="P303">
        <f>STANDARDIZE(physicochemical[[#This Row],[density]],Stats!I$3,Stats!I$7)</f>
        <v>1.8281801734573686</v>
      </c>
      <c r="Q303">
        <f>STANDARDIZE(physicochemical[[#This Row],[pH]],Stats!J$3,Stats!J$7)</f>
        <v>-1.133918245574866</v>
      </c>
      <c r="R303">
        <f>STANDARDIZE(physicochemical[[#This Row],[sulphates]],Stats!K$3,Stats!K$7)</f>
        <v>0.60848323651814495</v>
      </c>
      <c r="S303">
        <f>STANDARDIZE(physicochemical[[#This Row],[alcohol]],Stats!L$3,Stats!L$7)</f>
        <v>0.44455816191005165</v>
      </c>
      <c r="T303" s="17">
        <f>STANDARDIZE(physicochemical[[#This Row],[quality]],Stats!N$3,Stats!N$7)</f>
        <v>0.50837380281196765</v>
      </c>
      <c r="U303">
        <f>SQRT(SUMXMY2($K$2:$S$2,physicochemical[[#This Row],[STDFA]:[STDAlc]]))</f>
        <v>6.0781914742362408</v>
      </c>
      <c r="V303" t="str">
        <f>VLOOKUP(physicochemical[[#This Row],[Euclidean Dist]],Quartiles,2)</f>
        <v>Q2</v>
      </c>
      <c r="W303">
        <f>IF(physicochemical[[#This Row],[Euclidean Dist]]&lt;=beta,1-2*(physicochemical[[#This Row],[Euclidean Dist]]/gamma)^2,2*((physicochemical[[#This Row],[Euclidean Dist]]-gamma)/gamma)^2)</f>
        <v>0.67583830187775007</v>
      </c>
      <c r="X303" t="str">
        <f>VLOOKUP(physicochemical[[#This Row],[S- Fn]],FuzzyQ,2)</f>
        <v>Q2</v>
      </c>
      <c r="Y303">
        <f>physicochemical[[#This Row],[Euclidean Dist]]^2</f>
        <v>36.94441159747813</v>
      </c>
      <c r="Z303" t="str">
        <f>VLOOKUP(physicochemical[[#This Row],[Concentration]],FuzzyQ,2)</f>
        <v>Q1</v>
      </c>
      <c r="AA303">
        <f>SQRT(physicochemical[[#This Row],[S- Fn]])</f>
        <v>0.82209385223206122</v>
      </c>
      <c r="AB303" t="str">
        <f>VLOOKUP(physicochemical[[#This Row],[Dialation]],FuzzyQ,2)</f>
        <v>Q1</v>
      </c>
    </row>
    <row r="304" spans="1:28" ht="15" hidden="1" thickTop="1" x14ac:dyDescent="0.35">
      <c r="A304">
        <f>'winequality-white'!A347</f>
        <v>7</v>
      </c>
      <c r="B304">
        <f>'winequality-white'!B347</f>
        <v>0.68500000000000005</v>
      </c>
      <c r="C304">
        <f>'winequality-white'!D347</f>
        <v>1.9</v>
      </c>
      <c r="D304">
        <f>'winequality-white'!E347</f>
        <v>6.7000000000000004E-2</v>
      </c>
      <c r="E304">
        <f>'winequality-white'!F347</f>
        <v>40</v>
      </c>
      <c r="F304">
        <f>'winequality-white'!H347</f>
        <v>0.99790000000000001</v>
      </c>
      <c r="G304">
        <f>'winequality-white'!I347</f>
        <v>3.6</v>
      </c>
      <c r="H304">
        <f>'winequality-white'!J347</f>
        <v>0.81</v>
      </c>
      <c r="I304">
        <f>'winequality-white'!K347</f>
        <v>9.9</v>
      </c>
      <c r="J304" s="17">
        <v>5</v>
      </c>
      <c r="K304">
        <f>STANDARDIZE(physicochemical[[#This Row],[fixed acidity]],Stats!B$3,Stats!B$7)</f>
        <v>-0.94135786953456846</v>
      </c>
      <c r="L304">
        <f>STANDARDIZE(physicochemical[[#This Row],[volatile acidity]],Stats!C$3,Stats!C$7)</f>
        <v>0.87768196245420815</v>
      </c>
      <c r="M304">
        <f>STANDARDIZE(physicochemical[[#This Row],[residual sugar]],Stats!E$3,Stats!E$7)</f>
        <v>-0.54836336136256492</v>
      </c>
      <c r="N304">
        <f>STANDARDIZE(physicochemical[[#This Row],[chlorides]],Stats!F$3,Stats!F$7)</f>
        <v>-0.46828155505442043</v>
      </c>
      <c r="O304">
        <f>STANDARDIZE(physicochemical[[#This Row],[free sulfur dioxide]],Stats!G$3,Stats!G$7)</f>
        <v>2.4896346237199043</v>
      </c>
      <c r="P304">
        <f>STANDARDIZE(physicochemical[[#This Row],[density]],Stats!I$3,Stats!I$7)</f>
        <v>0.30962730550551054</v>
      </c>
      <c r="Q304">
        <f>STANDARDIZE(physicochemical[[#This Row],[pH]],Stats!J$3,Stats!J$7)</f>
        <v>1.9050586269875958</v>
      </c>
      <c r="R304">
        <f>STANDARDIZE(physicochemical[[#This Row],[sulphates]],Stats!K$3,Stats!K$7)</f>
        <v>0.7722300708879386</v>
      </c>
      <c r="S304">
        <f>STANDARDIZE(physicochemical[[#This Row],[alcohol]],Stats!L$3,Stats!L$7)</f>
        <v>-0.32976478502665485</v>
      </c>
      <c r="T304" s="17">
        <f>STANDARDIZE(physicochemical[[#This Row],[quality]],Stats!N$3,Stats!N$7)</f>
        <v>-0.74377842086283041</v>
      </c>
      <c r="U304">
        <f>SQRT(SUMXMY2($K$2:$S$2,physicochemical[[#This Row],[STDFA]:[STDAlc]]))</f>
        <v>5.2446965665911884</v>
      </c>
      <c r="V304" t="str">
        <f>VLOOKUP(physicochemical[[#This Row],[Euclidean Dist]],Quartiles,2)</f>
        <v>Q2</v>
      </c>
      <c r="W304">
        <f>IF(physicochemical[[#This Row],[Euclidean Dist]]&lt;=beta,1-2*(physicochemical[[#This Row],[Euclidean Dist]]/gamma)^2,2*((physicochemical[[#This Row],[Euclidean Dist]]-gamma)/gamma)^2)</f>
        <v>0.75864645688875831</v>
      </c>
      <c r="X304" t="str">
        <f>VLOOKUP(physicochemical[[#This Row],[S- Fn]],FuzzyQ,2)</f>
        <v>Q1</v>
      </c>
      <c r="Y304">
        <f>physicochemical[[#This Row],[Euclidean Dist]]^2</f>
        <v>27.506842075613399</v>
      </c>
      <c r="Z304" t="str">
        <f>VLOOKUP(physicochemical[[#This Row],[Concentration]],FuzzyQ,2)</f>
        <v>Q1</v>
      </c>
      <c r="AA304">
        <f>SQRT(physicochemical[[#This Row],[S- Fn]])</f>
        <v>0.87100313253670814</v>
      </c>
      <c r="AB304" t="str">
        <f>VLOOKUP(physicochemical[[#This Row],[Dialation]],FuzzyQ,2)</f>
        <v>Q1</v>
      </c>
    </row>
    <row r="305" spans="1:28" ht="15" hidden="1" thickTop="1" x14ac:dyDescent="0.35">
      <c r="A305">
        <f>'winequality-white'!A348</f>
        <v>6.6</v>
      </c>
      <c r="B305">
        <f>'winequality-white'!B348</f>
        <v>0.81499999999999995</v>
      </c>
      <c r="C305">
        <f>'winequality-white'!D348</f>
        <v>2.7</v>
      </c>
      <c r="D305">
        <f>'winequality-white'!E348</f>
        <v>7.1999999999999995E-2</v>
      </c>
      <c r="E305">
        <f>'winequality-white'!F348</f>
        <v>17</v>
      </c>
      <c r="F305">
        <f>'winequality-white'!H348</f>
        <v>0.99550000000000005</v>
      </c>
      <c r="G305">
        <f>'winequality-white'!I348</f>
        <v>3.58</v>
      </c>
      <c r="H305">
        <f>'winequality-white'!J348</f>
        <v>0.89</v>
      </c>
      <c r="I305">
        <f>'winequality-white'!K348</f>
        <v>12.3</v>
      </c>
      <c r="J305" s="17">
        <v>7</v>
      </c>
      <c r="K305">
        <f>STANDARDIZE(physicochemical[[#This Row],[fixed acidity]],Stats!B$3,Stats!B$7)</f>
        <v>-1.1591513496744408</v>
      </c>
      <c r="L305">
        <f>STANDARDIZE(physicochemical[[#This Row],[volatile acidity]],Stats!C$3,Stats!C$7)</f>
        <v>1.605769864432683</v>
      </c>
      <c r="M305">
        <f>STANDARDIZE(physicochemical[[#This Row],[residual sugar]],Stats!E$3,Stats!E$7)</f>
        <v>9.733974297957762E-2</v>
      </c>
      <c r="N305">
        <f>STANDARDIZE(physicochemical[[#This Row],[chlorides]],Stats!F$3,Stats!F$7)</f>
        <v>-0.36811437750267223</v>
      </c>
      <c r="O305">
        <f>STANDARDIZE(physicochemical[[#This Row],[free sulfur dioxide]],Stats!G$3,Stats!G$7)</f>
        <v>0.18339609838429685</v>
      </c>
      <c r="P305">
        <f>STANDARDIZE(physicochemical[[#This Row],[density]],Stats!I$3,Stats!I$7)</f>
        <v>-1.0401974660072661</v>
      </c>
      <c r="Q305">
        <f>STANDARDIZE(physicochemical[[#This Row],[pH]],Stats!J$3,Stats!J$7)</f>
        <v>1.7784345906308263</v>
      </c>
      <c r="R305">
        <f>STANDARDIZE(physicochemical[[#This Row],[sulphates]],Stats!K$3,Stats!K$7)</f>
        <v>1.2088882958740546</v>
      </c>
      <c r="S305">
        <f>STANDARDIZE(physicochemical[[#This Row],[alcohol]],Stats!L$3,Stats!L$7)</f>
        <v>1.993204055783468</v>
      </c>
      <c r="T305" s="17">
        <f>STANDARDIZE(physicochemical[[#This Row],[quality]],Stats!N$3,Stats!N$7)</f>
        <v>1.7605260264867657</v>
      </c>
      <c r="U305">
        <f>SQRT(SUMXMY2($K$2:$S$2,physicochemical[[#This Row],[STDFA]:[STDAlc]]))</f>
        <v>3.7786979951713899</v>
      </c>
      <c r="V305" t="str">
        <f>VLOOKUP(physicochemical[[#This Row],[Euclidean Dist]],Quartiles,2)</f>
        <v>Q2</v>
      </c>
      <c r="W305">
        <f>IF(physicochemical[[#This Row],[Euclidean Dist]]&lt;=beta,1-2*(physicochemical[[#This Row],[Euclidean Dist]]/gamma)^2,2*((physicochemical[[#This Row],[Euclidean Dist]]-gamma)/gamma)^2)</f>
        <v>0.87471550953154509</v>
      </c>
      <c r="X305" t="str">
        <f>VLOOKUP(physicochemical[[#This Row],[S- Fn]],FuzzyQ,2)</f>
        <v>Q1</v>
      </c>
      <c r="Y305">
        <f>physicochemical[[#This Row],[Euclidean Dist]]^2</f>
        <v>14.278558538712282</v>
      </c>
      <c r="Z305" t="str">
        <f>VLOOKUP(physicochemical[[#This Row],[Concentration]],FuzzyQ,2)</f>
        <v>Q1</v>
      </c>
      <c r="AA305">
        <f>SQRT(physicochemical[[#This Row],[S- Fn]])</f>
        <v>0.93526226777922838</v>
      </c>
      <c r="AB305" t="str">
        <f>VLOOKUP(physicochemical[[#This Row],[Dialation]],FuzzyQ,2)</f>
        <v>Q1</v>
      </c>
    </row>
    <row r="306" spans="1:28" ht="15" hidden="1" thickTop="1" x14ac:dyDescent="0.35">
      <c r="A306">
        <f>'winequality-white'!A349</f>
        <v>13.8</v>
      </c>
      <c r="B306">
        <f>'winequality-white'!B349</f>
        <v>0.49</v>
      </c>
      <c r="C306">
        <f>'winequality-white'!D349</f>
        <v>3</v>
      </c>
      <c r="D306">
        <f>'winequality-white'!E349</f>
        <v>9.2999999999999999E-2</v>
      </c>
      <c r="E306">
        <f>'winequality-white'!F349</f>
        <v>6</v>
      </c>
      <c r="F306">
        <f>'winequality-white'!H349</f>
        <v>0.99860000000000004</v>
      </c>
      <c r="G306">
        <f>'winequality-white'!I349</f>
        <v>3.02</v>
      </c>
      <c r="H306">
        <f>'winequality-white'!J349</f>
        <v>0.93</v>
      </c>
      <c r="I306">
        <f>'winequality-white'!K349</f>
        <v>12</v>
      </c>
      <c r="J306" s="17">
        <v>6</v>
      </c>
      <c r="K306">
        <f>STANDARDIZE(physicochemical[[#This Row],[fixed acidity]],Stats!B$3,Stats!B$7)</f>
        <v>2.7611312928432605</v>
      </c>
      <c r="L306">
        <f>STANDARDIZE(physicochemical[[#This Row],[volatile acidity]],Stats!C$3,Stats!C$7)</f>
        <v>-0.21444989051350535</v>
      </c>
      <c r="M306">
        <f>STANDARDIZE(physicochemical[[#This Row],[residual sugar]],Stats!E$3,Stats!E$7)</f>
        <v>0.33947840710788085</v>
      </c>
      <c r="N306">
        <f>STANDARDIZE(physicochemical[[#This Row],[chlorides]],Stats!F$3,Stats!F$7)</f>
        <v>5.2587768214671003E-2</v>
      </c>
      <c r="O306">
        <f>STANDARDIZE(physicochemical[[#This Row],[free sulfur dioxide]],Stats!G$3,Stats!G$7)</f>
        <v>-0.91958754416751554</v>
      </c>
      <c r="P306">
        <f>STANDARDIZE(physicochemical[[#This Row],[density]],Stats!I$3,Stats!I$7)</f>
        <v>0.70332619719676304</v>
      </c>
      <c r="Q306">
        <f>STANDARDIZE(physicochemical[[#This Row],[pH]],Stats!J$3,Stats!J$7)</f>
        <v>-1.7670384273587127</v>
      </c>
      <c r="R306">
        <f>STANDARDIZE(physicochemical[[#This Row],[sulphates]],Stats!K$3,Stats!K$7)</f>
        <v>1.4272174083671127</v>
      </c>
      <c r="S306">
        <f>STANDARDIZE(physicochemical[[#This Row],[alcohol]],Stats!L$3,Stats!L$7)</f>
        <v>1.702832950682202</v>
      </c>
      <c r="T306" s="17">
        <f>STANDARDIZE(physicochemical[[#This Row],[quality]],Stats!N$3,Stats!N$7)</f>
        <v>0.50837380281196765</v>
      </c>
      <c r="U306">
        <f>SQRT(SUMXMY2($K$2:$S$2,physicochemical[[#This Row],[STDFA]:[STDAlc]]))</f>
        <v>7.1150584368440759</v>
      </c>
      <c r="V306" t="str">
        <f>VLOOKUP(physicochemical[[#This Row],[Euclidean Dist]],Quartiles,2)</f>
        <v>Q2</v>
      </c>
      <c r="W306">
        <f>IF(physicochemical[[#This Row],[Euclidean Dist]]&lt;=beta,1-2*(physicochemical[[#This Row],[Euclidean Dist]]/gamma)^2,2*((physicochemical[[#This Row],[Euclidean Dist]]-gamma)/gamma)^2)</f>
        <v>0.5558088644359046</v>
      </c>
      <c r="X306" t="str">
        <f>VLOOKUP(physicochemical[[#This Row],[S- Fn]],FuzzyQ,2)</f>
        <v>Q2</v>
      </c>
      <c r="Y306">
        <f>physicochemical[[#This Row],[Euclidean Dist]]^2</f>
        <v>50.624056559706062</v>
      </c>
      <c r="Z306" t="str">
        <f>VLOOKUP(physicochemical[[#This Row],[Concentration]],FuzzyQ,2)</f>
        <v>Q1</v>
      </c>
      <c r="AA306">
        <f>SQRT(physicochemical[[#This Row],[S- Fn]])</f>
        <v>0.74552589789752077</v>
      </c>
      <c r="AB306" t="str">
        <f>VLOOKUP(physicochemical[[#This Row],[Dialation]],FuzzyQ,2)</f>
        <v>Q2</v>
      </c>
    </row>
    <row r="307" spans="1:28" ht="15" hidden="1" thickTop="1" x14ac:dyDescent="0.35">
      <c r="A307">
        <f>'winequality-white'!A350</f>
        <v>9.6</v>
      </c>
      <c r="B307">
        <f>'winequality-white'!B350</f>
        <v>0.56000000000000005</v>
      </c>
      <c r="C307">
        <f>'winequality-white'!D350</f>
        <v>2.8</v>
      </c>
      <c r="D307">
        <f>'winequality-white'!E350</f>
        <v>8.8999999999999996E-2</v>
      </c>
      <c r="E307">
        <f>'winequality-white'!F350</f>
        <v>15</v>
      </c>
      <c r="F307">
        <f>'winequality-white'!H350</f>
        <v>0.99790000000000001</v>
      </c>
      <c r="G307">
        <f>'winequality-white'!I350</f>
        <v>3.11</v>
      </c>
      <c r="H307">
        <f>'winequality-white'!J350</f>
        <v>0.92</v>
      </c>
      <c r="I307">
        <f>'winequality-white'!K350</f>
        <v>10</v>
      </c>
      <c r="J307" s="17">
        <v>6</v>
      </c>
      <c r="K307">
        <f>STANDARDIZE(physicochemical[[#This Row],[fixed acidity]],Stats!B$3,Stats!B$7)</f>
        <v>0.47429975137460118</v>
      </c>
      <c r="L307">
        <f>STANDARDIZE(physicochemical[[#This Row],[volatile acidity]],Stats!C$3,Stats!C$7)</f>
        <v>0.1775974413210587</v>
      </c>
      <c r="M307">
        <f>STANDARDIZE(physicochemical[[#This Row],[residual sugar]],Stats!E$3,Stats!E$7)</f>
        <v>0.17805263102234511</v>
      </c>
      <c r="N307">
        <f>STANDARDIZE(physicochemical[[#This Row],[chlorides]],Stats!F$3,Stats!F$7)</f>
        <v>-2.7545973826727767E-2</v>
      </c>
      <c r="O307">
        <f>STANDARDIZE(physicochemical[[#This Row],[free sulfur dioxide]],Stats!G$3,Stats!G$7)</f>
        <v>-1.714638207966902E-2</v>
      </c>
      <c r="P307">
        <f>STANDARDIZE(physicochemical[[#This Row],[density]],Stats!I$3,Stats!I$7)</f>
        <v>0.30962730550551054</v>
      </c>
      <c r="Q307">
        <f>STANDARDIZE(physicochemical[[#This Row],[pH]],Stats!J$3,Stats!J$7)</f>
        <v>-1.1972302637532521</v>
      </c>
      <c r="R307">
        <f>STANDARDIZE(physicochemical[[#This Row],[sulphates]],Stats!K$3,Stats!K$7)</f>
        <v>1.3726351302438482</v>
      </c>
      <c r="S307">
        <f>STANDARDIZE(physicochemical[[#This Row],[alcohol]],Stats!L$3,Stats!L$7)</f>
        <v>-0.23297441665956675</v>
      </c>
      <c r="T307" s="17">
        <f>STANDARDIZE(physicochemical[[#This Row],[quality]],Stats!N$3,Stats!N$7)</f>
        <v>0.50837380281196765</v>
      </c>
      <c r="U307">
        <f>SQRT(SUMXMY2($K$2:$S$2,physicochemical[[#This Row],[STDFA]:[STDAlc]]))</f>
        <v>5.6765330455241338</v>
      </c>
      <c r="V307" t="str">
        <f>VLOOKUP(physicochemical[[#This Row],[Euclidean Dist]],Quartiles,2)</f>
        <v>Q2</v>
      </c>
      <c r="W307">
        <f>IF(physicochemical[[#This Row],[Euclidean Dist]]&lt;=beta,1-2*(physicochemical[[#This Row],[Euclidean Dist]]/gamma)^2,2*((physicochemical[[#This Row],[Euclidean Dist]]-gamma)/gamma)^2)</f>
        <v>0.71726518749525692</v>
      </c>
      <c r="X307" t="str">
        <f>VLOOKUP(physicochemical[[#This Row],[S- Fn]],FuzzyQ,2)</f>
        <v>Q2</v>
      </c>
      <c r="Y307">
        <f>physicochemical[[#This Row],[Euclidean Dist]]^2</f>
        <v>32.223027416927501</v>
      </c>
      <c r="Z307" t="str">
        <f>VLOOKUP(physicochemical[[#This Row],[Concentration]],FuzzyQ,2)</f>
        <v>Q1</v>
      </c>
      <c r="AA307">
        <f>SQRT(physicochemical[[#This Row],[S- Fn]])</f>
        <v>0.84691510052381103</v>
      </c>
      <c r="AB307" t="str">
        <f>VLOOKUP(physicochemical[[#This Row],[Dialation]],FuzzyQ,2)</f>
        <v>Q1</v>
      </c>
    </row>
    <row r="308" spans="1:28" ht="15" hidden="1" thickTop="1" x14ac:dyDescent="0.35">
      <c r="A308">
        <f>'winequality-white'!A351</f>
        <v>9.1</v>
      </c>
      <c r="B308">
        <f>'winequality-white'!B351</f>
        <v>0.78500000000000003</v>
      </c>
      <c r="C308">
        <f>'winequality-white'!D351</f>
        <v>2.6</v>
      </c>
      <c r="D308">
        <f>'winequality-white'!E351</f>
        <v>9.2999999999999999E-2</v>
      </c>
      <c r="E308">
        <f>'winequality-white'!F351</f>
        <v>11</v>
      </c>
      <c r="F308">
        <f>'winequality-white'!H351</f>
        <v>0.99939999999999996</v>
      </c>
      <c r="G308">
        <f>'winequality-white'!I351</f>
        <v>3.36</v>
      </c>
      <c r="H308">
        <f>'winequality-white'!J351</f>
        <v>0.86</v>
      </c>
      <c r="I308">
        <f>'winequality-white'!K351</f>
        <v>9.4</v>
      </c>
      <c r="J308" s="17">
        <v>6</v>
      </c>
      <c r="K308">
        <f>STANDARDIZE(physicochemical[[#This Row],[fixed acidity]],Stats!B$3,Stats!B$7)</f>
        <v>0.2020579011997608</v>
      </c>
      <c r="L308">
        <f>STANDARDIZE(physicochemical[[#This Row],[volatile acidity]],Stats!C$3,Stats!C$7)</f>
        <v>1.4377495793607276</v>
      </c>
      <c r="M308">
        <f>STANDARDIZE(physicochemical[[#This Row],[residual sugar]],Stats!E$3,Stats!E$7)</f>
        <v>1.6626854936809765E-2</v>
      </c>
      <c r="N308">
        <f>STANDARDIZE(physicochemical[[#This Row],[chlorides]],Stats!F$3,Stats!F$7)</f>
        <v>5.2587768214671003E-2</v>
      </c>
      <c r="O308">
        <f>STANDARDIZE(physicochemical[[#This Row],[free sulfur dioxide]],Stats!G$3,Stats!G$7)</f>
        <v>-0.41823134300760079</v>
      </c>
      <c r="P308">
        <f>STANDARDIZE(physicochemical[[#This Row],[density]],Stats!I$3,Stats!I$7)</f>
        <v>1.1532677877009803</v>
      </c>
      <c r="Q308">
        <f>STANDARDIZE(physicochemical[[#This Row],[pH]],Stats!J$3,Stats!J$7)</f>
        <v>0.38557019070636345</v>
      </c>
      <c r="R308">
        <f>STANDARDIZE(physicochemical[[#This Row],[sulphates]],Stats!K$3,Stats!K$7)</f>
        <v>1.0451414615042609</v>
      </c>
      <c r="S308">
        <f>STANDARDIZE(physicochemical[[#This Row],[alcohol]],Stats!L$3,Stats!L$7)</f>
        <v>-0.813716626862097</v>
      </c>
      <c r="T308" s="17">
        <f>STANDARDIZE(physicochemical[[#This Row],[quality]],Stats!N$3,Stats!N$7)</f>
        <v>0.50837380281196765</v>
      </c>
      <c r="U308">
        <f>SQRT(SUMXMY2($K$2:$S$2,physicochemical[[#This Row],[STDFA]:[STDAlc]]))</f>
        <v>4.2489589606263616</v>
      </c>
      <c r="V308" t="str">
        <f>VLOOKUP(physicochemical[[#This Row],[Euclidean Dist]],Quartiles,2)</f>
        <v>Q2</v>
      </c>
      <c r="W308">
        <f>IF(physicochemical[[#This Row],[Euclidean Dist]]&lt;=beta,1-2*(physicochemical[[#This Row],[Euclidean Dist]]/gamma)^2,2*((physicochemical[[#This Row],[Euclidean Dist]]-gamma)/gamma)^2)</f>
        <v>0.84159166928585971</v>
      </c>
      <c r="X308" t="str">
        <f>VLOOKUP(physicochemical[[#This Row],[S- Fn]],FuzzyQ,2)</f>
        <v>Q1</v>
      </c>
      <c r="Y308">
        <f>physicochemical[[#This Row],[Euclidean Dist]]^2</f>
        <v>18.053652249087051</v>
      </c>
      <c r="Z308" t="str">
        <f>VLOOKUP(physicochemical[[#This Row],[Concentration]],FuzzyQ,2)</f>
        <v>Q1</v>
      </c>
      <c r="AA308">
        <f>SQRT(physicochemical[[#This Row],[S- Fn]])</f>
        <v>0.91738305482816707</v>
      </c>
      <c r="AB308" t="str">
        <f>VLOOKUP(physicochemical[[#This Row],[Dialation]],FuzzyQ,2)</f>
        <v>Q1</v>
      </c>
    </row>
    <row r="309" spans="1:28" ht="15" hidden="1" thickTop="1" x14ac:dyDescent="0.35">
      <c r="A309">
        <f>'winequality-white'!A352</f>
        <v>10.7</v>
      </c>
      <c r="B309">
        <f>'winequality-white'!B352</f>
        <v>0.67</v>
      </c>
      <c r="C309">
        <f>'winequality-white'!D352</f>
        <v>2.7</v>
      </c>
      <c r="D309">
        <f>'winequality-white'!E352</f>
        <v>0.107</v>
      </c>
      <c r="E309">
        <f>'winequality-white'!F352</f>
        <v>17</v>
      </c>
      <c r="F309">
        <f>'winequality-white'!H352</f>
        <v>1.0004</v>
      </c>
      <c r="G309">
        <f>'winequality-white'!I352</f>
        <v>3.28</v>
      </c>
      <c r="H309">
        <f>'winequality-white'!J352</f>
        <v>0.98</v>
      </c>
      <c r="I309">
        <f>'winequality-white'!K352</f>
        <v>9.9</v>
      </c>
      <c r="J309" s="17">
        <v>6</v>
      </c>
      <c r="K309">
        <f>STANDARDIZE(physicochemical[[#This Row],[fixed acidity]],Stats!B$3,Stats!B$7)</f>
        <v>1.0732318217592498</v>
      </c>
      <c r="L309">
        <f>STANDARDIZE(physicochemical[[#This Row],[volatile acidity]],Stats!C$3,Stats!C$7)</f>
        <v>0.7936718199182301</v>
      </c>
      <c r="M309">
        <f>STANDARDIZE(physicochemical[[#This Row],[residual sugar]],Stats!E$3,Stats!E$7)</f>
        <v>9.733974297957762E-2</v>
      </c>
      <c r="N309">
        <f>STANDARDIZE(physicochemical[[#This Row],[chlorides]],Stats!F$3,Stats!F$7)</f>
        <v>0.33305586535956644</v>
      </c>
      <c r="O309">
        <f>STANDARDIZE(physicochemical[[#This Row],[free sulfur dioxide]],Stats!G$3,Stats!G$7)</f>
        <v>0.18339609838429685</v>
      </c>
      <c r="P309">
        <f>STANDARDIZE(physicochemical[[#This Row],[density]],Stats!I$3,Stats!I$7)</f>
        <v>1.7156947758313144</v>
      </c>
      <c r="Q309">
        <f>STANDARDIZE(physicochemical[[#This Row],[pH]],Stats!J$3,Stats!J$7)</f>
        <v>-0.12092595472071396</v>
      </c>
      <c r="R309">
        <f>STANDARDIZE(physicochemical[[#This Row],[sulphates]],Stats!K$3,Stats!K$7)</f>
        <v>1.7001287989834348</v>
      </c>
      <c r="S309">
        <f>STANDARDIZE(physicochemical[[#This Row],[alcohol]],Stats!L$3,Stats!L$7)</f>
        <v>-0.32976478502665485</v>
      </c>
      <c r="T309" s="17">
        <f>STANDARDIZE(physicochemical[[#This Row],[quality]],Stats!N$3,Stats!N$7)</f>
        <v>0.50837380281196765</v>
      </c>
      <c r="U309">
        <f>SQRT(SUMXMY2($K$2:$S$2,physicochemical[[#This Row],[STDFA]:[STDAlc]]))</f>
        <v>5.5178259583000333</v>
      </c>
      <c r="V309" t="str">
        <f>VLOOKUP(physicochemical[[#This Row],[Euclidean Dist]],Quartiles,2)</f>
        <v>Q2</v>
      </c>
      <c r="W309">
        <f>IF(physicochemical[[#This Row],[Euclidean Dist]]&lt;=beta,1-2*(physicochemical[[#This Row],[Euclidean Dist]]/gamma)^2,2*((physicochemical[[#This Row],[Euclidean Dist]]-gamma)/gamma)^2)</f>
        <v>0.73285383713918395</v>
      </c>
      <c r="X309" t="str">
        <f>VLOOKUP(physicochemical[[#This Row],[S- Fn]],FuzzyQ,2)</f>
        <v>Q2</v>
      </c>
      <c r="Y309">
        <f>physicochemical[[#This Row],[Euclidean Dist]]^2</f>
        <v>30.446403306089682</v>
      </c>
      <c r="Z309" t="str">
        <f>VLOOKUP(physicochemical[[#This Row],[Concentration]],FuzzyQ,2)</f>
        <v>Q1</v>
      </c>
      <c r="AA309">
        <f>SQRT(physicochemical[[#This Row],[S- Fn]])</f>
        <v>0.85606882733760603</v>
      </c>
      <c r="AB309" t="str">
        <f>VLOOKUP(physicochemical[[#This Row],[Dialation]],FuzzyQ,2)</f>
        <v>Q1</v>
      </c>
    </row>
    <row r="310" spans="1:28" ht="15" hidden="1" thickTop="1" x14ac:dyDescent="0.35">
      <c r="A310">
        <f>'winequality-white'!A353</f>
        <v>9.1</v>
      </c>
      <c r="B310">
        <f>'winequality-white'!B353</f>
        <v>0.79500000000000004</v>
      </c>
      <c r="C310">
        <f>'winequality-white'!D353</f>
        <v>2.6</v>
      </c>
      <c r="D310">
        <f>'winequality-white'!E353</f>
        <v>9.6000000000000002E-2</v>
      </c>
      <c r="E310">
        <f>'winequality-white'!F353</f>
        <v>11</v>
      </c>
      <c r="F310">
        <f>'winequality-white'!H353</f>
        <v>0.99939999999999996</v>
      </c>
      <c r="G310">
        <f>'winequality-white'!I353</f>
        <v>3.35</v>
      </c>
      <c r="H310">
        <f>'winequality-white'!J353</f>
        <v>0.83</v>
      </c>
      <c r="I310">
        <f>'winequality-white'!K353</f>
        <v>9.4</v>
      </c>
      <c r="J310" s="17">
        <v>6</v>
      </c>
      <c r="K310">
        <f>STANDARDIZE(physicochemical[[#This Row],[fixed acidity]],Stats!B$3,Stats!B$7)</f>
        <v>0.2020579011997608</v>
      </c>
      <c r="L310">
        <f>STANDARDIZE(physicochemical[[#This Row],[volatile acidity]],Stats!C$3,Stats!C$7)</f>
        <v>1.4937563410513797</v>
      </c>
      <c r="M310">
        <f>STANDARDIZE(physicochemical[[#This Row],[residual sugar]],Stats!E$3,Stats!E$7)</f>
        <v>1.6626854936809765E-2</v>
      </c>
      <c r="N310">
        <f>STANDARDIZE(physicochemical[[#This Row],[chlorides]],Stats!F$3,Stats!F$7)</f>
        <v>0.11268807474572008</v>
      </c>
      <c r="O310">
        <f>STANDARDIZE(physicochemical[[#This Row],[free sulfur dioxide]],Stats!G$3,Stats!G$7)</f>
        <v>-0.41823134300760079</v>
      </c>
      <c r="P310">
        <f>STANDARDIZE(physicochemical[[#This Row],[density]],Stats!I$3,Stats!I$7)</f>
        <v>1.1532677877009803</v>
      </c>
      <c r="Q310">
        <f>STANDARDIZE(physicochemical[[#This Row],[pH]],Stats!J$3,Stats!J$7)</f>
        <v>0.32225817252798017</v>
      </c>
      <c r="R310">
        <f>STANDARDIZE(physicochemical[[#This Row],[sulphates]],Stats!K$3,Stats!K$7)</f>
        <v>0.88139462713446715</v>
      </c>
      <c r="S310">
        <f>STANDARDIZE(physicochemical[[#This Row],[alcohol]],Stats!L$3,Stats!L$7)</f>
        <v>-0.813716626862097</v>
      </c>
      <c r="T310" s="17">
        <f>STANDARDIZE(physicochemical[[#This Row],[quality]],Stats!N$3,Stats!N$7)</f>
        <v>0.50837380281196765</v>
      </c>
      <c r="U310">
        <f>SQRT(SUMXMY2($K$2:$S$2,physicochemical[[#This Row],[STDFA]:[STDAlc]]))</f>
        <v>4.1803220916459516</v>
      </c>
      <c r="V310" t="str">
        <f>VLOOKUP(physicochemical[[#This Row],[Euclidean Dist]],Quartiles,2)</f>
        <v>Q2</v>
      </c>
      <c r="W310">
        <f>IF(physicochemical[[#This Row],[Euclidean Dist]]&lt;=beta,1-2*(physicochemical[[#This Row],[Euclidean Dist]]/gamma)^2,2*((physicochemical[[#This Row],[Euclidean Dist]]-gamma)/gamma)^2)</f>
        <v>0.84666812898962007</v>
      </c>
      <c r="X310" t="str">
        <f>VLOOKUP(physicochemical[[#This Row],[S- Fn]],FuzzyQ,2)</f>
        <v>Q1</v>
      </c>
      <c r="Y310">
        <f>physicochemical[[#This Row],[Euclidean Dist]]^2</f>
        <v>17.475092789903183</v>
      </c>
      <c r="Z310" t="str">
        <f>VLOOKUP(physicochemical[[#This Row],[Concentration]],FuzzyQ,2)</f>
        <v>Q1</v>
      </c>
      <c r="AA310">
        <f>SQRT(physicochemical[[#This Row],[S- Fn]])</f>
        <v>0.92014571073804396</v>
      </c>
      <c r="AB310" t="str">
        <f>VLOOKUP(physicochemical[[#This Row],[Dialation]],FuzzyQ,2)</f>
        <v>Q1</v>
      </c>
    </row>
    <row r="311" spans="1:28" ht="15" hidden="1" thickTop="1" x14ac:dyDescent="0.35">
      <c r="A311">
        <f>'winequality-white'!A354</f>
        <v>7.7</v>
      </c>
      <c r="B311">
        <f>'winequality-white'!B354</f>
        <v>0.66500000000000004</v>
      </c>
      <c r="C311">
        <f>'winequality-white'!D354</f>
        <v>2.4</v>
      </c>
      <c r="D311">
        <f>'winequality-white'!E354</f>
        <v>0.09</v>
      </c>
      <c r="E311">
        <f>'winequality-white'!F354</f>
        <v>8</v>
      </c>
      <c r="F311">
        <f>'winequality-white'!H354</f>
        <v>0.99739999999999995</v>
      </c>
      <c r="G311">
        <f>'winequality-white'!I354</f>
        <v>3.27</v>
      </c>
      <c r="H311">
        <f>'winequality-white'!J354</f>
        <v>0.73</v>
      </c>
      <c r="I311">
        <f>'winequality-white'!K354</f>
        <v>9.3000000000000007</v>
      </c>
      <c r="J311" s="17">
        <v>5</v>
      </c>
      <c r="K311">
        <f>STANDARDIZE(physicochemical[[#This Row],[fixed acidity]],Stats!B$3,Stats!B$7)</f>
        <v>-0.56021927928979187</v>
      </c>
      <c r="L311">
        <f>STANDARDIZE(physicochemical[[#This Row],[volatile acidity]],Stats!C$3,Stats!C$7)</f>
        <v>0.76566843907290416</v>
      </c>
      <c r="M311">
        <f>STANDARDIZE(physicochemical[[#This Row],[residual sugar]],Stats!E$3,Stats!E$7)</f>
        <v>-0.14479892114872595</v>
      </c>
      <c r="N311">
        <f>STANDARDIZE(physicochemical[[#This Row],[chlorides]],Stats!F$3,Stats!F$7)</f>
        <v>-7.5125383163780765E-3</v>
      </c>
      <c r="O311">
        <f>STANDARDIZE(physicochemical[[#This Row],[free sulfur dioxide]],Stats!G$3,Stats!G$7)</f>
        <v>-0.71904506370354959</v>
      </c>
      <c r="P311">
        <f>STANDARDIZE(physicochemical[[#This Row],[density]],Stats!I$3,Stats!I$7)</f>
        <v>2.8413811440312298E-2</v>
      </c>
      <c r="Q311">
        <f>STANDARDIZE(physicochemical[[#This Row],[pH]],Stats!J$3,Stats!J$7)</f>
        <v>-0.18423797289909724</v>
      </c>
      <c r="R311">
        <f>STANDARDIZE(physicochemical[[#This Row],[sulphates]],Stats!K$3,Stats!K$7)</f>
        <v>0.33557184590182221</v>
      </c>
      <c r="S311">
        <f>STANDARDIZE(physicochemical[[#This Row],[alcohol]],Stats!L$3,Stats!L$7)</f>
        <v>-0.9105069952291851</v>
      </c>
      <c r="T311" s="17">
        <f>STANDARDIZE(physicochemical[[#This Row],[quality]],Stats!N$3,Stats!N$7)</f>
        <v>-0.74377842086283041</v>
      </c>
      <c r="U311">
        <f>SQRT(SUMXMY2($K$2:$S$2,physicochemical[[#This Row],[STDFA]:[STDAlc]]))</f>
        <v>4.3769042077248095</v>
      </c>
      <c r="V311" t="str">
        <f>VLOOKUP(physicochemical[[#This Row],[Euclidean Dist]],Quartiles,2)</f>
        <v>Q2</v>
      </c>
      <c r="W311">
        <f>IF(physicochemical[[#This Row],[Euclidean Dist]]&lt;=beta,1-2*(physicochemical[[#This Row],[Euclidean Dist]]/gamma)^2,2*((physicochemical[[#This Row],[Euclidean Dist]]-gamma)/gamma)^2)</f>
        <v>0.83190800629662331</v>
      </c>
      <c r="X311" t="str">
        <f>VLOOKUP(physicochemical[[#This Row],[S- Fn]],FuzzyQ,2)</f>
        <v>Q1</v>
      </c>
      <c r="Y311">
        <f>physicochemical[[#This Row],[Euclidean Dist]]^2</f>
        <v>19.157290443599141</v>
      </c>
      <c r="Z311" t="str">
        <f>VLOOKUP(physicochemical[[#This Row],[Concentration]],FuzzyQ,2)</f>
        <v>Q1</v>
      </c>
      <c r="AA311">
        <f>SQRT(physicochemical[[#This Row],[S- Fn]])</f>
        <v>0.91208991130075734</v>
      </c>
      <c r="AB311" t="str">
        <f>VLOOKUP(physicochemical[[#This Row],[Dialation]],FuzzyQ,2)</f>
        <v>Q1</v>
      </c>
    </row>
    <row r="312" spans="1:28" ht="15" hidden="1" thickTop="1" x14ac:dyDescent="0.35">
      <c r="A312">
        <f>'winequality-white'!A355</f>
        <v>13.5</v>
      </c>
      <c r="B312">
        <f>'winequality-white'!B355</f>
        <v>0.53</v>
      </c>
      <c r="C312">
        <f>'winequality-white'!D355</f>
        <v>4.8</v>
      </c>
      <c r="D312">
        <f>'winequality-white'!E355</f>
        <v>0.12</v>
      </c>
      <c r="E312">
        <f>'winequality-white'!F355</f>
        <v>23</v>
      </c>
      <c r="F312">
        <f>'winequality-white'!H355</f>
        <v>1.0018</v>
      </c>
      <c r="G312">
        <f>'winequality-white'!I355</f>
        <v>3.18</v>
      </c>
      <c r="H312">
        <f>'winequality-white'!J355</f>
        <v>0.77</v>
      </c>
      <c r="I312">
        <f>'winequality-white'!K355</f>
        <v>13</v>
      </c>
      <c r="J312" s="17">
        <v>5</v>
      </c>
      <c r="K312">
        <f>STANDARDIZE(physicochemical[[#This Row],[fixed acidity]],Stats!B$3,Stats!B$7)</f>
        <v>2.5977861827383562</v>
      </c>
      <c r="L312">
        <f>STANDARDIZE(physicochemical[[#This Row],[volatile acidity]],Stats!C$3,Stats!C$7)</f>
        <v>9.5771562491026689E-3</v>
      </c>
      <c r="M312">
        <f>STANDARDIZE(physicochemical[[#This Row],[residual sugar]],Stats!E$3,Stats!E$7)</f>
        <v>1.7923103918777008</v>
      </c>
      <c r="N312">
        <f>STANDARDIZE(physicochemical[[#This Row],[chlorides]],Stats!F$3,Stats!F$7)</f>
        <v>0.59349052699411209</v>
      </c>
      <c r="O312">
        <f>STANDARDIZE(physicochemical[[#This Row],[free sulfur dioxide]],Stats!G$3,Stats!G$7)</f>
        <v>0.78502353977619455</v>
      </c>
      <c r="P312">
        <f>STANDARDIZE(physicochemical[[#This Row],[density]],Stats!I$3,Stats!I$7)</f>
        <v>2.5030925592138193</v>
      </c>
      <c r="Q312">
        <f>STANDARDIZE(physicochemical[[#This Row],[pH]],Stats!J$3,Stats!J$7)</f>
        <v>-0.75404613650455787</v>
      </c>
      <c r="R312">
        <f>STANDARDIZE(physicochemical[[#This Row],[sulphates]],Stats!K$3,Stats!K$7)</f>
        <v>0.5539009583948804</v>
      </c>
      <c r="S312">
        <f>STANDARDIZE(physicochemical[[#This Row],[alcohol]],Stats!L$3,Stats!L$7)</f>
        <v>2.6707366343530863</v>
      </c>
      <c r="T312" s="17">
        <f>STANDARDIZE(physicochemical[[#This Row],[quality]],Stats!N$3,Stats!N$7)</f>
        <v>-0.74377842086283041</v>
      </c>
      <c r="U312">
        <f>SQRT(SUMXMY2($K$2:$S$2,physicochemical[[#This Row],[STDFA]:[STDAlc]]))</f>
        <v>7.166459047188777</v>
      </c>
      <c r="V312" t="str">
        <f>VLOOKUP(physicochemical[[#This Row],[Euclidean Dist]],Quartiles,2)</f>
        <v>Q2</v>
      </c>
      <c r="W312">
        <f>IF(physicochemical[[#This Row],[Euclidean Dist]]&lt;=beta,1-2*(physicochemical[[#This Row],[Euclidean Dist]]/gamma)^2,2*((physicochemical[[#This Row],[Euclidean Dist]]-gamma)/gamma)^2)</f>
        <v>0.54936783066038486</v>
      </c>
      <c r="X312" t="str">
        <f>VLOOKUP(physicochemical[[#This Row],[S- Fn]],FuzzyQ,2)</f>
        <v>Q2</v>
      </c>
      <c r="Y312">
        <f>physicochemical[[#This Row],[Euclidean Dist]]^2</f>
        <v>51.358135275033874</v>
      </c>
      <c r="Z312" t="str">
        <f>VLOOKUP(physicochemical[[#This Row],[Concentration]],FuzzyQ,2)</f>
        <v>Q1</v>
      </c>
      <c r="AA312">
        <f>SQRT(physicochemical[[#This Row],[S- Fn]])</f>
        <v>0.74119351768643038</v>
      </c>
      <c r="AB312" t="str">
        <f>VLOOKUP(physicochemical[[#This Row],[Dialation]],FuzzyQ,2)</f>
        <v>Q2</v>
      </c>
    </row>
    <row r="313" spans="1:28" ht="15" hidden="1" thickTop="1" x14ac:dyDescent="0.35">
      <c r="A313">
        <f>'winequality-white'!A356</f>
        <v>6.1</v>
      </c>
      <c r="B313">
        <f>'winequality-white'!B356</f>
        <v>0.21</v>
      </c>
      <c r="C313">
        <f>'winequality-white'!D356</f>
        <v>1.4</v>
      </c>
      <c r="D313">
        <f>'winequality-white'!E356</f>
        <v>6.6000000000000003E-2</v>
      </c>
      <c r="E313">
        <f>'winequality-white'!F356</f>
        <v>40.5</v>
      </c>
      <c r="F313">
        <f>'winequality-white'!H356</f>
        <v>0.99119999999999997</v>
      </c>
      <c r="G313">
        <f>'winequality-white'!I356</f>
        <v>3.25</v>
      </c>
      <c r="H313">
        <f>'winequality-white'!J356</f>
        <v>0.59</v>
      </c>
      <c r="I313">
        <f>'winequality-white'!K356</f>
        <v>11.9</v>
      </c>
      <c r="J313" s="17">
        <v>6</v>
      </c>
      <c r="K313">
        <f>STANDARDIZE(physicochemical[[#This Row],[fixed acidity]],Stats!B$3,Stats!B$7)</f>
        <v>-1.4313931998492813</v>
      </c>
      <c r="L313">
        <f>STANDARDIZE(physicochemical[[#This Row],[volatile acidity]],Stats!C$3,Stats!C$7)</f>
        <v>-1.7826392178517603</v>
      </c>
      <c r="M313">
        <f>STANDARDIZE(physicochemical[[#This Row],[residual sugar]],Stats!E$3,Stats!E$7)</f>
        <v>-0.95192780157640378</v>
      </c>
      <c r="N313">
        <f>STANDARDIZE(physicochemical[[#This Row],[chlorides]],Stats!F$3,Stats!F$7)</f>
        <v>-0.48831499056477012</v>
      </c>
      <c r="O313">
        <f>STANDARDIZE(physicochemical[[#This Row],[free sulfur dioxide]],Stats!G$3,Stats!G$7)</f>
        <v>2.5397702438358958</v>
      </c>
      <c r="P313">
        <f>STANDARDIZE(physicochemical[[#This Row],[density]],Stats!I$3,Stats!I$7)</f>
        <v>-3.4586335149677461</v>
      </c>
      <c r="Q313">
        <f>STANDARDIZE(physicochemical[[#This Row],[pH]],Stats!J$3,Stats!J$7)</f>
        <v>-0.3108620092558666</v>
      </c>
      <c r="R313">
        <f>STANDARDIZE(physicochemical[[#This Row],[sulphates]],Stats!K$3,Stats!K$7)</f>
        <v>-0.42858004782388098</v>
      </c>
      <c r="S313">
        <f>STANDARDIZE(physicochemical[[#This Row],[alcohol]],Stats!L$3,Stats!L$7)</f>
        <v>1.6060425823151139</v>
      </c>
      <c r="T313" s="17">
        <f>STANDARDIZE(physicochemical[[#This Row],[quality]],Stats!N$3,Stats!N$7)</f>
        <v>0.50837380281196765</v>
      </c>
      <c r="U313">
        <f>SQRT(SUMXMY2($K$2:$S$2,physicochemical[[#This Row],[STDFA]:[STDAlc]]))</f>
        <v>8.0686808377994943</v>
      </c>
      <c r="V313" t="str">
        <f>VLOOKUP(physicochemical[[#This Row],[Euclidean Dist]],Quartiles,2)</f>
        <v>Q3</v>
      </c>
      <c r="W313">
        <f>IF(physicochemical[[#This Row],[Euclidean Dist]]&lt;=beta,1-2*(physicochemical[[#This Row],[Euclidean Dist]]/gamma)^2,2*((physicochemical[[#This Row],[Euclidean Dist]]-gamma)/gamma)^2)</f>
        <v>0.43350355679226921</v>
      </c>
      <c r="X313" t="str">
        <f>VLOOKUP(physicochemical[[#This Row],[S- Fn]],FuzzyQ,2)</f>
        <v>Q3</v>
      </c>
      <c r="Y313">
        <f>physicochemical[[#This Row],[Euclidean Dist]]^2</f>
        <v>65.103610462272755</v>
      </c>
      <c r="Z313" t="str">
        <f>VLOOKUP(physicochemical[[#This Row],[Concentration]],FuzzyQ,2)</f>
        <v>Q1</v>
      </c>
      <c r="AA313">
        <f>SQRT(physicochemical[[#This Row],[S- Fn]])</f>
        <v>0.65840986990799977</v>
      </c>
      <c r="AB313" t="str">
        <f>VLOOKUP(physicochemical[[#This Row],[Dialation]],FuzzyQ,2)</f>
        <v>Q2</v>
      </c>
    </row>
    <row r="314" spans="1:28" ht="15" hidden="1" thickTop="1" x14ac:dyDescent="0.35">
      <c r="A314">
        <f>'winequality-white'!A357</f>
        <v>6.7</v>
      </c>
      <c r="B314">
        <f>'winequality-white'!B357</f>
        <v>0.75</v>
      </c>
      <c r="C314">
        <f>'winequality-white'!D357</f>
        <v>2.4</v>
      </c>
      <c r="D314">
        <f>'winequality-white'!E357</f>
        <v>7.8E-2</v>
      </c>
      <c r="E314">
        <f>'winequality-white'!F357</f>
        <v>17</v>
      </c>
      <c r="F314">
        <f>'winequality-white'!H357</f>
        <v>0.99550000000000005</v>
      </c>
      <c r="G314">
        <f>'winequality-white'!I357</f>
        <v>3.55</v>
      </c>
      <c r="H314">
        <f>'winequality-white'!J357</f>
        <v>0.61</v>
      </c>
      <c r="I314">
        <f>'winequality-white'!K357</f>
        <v>12.8</v>
      </c>
      <c r="J314" s="17">
        <v>6</v>
      </c>
      <c r="K314">
        <f>STANDARDIZE(physicochemical[[#This Row],[fixed acidity]],Stats!B$3,Stats!B$7)</f>
        <v>-1.1047029796394725</v>
      </c>
      <c r="L314">
        <f>STANDARDIZE(physicochemical[[#This Row],[volatile acidity]],Stats!C$3,Stats!C$7)</f>
        <v>1.2417259134434455</v>
      </c>
      <c r="M314">
        <f>STANDARDIZE(physicochemical[[#This Row],[residual sugar]],Stats!E$3,Stats!E$7)</f>
        <v>-0.14479892114872595</v>
      </c>
      <c r="N314">
        <f>STANDARDIZE(physicochemical[[#This Row],[chlorides]],Stats!F$3,Stats!F$7)</f>
        <v>-0.24791376444057411</v>
      </c>
      <c r="O314">
        <f>STANDARDIZE(physicochemical[[#This Row],[free sulfur dioxide]],Stats!G$3,Stats!G$7)</f>
        <v>0.18339609838429685</v>
      </c>
      <c r="P314">
        <f>STANDARDIZE(physicochemical[[#This Row],[density]],Stats!I$3,Stats!I$7)</f>
        <v>-1.0401974660072661</v>
      </c>
      <c r="Q314">
        <f>STANDARDIZE(physicochemical[[#This Row],[pH]],Stats!J$3,Stats!J$7)</f>
        <v>1.5884985360956709</v>
      </c>
      <c r="R314">
        <f>STANDARDIZE(physicochemical[[#This Row],[sulphates]],Stats!K$3,Stats!K$7)</f>
        <v>-0.31941549157735188</v>
      </c>
      <c r="S314">
        <f>STANDARDIZE(physicochemical[[#This Row],[alcohol]],Stats!L$3,Stats!L$7)</f>
        <v>2.4771558976189101</v>
      </c>
      <c r="T314" s="17">
        <f>STANDARDIZE(physicochemical[[#This Row],[quality]],Stats!N$3,Stats!N$7)</f>
        <v>0.50837380281196765</v>
      </c>
      <c r="U314">
        <f>SQRT(SUMXMY2($K$2:$S$2,physicochemical[[#This Row],[STDFA]:[STDAlc]]))</f>
        <v>3.8496544066356075</v>
      </c>
      <c r="V314" t="str">
        <f>VLOOKUP(physicochemical[[#This Row],[Euclidean Dist]],Quartiles,2)</f>
        <v>Q2</v>
      </c>
      <c r="W314">
        <f>IF(physicochemical[[#This Row],[Euclidean Dist]]&lt;=beta,1-2*(physicochemical[[#This Row],[Euclidean Dist]]/gamma)^2,2*((physicochemical[[#This Row],[Euclidean Dist]]-gamma)/gamma)^2)</f>
        <v>0.86996614684625739</v>
      </c>
      <c r="X314" t="str">
        <f>VLOOKUP(physicochemical[[#This Row],[S- Fn]],FuzzyQ,2)</f>
        <v>Q1</v>
      </c>
      <c r="Y314">
        <f>physicochemical[[#This Row],[Euclidean Dist]]^2</f>
        <v>14.819839050528952</v>
      </c>
      <c r="Z314" t="str">
        <f>VLOOKUP(physicochemical[[#This Row],[Concentration]],FuzzyQ,2)</f>
        <v>Q1</v>
      </c>
      <c r="AA314">
        <f>SQRT(physicochemical[[#This Row],[S- Fn]])</f>
        <v>0.93271975793710804</v>
      </c>
      <c r="AB314" t="str">
        <f>VLOOKUP(physicochemical[[#This Row],[Dialation]],FuzzyQ,2)</f>
        <v>Q1</v>
      </c>
    </row>
    <row r="315" spans="1:28" ht="15" hidden="1" thickTop="1" x14ac:dyDescent="0.35">
      <c r="A315">
        <f>'winequality-white'!A358</f>
        <v>11.5</v>
      </c>
      <c r="B315">
        <f>'winequality-white'!B358</f>
        <v>0.41</v>
      </c>
      <c r="C315">
        <f>'winequality-white'!D358</f>
        <v>3</v>
      </c>
      <c r="D315">
        <f>'winequality-white'!E358</f>
        <v>0.08</v>
      </c>
      <c r="E315">
        <f>'winequality-white'!F358</f>
        <v>29</v>
      </c>
      <c r="F315">
        <f>'winequality-white'!H358</f>
        <v>1.0001</v>
      </c>
      <c r="G315">
        <f>'winequality-white'!I358</f>
        <v>3.26</v>
      </c>
      <c r="H315">
        <f>'winequality-white'!J358</f>
        <v>0.88</v>
      </c>
      <c r="I315">
        <f>'winequality-white'!K358</f>
        <v>11</v>
      </c>
      <c r="J315" s="17">
        <v>5</v>
      </c>
      <c r="K315">
        <f>STANDARDIZE(physicochemical[[#This Row],[fixed acidity]],Stats!B$3,Stats!B$7)</f>
        <v>1.5088187820389947</v>
      </c>
      <c r="L315">
        <f>STANDARDIZE(physicochemical[[#This Row],[volatile acidity]],Stats!C$3,Stats!C$7)</f>
        <v>-0.66250398403872113</v>
      </c>
      <c r="M315">
        <f>STANDARDIZE(physicochemical[[#This Row],[residual sugar]],Stats!E$3,Stats!E$7)</f>
        <v>0.33947840710788085</v>
      </c>
      <c r="N315">
        <f>STANDARDIZE(physicochemical[[#This Row],[chlorides]],Stats!F$3,Stats!F$7)</f>
        <v>-0.20784689341987472</v>
      </c>
      <c r="O315">
        <f>STANDARDIZE(physicochemical[[#This Row],[free sulfur dioxide]],Stats!G$3,Stats!G$7)</f>
        <v>1.386650981168092</v>
      </c>
      <c r="P315">
        <f>STANDARDIZE(physicochemical[[#This Row],[density]],Stats!I$3,Stats!I$7)</f>
        <v>1.5469666793922328</v>
      </c>
      <c r="Q315">
        <f>STANDARDIZE(physicochemical[[#This Row],[pH]],Stats!J$3,Stats!J$7)</f>
        <v>-0.24754999107748332</v>
      </c>
      <c r="R315">
        <f>STANDARDIZE(physicochemical[[#This Row],[sulphates]],Stats!K$3,Stats!K$7)</f>
        <v>1.15430601775079</v>
      </c>
      <c r="S315">
        <f>STANDARDIZE(physicochemical[[#This Row],[alcohol]],Stats!L$3,Stats!L$7)</f>
        <v>0.73492926701131767</v>
      </c>
      <c r="T315" s="17">
        <f>STANDARDIZE(physicochemical[[#This Row],[quality]],Stats!N$3,Stats!N$7)</f>
        <v>-0.74377842086283041</v>
      </c>
      <c r="U315">
        <f>SQRT(SUMXMY2($K$2:$S$2,physicochemical[[#This Row],[STDFA]:[STDAlc]]))</f>
        <v>6.6060310882806075</v>
      </c>
      <c r="V315" t="str">
        <f>VLOOKUP(physicochemical[[#This Row],[Euclidean Dist]],Quartiles,2)</f>
        <v>Q2</v>
      </c>
      <c r="W315">
        <f>IF(physicochemical[[#This Row],[Euclidean Dist]]&lt;=beta,1-2*(physicochemical[[#This Row],[Euclidean Dist]]/gamma)^2,2*((physicochemical[[#This Row],[Euclidean Dist]]-gamma)/gamma)^2)</f>
        <v>0.61709223720748274</v>
      </c>
      <c r="X315" t="str">
        <f>VLOOKUP(physicochemical[[#This Row],[S- Fn]],FuzzyQ,2)</f>
        <v>Q2</v>
      </c>
      <c r="Y315">
        <f>physicochemical[[#This Row],[Euclidean Dist]]^2</f>
        <v>43.639646739329869</v>
      </c>
      <c r="Z315" t="str">
        <f>VLOOKUP(physicochemical[[#This Row],[Concentration]],FuzzyQ,2)</f>
        <v>Q1</v>
      </c>
      <c r="AA315">
        <f>SQRT(physicochemical[[#This Row],[S- Fn]])</f>
        <v>0.78555218617701184</v>
      </c>
      <c r="AB315" t="str">
        <f>VLOOKUP(physicochemical[[#This Row],[Dialation]],FuzzyQ,2)</f>
        <v>Q1</v>
      </c>
    </row>
    <row r="316" spans="1:28" ht="15" hidden="1" thickTop="1" x14ac:dyDescent="0.35">
      <c r="A316">
        <f>'winequality-white'!A359</f>
        <v>10.5</v>
      </c>
      <c r="B316">
        <f>'winequality-white'!B359</f>
        <v>0.42</v>
      </c>
      <c r="C316">
        <f>'winequality-white'!D359</f>
        <v>2.95</v>
      </c>
      <c r="D316">
        <f>'winequality-white'!E359</f>
        <v>0.11600000000000001</v>
      </c>
      <c r="E316">
        <f>'winequality-white'!F359</f>
        <v>12</v>
      </c>
      <c r="F316">
        <f>'winequality-white'!H359</f>
        <v>0.997</v>
      </c>
      <c r="G316">
        <f>'winequality-white'!I359</f>
        <v>3.24</v>
      </c>
      <c r="H316">
        <f>'winequality-white'!J359</f>
        <v>0.75</v>
      </c>
      <c r="I316">
        <f>'winequality-white'!K359</f>
        <v>11.7</v>
      </c>
      <c r="J316" s="17">
        <v>7</v>
      </c>
      <c r="K316">
        <f>STANDARDIZE(physicochemical[[#This Row],[fixed acidity]],Stats!B$3,Stats!B$7)</f>
        <v>0.96433508168931392</v>
      </c>
      <c r="L316">
        <f>STANDARDIZE(physicochemical[[#This Row],[volatile acidity]],Stats!C$3,Stats!C$7)</f>
        <v>-0.60649722234806913</v>
      </c>
      <c r="M316">
        <f>STANDARDIZE(physicochemical[[#This Row],[residual sugar]],Stats!E$3,Stats!E$7)</f>
        <v>0.29912196308649708</v>
      </c>
      <c r="N316">
        <f>STANDARDIZE(physicochemical[[#This Row],[chlorides]],Stats!F$3,Stats!F$7)</f>
        <v>0.51335678495271364</v>
      </c>
      <c r="O316">
        <f>STANDARDIZE(physicochemical[[#This Row],[free sulfur dioxide]],Stats!G$3,Stats!G$7)</f>
        <v>-0.31796010277561787</v>
      </c>
      <c r="P316">
        <f>STANDARDIZE(physicochemical[[#This Row],[density]],Stats!I$3,Stats!I$7)</f>
        <v>-0.19655698381179634</v>
      </c>
      <c r="Q316">
        <f>STANDARDIZE(physicochemical[[#This Row],[pH]],Stats!J$3,Stats!J$7)</f>
        <v>-0.37417402743424982</v>
      </c>
      <c r="R316">
        <f>STANDARDIZE(physicochemical[[#This Row],[sulphates]],Stats!K$3,Stats!K$7)</f>
        <v>0.44473640214835131</v>
      </c>
      <c r="S316">
        <f>STANDARDIZE(physicochemical[[#This Row],[alcohol]],Stats!L$3,Stats!L$7)</f>
        <v>1.4124618455809359</v>
      </c>
      <c r="T316" s="17">
        <f>STANDARDIZE(physicochemical[[#This Row],[quality]],Stats!N$3,Stats!N$7)</f>
        <v>1.7605260264867657</v>
      </c>
      <c r="U316">
        <f>SQRT(SUMXMY2($K$2:$S$2,physicochemical[[#This Row],[STDFA]:[STDAlc]]))</f>
        <v>5.5984535349321627</v>
      </c>
      <c r="V316" t="str">
        <f>VLOOKUP(physicochemical[[#This Row],[Euclidean Dist]],Quartiles,2)</f>
        <v>Q2</v>
      </c>
      <c r="W316">
        <f>IF(physicochemical[[#This Row],[Euclidean Dist]]&lt;=beta,1-2*(physicochemical[[#This Row],[Euclidean Dist]]/gamma)^2,2*((physicochemical[[#This Row],[Euclidean Dist]]-gamma)/gamma)^2)</f>
        <v>0.72498961071715029</v>
      </c>
      <c r="X316" t="str">
        <f>VLOOKUP(physicochemical[[#This Row],[S- Fn]],FuzzyQ,2)</f>
        <v>Q2</v>
      </c>
      <c r="Y316">
        <f>physicochemical[[#This Row],[Euclidean Dist]]^2</f>
        <v>31.342681982794428</v>
      </c>
      <c r="Z316" t="str">
        <f>VLOOKUP(physicochemical[[#This Row],[Concentration]],FuzzyQ,2)</f>
        <v>Q1</v>
      </c>
      <c r="AA316">
        <f>SQRT(physicochemical[[#This Row],[S- Fn]])</f>
        <v>0.85146321747750808</v>
      </c>
      <c r="AB316" t="str">
        <f>VLOOKUP(physicochemical[[#This Row],[Dialation]],FuzzyQ,2)</f>
        <v>Q1</v>
      </c>
    </row>
    <row r="317" spans="1:28" ht="15" hidden="1" thickTop="1" x14ac:dyDescent="0.35">
      <c r="A317">
        <f>'winequality-white'!A360</f>
        <v>11.9</v>
      </c>
      <c r="B317">
        <f>'winequality-white'!B360</f>
        <v>0.43</v>
      </c>
      <c r="C317">
        <f>'winequality-white'!D360</f>
        <v>3.1</v>
      </c>
      <c r="D317">
        <f>'winequality-white'!E360</f>
        <v>0.109</v>
      </c>
      <c r="E317">
        <f>'winequality-white'!F360</f>
        <v>10</v>
      </c>
      <c r="F317">
        <f>'winequality-white'!H360</f>
        <v>1</v>
      </c>
      <c r="G317">
        <f>'winequality-white'!I360</f>
        <v>3.15</v>
      </c>
      <c r="H317">
        <f>'winequality-white'!J360</f>
        <v>0.85</v>
      </c>
      <c r="I317">
        <f>'winequality-white'!K360</f>
        <v>10.4</v>
      </c>
      <c r="J317" s="17">
        <v>7</v>
      </c>
      <c r="K317">
        <f>STANDARDIZE(physicochemical[[#This Row],[fixed acidity]],Stats!B$3,Stats!B$7)</f>
        <v>1.7266122621788671</v>
      </c>
      <c r="L317">
        <f>STANDARDIZE(physicochemical[[#This Row],[volatile acidity]],Stats!C$3,Stats!C$7)</f>
        <v>-0.55049046065741714</v>
      </c>
      <c r="M317">
        <f>STANDARDIZE(physicochemical[[#This Row],[residual sugar]],Stats!E$3,Stats!E$7)</f>
        <v>0.42019129515064868</v>
      </c>
      <c r="N317">
        <f>STANDARDIZE(physicochemical[[#This Row],[chlorides]],Stats!F$3,Stats!F$7)</f>
        <v>0.37312273638026577</v>
      </c>
      <c r="O317">
        <f>STANDARDIZE(physicochemical[[#This Row],[free sulfur dioxide]],Stats!G$3,Stats!G$7)</f>
        <v>-0.51850258323958376</v>
      </c>
      <c r="P317">
        <f>STANDARDIZE(physicochemical[[#This Row],[density]],Stats!I$3,Stats!I$7)</f>
        <v>1.4907239805792056</v>
      </c>
      <c r="Q317">
        <f>STANDARDIZE(physicochemical[[#This Row],[pH]],Stats!J$3,Stats!J$7)</f>
        <v>-0.94398219103971337</v>
      </c>
      <c r="R317">
        <f>STANDARDIZE(physicochemical[[#This Row],[sulphates]],Stats!K$3,Stats!K$7)</f>
        <v>0.99055918338099624</v>
      </c>
      <c r="S317">
        <f>STANDARDIZE(physicochemical[[#This Row],[alcohol]],Stats!L$3,Stats!L$7)</f>
        <v>0.15418705680878736</v>
      </c>
      <c r="T317" s="17">
        <f>STANDARDIZE(physicochemical[[#This Row],[quality]],Stats!N$3,Stats!N$7)</f>
        <v>1.7605260264867657</v>
      </c>
      <c r="U317">
        <f>SQRT(SUMXMY2($K$2:$S$2,physicochemical[[#This Row],[STDFA]:[STDAlc]]))</f>
        <v>6.3948266089489341</v>
      </c>
      <c r="V317" t="str">
        <f>VLOOKUP(physicochemical[[#This Row],[Euclidean Dist]],Quartiles,2)</f>
        <v>Q2</v>
      </c>
      <c r="W317">
        <f>IF(physicochemical[[#This Row],[Euclidean Dist]]&lt;=beta,1-2*(physicochemical[[#This Row],[Euclidean Dist]]/gamma)^2,2*((physicochemical[[#This Row],[Euclidean Dist]]-gamma)/gamma)^2)</f>
        <v>0.64118508150966691</v>
      </c>
      <c r="X317" t="str">
        <f>VLOOKUP(physicochemical[[#This Row],[S- Fn]],FuzzyQ,2)</f>
        <v>Q2</v>
      </c>
      <c r="Y317">
        <f>physicochemical[[#This Row],[Euclidean Dist]]^2</f>
        <v>40.893807358521322</v>
      </c>
      <c r="Z317" t="str">
        <f>VLOOKUP(physicochemical[[#This Row],[Concentration]],FuzzyQ,2)</f>
        <v>Q1</v>
      </c>
      <c r="AA317">
        <f>SQRT(physicochemical[[#This Row],[S- Fn]])</f>
        <v>0.8007403333850911</v>
      </c>
      <c r="AB317" t="str">
        <f>VLOOKUP(physicochemical[[#This Row],[Dialation]],FuzzyQ,2)</f>
        <v>Q1</v>
      </c>
    </row>
    <row r="318" spans="1:28" ht="15" hidden="1" thickTop="1" x14ac:dyDescent="0.35">
      <c r="A318">
        <f>'winequality-white'!A361</f>
        <v>12.6</v>
      </c>
      <c r="B318">
        <f>'winequality-white'!B361</f>
        <v>0.38</v>
      </c>
      <c r="C318">
        <f>'winequality-white'!D361</f>
        <v>2.6</v>
      </c>
      <c r="D318">
        <f>'winequality-white'!E361</f>
        <v>8.7999999999999995E-2</v>
      </c>
      <c r="E318">
        <f>'winequality-white'!F361</f>
        <v>10</v>
      </c>
      <c r="F318">
        <f>'winequality-white'!H361</f>
        <v>1.0009999999999999</v>
      </c>
      <c r="G318">
        <f>'winequality-white'!I361</f>
        <v>3.17</v>
      </c>
      <c r="H318">
        <f>'winequality-white'!J361</f>
        <v>0.68</v>
      </c>
      <c r="I318">
        <f>'winequality-white'!K361</f>
        <v>9.8000000000000007</v>
      </c>
      <c r="J318" s="17">
        <v>6</v>
      </c>
      <c r="K318">
        <f>STANDARDIZE(physicochemical[[#This Row],[fixed acidity]],Stats!B$3,Stats!B$7)</f>
        <v>2.107750852423643</v>
      </c>
      <c r="L318">
        <f>STANDARDIZE(physicochemical[[#This Row],[volatile acidity]],Stats!C$3,Stats!C$7)</f>
        <v>-0.83052426911067678</v>
      </c>
      <c r="M318">
        <f>STANDARDIZE(physicochemical[[#This Row],[residual sugar]],Stats!E$3,Stats!E$7)</f>
        <v>1.6626854936809765E-2</v>
      </c>
      <c r="N318">
        <f>STANDARDIZE(physicochemical[[#This Row],[chlorides]],Stats!F$3,Stats!F$7)</f>
        <v>-4.7579409337077459E-2</v>
      </c>
      <c r="O318">
        <f>STANDARDIZE(physicochemical[[#This Row],[free sulfur dioxide]],Stats!G$3,Stats!G$7)</f>
        <v>-0.51850258323958376</v>
      </c>
      <c r="P318">
        <f>STANDARDIZE(physicochemical[[#This Row],[density]],Stats!I$3,Stats!I$7)</f>
        <v>2.0531509687094771</v>
      </c>
      <c r="Q318">
        <f>STANDARDIZE(physicochemical[[#This Row],[pH]],Stats!J$3,Stats!J$7)</f>
        <v>-0.81735815468294404</v>
      </c>
      <c r="R318">
        <f>STANDARDIZE(physicochemical[[#This Row],[sulphates]],Stats!K$3,Stats!K$7)</f>
        <v>6.266045528550003E-2</v>
      </c>
      <c r="S318">
        <f>STANDARDIZE(physicochemical[[#This Row],[alcohol]],Stats!L$3,Stats!L$7)</f>
        <v>-0.42655515339374295</v>
      </c>
      <c r="T318" s="17">
        <f>STANDARDIZE(physicochemical[[#This Row],[quality]],Stats!N$3,Stats!N$7)</f>
        <v>0.50837380281196765</v>
      </c>
      <c r="U318">
        <f>SQRT(SUMXMY2($K$2:$S$2,physicochemical[[#This Row],[STDFA]:[STDAlc]]))</f>
        <v>6.8080376428143925</v>
      </c>
      <c r="V318" t="str">
        <f>VLOOKUP(physicochemical[[#This Row],[Euclidean Dist]],Quartiles,2)</f>
        <v>Q2</v>
      </c>
      <c r="W318">
        <f>IF(physicochemical[[#This Row],[Euclidean Dist]]&lt;=beta,1-2*(physicochemical[[#This Row],[Euclidean Dist]]/gamma)^2,2*((physicochemical[[#This Row],[Euclidean Dist]]-gamma)/gamma)^2)</f>
        <v>0.5933162294814478</v>
      </c>
      <c r="X318" t="str">
        <f>VLOOKUP(physicochemical[[#This Row],[S- Fn]],FuzzyQ,2)</f>
        <v>Q2</v>
      </c>
      <c r="Y318">
        <f>physicochemical[[#This Row],[Euclidean Dist]]^2</f>
        <v>46.349376545977748</v>
      </c>
      <c r="Z318" t="str">
        <f>VLOOKUP(physicochemical[[#This Row],[Concentration]],FuzzyQ,2)</f>
        <v>Q1</v>
      </c>
      <c r="AA318">
        <f>SQRT(physicochemical[[#This Row],[S- Fn]])</f>
        <v>0.7702702314651968</v>
      </c>
      <c r="AB318" t="str">
        <f>VLOOKUP(physicochemical[[#This Row],[Dialation]],FuzzyQ,2)</f>
        <v>Q1</v>
      </c>
    </row>
    <row r="319" spans="1:28" ht="15" hidden="1" thickTop="1" x14ac:dyDescent="0.35">
      <c r="A319">
        <f>'winequality-white'!A362</f>
        <v>8.1999999999999993</v>
      </c>
      <c r="B319">
        <f>'winequality-white'!B362</f>
        <v>0.7</v>
      </c>
      <c r="C319">
        <f>'winequality-white'!D362</f>
        <v>2</v>
      </c>
      <c r="D319">
        <f>'winequality-white'!E362</f>
        <v>9.9000000000000005E-2</v>
      </c>
      <c r="E319">
        <f>'winequality-white'!F362</f>
        <v>14</v>
      </c>
      <c r="F319">
        <f>'winequality-white'!H362</f>
        <v>0.99729999999999996</v>
      </c>
      <c r="G319">
        <f>'winequality-white'!I362</f>
        <v>3.19</v>
      </c>
      <c r="H319">
        <f>'winequality-white'!J362</f>
        <v>0.7</v>
      </c>
      <c r="I319">
        <f>'winequality-white'!K362</f>
        <v>9.4</v>
      </c>
      <c r="J319" s="17">
        <v>5</v>
      </c>
      <c r="K319">
        <f>STANDARDIZE(physicochemical[[#This Row],[fixed acidity]],Stats!B$3,Stats!B$7)</f>
        <v>-0.287977429114952</v>
      </c>
      <c r="L319">
        <f>STANDARDIZE(physicochemical[[#This Row],[volatile acidity]],Stats!C$3,Stats!C$7)</f>
        <v>0.96169210499018554</v>
      </c>
      <c r="M319">
        <f>STANDARDIZE(physicochemical[[#This Row],[residual sugar]],Stats!E$3,Stats!E$7)</f>
        <v>-0.46765047331979703</v>
      </c>
      <c r="N319">
        <f>STANDARDIZE(physicochemical[[#This Row],[chlorides]],Stats!F$3,Stats!F$7)</f>
        <v>0.17278838127676915</v>
      </c>
      <c r="O319">
        <f>STANDARDIZE(physicochemical[[#This Row],[free sulfur dioxide]],Stats!G$3,Stats!G$7)</f>
        <v>-0.11741762231165197</v>
      </c>
      <c r="P319">
        <f>STANDARDIZE(physicochemical[[#This Row],[density]],Stats!I$3,Stats!I$7)</f>
        <v>-2.7828887372714859E-2</v>
      </c>
      <c r="Q319">
        <f>STANDARDIZE(physicochemical[[#This Row],[pH]],Stats!J$3,Stats!J$7)</f>
        <v>-0.6907341183261746</v>
      </c>
      <c r="R319">
        <f>STANDARDIZE(physicochemical[[#This Row],[sulphates]],Stats!K$3,Stats!K$7)</f>
        <v>0.17182501153202853</v>
      </c>
      <c r="S319">
        <f>STANDARDIZE(physicochemical[[#This Row],[alcohol]],Stats!L$3,Stats!L$7)</f>
        <v>-0.813716626862097</v>
      </c>
      <c r="T319" s="17">
        <f>STANDARDIZE(physicochemical[[#This Row],[quality]],Stats!N$3,Stats!N$7)</f>
        <v>-0.74377842086283041</v>
      </c>
      <c r="U319">
        <f>SQRT(SUMXMY2($K$2:$S$2,physicochemical[[#This Row],[STDFA]:[STDAlc]]))</f>
        <v>4.6843783937202321</v>
      </c>
      <c r="V319" t="str">
        <f>VLOOKUP(physicochemical[[#This Row],[Euclidean Dist]],Quartiles,2)</f>
        <v>Q2</v>
      </c>
      <c r="W319">
        <f>IF(physicochemical[[#This Row],[Euclidean Dist]]&lt;=beta,1-2*(physicochemical[[#This Row],[Euclidean Dist]]/gamma)^2,2*((physicochemical[[#This Row],[Euclidean Dist]]-gamma)/gamma)^2)</f>
        <v>0.80746181080518908</v>
      </c>
      <c r="X319" t="str">
        <f>VLOOKUP(physicochemical[[#This Row],[S- Fn]],FuzzyQ,2)</f>
        <v>Q1</v>
      </c>
      <c r="Y319">
        <f>physicochemical[[#This Row],[Euclidean Dist]]^2</f>
        <v>21.94340093555294</v>
      </c>
      <c r="Z319" t="str">
        <f>VLOOKUP(physicochemical[[#This Row],[Concentration]],FuzzyQ,2)</f>
        <v>Q1</v>
      </c>
      <c r="AA319">
        <f>SQRT(physicochemical[[#This Row],[S- Fn]])</f>
        <v>0.89858878849292856</v>
      </c>
      <c r="AB319" t="str">
        <f>VLOOKUP(physicochemical[[#This Row],[Dialation]],FuzzyQ,2)</f>
        <v>Q1</v>
      </c>
    </row>
    <row r="320" spans="1:28" ht="15" hidden="1" thickTop="1" x14ac:dyDescent="0.35">
      <c r="A320">
        <f>'winequality-white'!A363</f>
        <v>8.6</v>
      </c>
      <c r="B320">
        <f>'winequality-white'!B363</f>
        <v>0.45</v>
      </c>
      <c r="C320">
        <f>'winequality-white'!D363</f>
        <v>2.6</v>
      </c>
      <c r="D320">
        <f>'winequality-white'!E363</f>
        <v>8.5999999999999993E-2</v>
      </c>
      <c r="E320">
        <f>'winequality-white'!F363</f>
        <v>21</v>
      </c>
      <c r="F320">
        <f>'winequality-white'!H363</f>
        <v>0.99819999999999998</v>
      </c>
      <c r="G320">
        <f>'winequality-white'!I363</f>
        <v>3.37</v>
      </c>
      <c r="H320">
        <f>'winequality-white'!J363</f>
        <v>0.91</v>
      </c>
      <c r="I320">
        <f>'winequality-white'!K363</f>
        <v>9.9</v>
      </c>
      <c r="J320" s="17">
        <v>6</v>
      </c>
      <c r="K320">
        <f>STANDARDIZE(physicochemical[[#This Row],[fixed acidity]],Stats!B$3,Stats!B$7)</f>
        <v>-7.0183948975079527E-2</v>
      </c>
      <c r="L320">
        <f>STANDARDIZE(physicochemical[[#This Row],[volatile acidity]],Stats!C$3,Stats!C$7)</f>
        <v>-0.43847693727611309</v>
      </c>
      <c r="M320">
        <f>STANDARDIZE(physicochemical[[#This Row],[residual sugar]],Stats!E$3,Stats!E$7)</f>
        <v>1.6626854936809765E-2</v>
      </c>
      <c r="N320">
        <f>STANDARDIZE(physicochemical[[#This Row],[chlorides]],Stats!F$3,Stats!F$7)</f>
        <v>-8.7646280357776843E-2</v>
      </c>
      <c r="O320">
        <f>STANDARDIZE(physicochemical[[#This Row],[free sulfur dioxide]],Stats!G$3,Stats!G$7)</f>
        <v>0.5844810593122286</v>
      </c>
      <c r="P320">
        <f>STANDARDIZE(physicochemical[[#This Row],[density]],Stats!I$3,Stats!I$7)</f>
        <v>0.47835540194459197</v>
      </c>
      <c r="Q320">
        <f>STANDARDIZE(physicochemical[[#This Row],[pH]],Stats!J$3,Stats!J$7)</f>
        <v>0.44888220888474956</v>
      </c>
      <c r="R320">
        <f>STANDARDIZE(physicochemical[[#This Row],[sulphates]],Stats!K$3,Stats!K$7)</f>
        <v>1.3180528521205837</v>
      </c>
      <c r="S320">
        <f>STANDARDIZE(physicochemical[[#This Row],[alcohol]],Stats!L$3,Stats!L$7)</f>
        <v>-0.32976478502665485</v>
      </c>
      <c r="T320" s="17">
        <f>STANDARDIZE(physicochemical[[#This Row],[quality]],Stats!N$3,Stats!N$7)</f>
        <v>0.50837380281196765</v>
      </c>
      <c r="U320">
        <f>SQRT(SUMXMY2($K$2:$S$2,physicochemical[[#This Row],[STDFA]:[STDAlc]]))</f>
        <v>5.4741323204227585</v>
      </c>
      <c r="V320" t="str">
        <f>VLOOKUP(physicochemical[[#This Row],[Euclidean Dist]],Quartiles,2)</f>
        <v>Q2</v>
      </c>
      <c r="W320">
        <f>IF(physicochemical[[#This Row],[Euclidean Dist]]&lt;=beta,1-2*(physicochemical[[#This Row],[Euclidean Dist]]/gamma)^2,2*((physicochemical[[#This Row],[Euclidean Dist]]-gamma)/gamma)^2)</f>
        <v>0.73706795056719754</v>
      </c>
      <c r="X320" t="str">
        <f>VLOOKUP(physicochemical[[#This Row],[S- Fn]],FuzzyQ,2)</f>
        <v>Q2</v>
      </c>
      <c r="Y320">
        <f>physicochemical[[#This Row],[Euclidean Dist]]^2</f>
        <v>29.966124661497055</v>
      </c>
      <c r="Z320" t="str">
        <f>VLOOKUP(physicochemical[[#This Row],[Concentration]],FuzzyQ,2)</f>
        <v>Q1</v>
      </c>
      <c r="AA320">
        <f>SQRT(physicochemical[[#This Row],[S- Fn]])</f>
        <v>0.85852661610878289</v>
      </c>
      <c r="AB320" t="str">
        <f>VLOOKUP(physicochemical[[#This Row],[Dialation]],FuzzyQ,2)</f>
        <v>Q1</v>
      </c>
    </row>
    <row r="321" spans="1:28" ht="15" hidden="1" thickTop="1" x14ac:dyDescent="0.35">
      <c r="A321">
        <f>'winequality-white'!A364</f>
        <v>11.9</v>
      </c>
      <c r="B321">
        <f>'winequality-white'!B364</f>
        <v>0.57999999999999996</v>
      </c>
      <c r="C321">
        <f>'winequality-white'!D364</f>
        <v>2.5</v>
      </c>
      <c r="D321">
        <f>'winequality-white'!E364</f>
        <v>7.1999999999999995E-2</v>
      </c>
      <c r="E321">
        <f>'winequality-white'!F364</f>
        <v>6</v>
      </c>
      <c r="F321">
        <f>'winequality-white'!H364</f>
        <v>0.99919999999999998</v>
      </c>
      <c r="G321">
        <f>'winequality-white'!I364</f>
        <v>3.05</v>
      </c>
      <c r="H321">
        <f>'winequality-white'!J364</f>
        <v>0.56000000000000005</v>
      </c>
      <c r="I321">
        <f>'winequality-white'!K364</f>
        <v>10</v>
      </c>
      <c r="J321" s="17">
        <v>5</v>
      </c>
      <c r="K321">
        <f>STANDARDIZE(physicochemical[[#This Row],[fixed acidity]],Stats!B$3,Stats!B$7)</f>
        <v>1.7266122621788671</v>
      </c>
      <c r="L321">
        <f>STANDARDIZE(physicochemical[[#This Row],[volatile acidity]],Stats!C$3,Stats!C$7)</f>
        <v>0.28961096470236208</v>
      </c>
      <c r="M321">
        <f>STANDARDIZE(physicochemical[[#This Row],[residual sugar]],Stats!E$3,Stats!E$7)</f>
        <v>-6.408603310595809E-2</v>
      </c>
      <c r="N321">
        <f>STANDARDIZE(physicochemical[[#This Row],[chlorides]],Stats!F$3,Stats!F$7)</f>
        <v>-0.36811437750267223</v>
      </c>
      <c r="O321">
        <f>STANDARDIZE(physicochemical[[#This Row],[free sulfur dioxide]],Stats!G$3,Stats!G$7)</f>
        <v>-0.91958754416751554</v>
      </c>
      <c r="P321">
        <f>STANDARDIZE(physicochemical[[#This Row],[density]],Stats!I$3,Stats!I$7)</f>
        <v>1.040782390074926</v>
      </c>
      <c r="Q321">
        <f>STANDARDIZE(physicochemical[[#This Row],[pH]],Stats!J$3,Stats!J$7)</f>
        <v>-1.57710237282356</v>
      </c>
      <c r="R321">
        <f>STANDARDIZE(physicochemical[[#This Row],[sulphates]],Stats!K$3,Stats!K$7)</f>
        <v>-0.59232688219367402</v>
      </c>
      <c r="S321">
        <f>STANDARDIZE(physicochemical[[#This Row],[alcohol]],Stats!L$3,Stats!L$7)</f>
        <v>-0.23297441665956675</v>
      </c>
      <c r="T321" s="17">
        <f>STANDARDIZE(physicochemical[[#This Row],[quality]],Stats!N$3,Stats!N$7)</f>
        <v>-0.74377842086283041</v>
      </c>
      <c r="U321">
        <f>SQRT(SUMXMY2($K$2:$S$2,physicochemical[[#This Row],[STDFA]:[STDAlc]]))</f>
        <v>5.9861736440559961</v>
      </c>
      <c r="V321" t="str">
        <f>VLOOKUP(physicochemical[[#This Row],[Euclidean Dist]],Quartiles,2)</f>
        <v>Q2</v>
      </c>
      <c r="W321">
        <f>IF(physicochemical[[#This Row],[Euclidean Dist]]&lt;=beta,1-2*(physicochemical[[#This Row],[Euclidean Dist]]/gamma)^2,2*((physicochemical[[#This Row],[Euclidean Dist]]-gamma)/gamma)^2)</f>
        <v>0.68557898477083612</v>
      </c>
      <c r="X321" t="str">
        <f>VLOOKUP(physicochemical[[#This Row],[S- Fn]],FuzzyQ,2)</f>
        <v>Q2</v>
      </c>
      <c r="Y321">
        <f>physicochemical[[#This Row],[Euclidean Dist]]^2</f>
        <v>35.834274896790646</v>
      </c>
      <c r="Z321" t="str">
        <f>VLOOKUP(physicochemical[[#This Row],[Concentration]],FuzzyQ,2)</f>
        <v>Q1</v>
      </c>
      <c r="AA321">
        <f>SQRT(physicochemical[[#This Row],[S- Fn]])</f>
        <v>0.82799697147443485</v>
      </c>
      <c r="AB321" t="str">
        <f>VLOOKUP(physicochemical[[#This Row],[Dialation]],FuzzyQ,2)</f>
        <v>Q1</v>
      </c>
    </row>
    <row r="322" spans="1:28" ht="15" hidden="1" thickTop="1" x14ac:dyDescent="0.35">
      <c r="A322">
        <f>'winequality-white'!A365</f>
        <v>12.5</v>
      </c>
      <c r="B322">
        <f>'winequality-white'!B365</f>
        <v>0.46</v>
      </c>
      <c r="C322">
        <f>'winequality-white'!D365</f>
        <v>2</v>
      </c>
      <c r="D322">
        <f>'winequality-white'!E365</f>
        <v>7.0999999999999994E-2</v>
      </c>
      <c r="E322">
        <f>'winequality-white'!F365</f>
        <v>6</v>
      </c>
      <c r="F322">
        <f>'winequality-white'!H365</f>
        <v>0.99880000000000002</v>
      </c>
      <c r="G322">
        <f>'winequality-white'!I365</f>
        <v>2.99</v>
      </c>
      <c r="H322">
        <f>'winequality-white'!J365</f>
        <v>0.87</v>
      </c>
      <c r="I322">
        <f>'winequality-white'!K365</f>
        <v>10.199999999999999</v>
      </c>
      <c r="J322" s="17">
        <v>5</v>
      </c>
      <c r="K322">
        <f>STANDARDIZE(physicochemical[[#This Row],[fixed acidity]],Stats!B$3,Stats!B$7)</f>
        <v>2.0533024823886752</v>
      </c>
      <c r="L322">
        <f>STANDARDIZE(physicochemical[[#This Row],[volatile acidity]],Stats!C$3,Stats!C$7)</f>
        <v>-0.38247017558546109</v>
      </c>
      <c r="M322">
        <f>STANDARDIZE(physicochemical[[#This Row],[residual sugar]],Stats!E$3,Stats!E$7)</f>
        <v>-0.46765047331979703</v>
      </c>
      <c r="N322">
        <f>STANDARDIZE(physicochemical[[#This Row],[chlorides]],Stats!F$3,Stats!F$7)</f>
        <v>-0.38814781301302193</v>
      </c>
      <c r="O322">
        <f>STANDARDIZE(physicochemical[[#This Row],[free sulfur dioxide]],Stats!G$3,Stats!G$7)</f>
        <v>-0.91958754416751554</v>
      </c>
      <c r="P322">
        <f>STANDARDIZE(physicochemical[[#This Row],[density]],Stats!I$3,Stats!I$7)</f>
        <v>0.8158115948228174</v>
      </c>
      <c r="Q322">
        <f>STANDARDIZE(physicochemical[[#This Row],[pH]],Stats!J$3,Stats!J$7)</f>
        <v>-1.9569744818938652</v>
      </c>
      <c r="R322">
        <f>STANDARDIZE(physicochemical[[#This Row],[sulphates]],Stats!K$3,Stats!K$7)</f>
        <v>1.0997237396275255</v>
      </c>
      <c r="S322">
        <f>STANDARDIZE(physicochemical[[#This Row],[alcohol]],Stats!L$3,Stats!L$7)</f>
        <v>-3.9393679925390557E-2</v>
      </c>
      <c r="T322" s="17">
        <f>STANDARDIZE(physicochemical[[#This Row],[quality]],Stats!N$3,Stats!N$7)</f>
        <v>-0.74377842086283041</v>
      </c>
      <c r="U322">
        <f>SQRT(SUMXMY2($K$2:$S$2,physicochemical[[#This Row],[STDFA]:[STDAlc]]))</f>
        <v>7.0146973696356891</v>
      </c>
      <c r="V322" t="str">
        <f>VLOOKUP(physicochemical[[#This Row],[Euclidean Dist]],Quartiles,2)</f>
        <v>Q2</v>
      </c>
      <c r="W322">
        <f>IF(physicochemical[[#This Row],[Euclidean Dist]]&lt;=beta,1-2*(physicochemical[[#This Row],[Euclidean Dist]]/gamma)^2,2*((physicochemical[[#This Row],[Euclidean Dist]]-gamma)/gamma)^2)</f>
        <v>0.56825151405846608</v>
      </c>
      <c r="X322" t="str">
        <f>VLOOKUP(physicochemical[[#This Row],[S- Fn]],FuzzyQ,2)</f>
        <v>Q2</v>
      </c>
      <c r="Y322">
        <f>physicochemical[[#This Row],[Euclidean Dist]]^2</f>
        <v>49.205979187573853</v>
      </c>
      <c r="Z322" t="str">
        <f>VLOOKUP(physicochemical[[#This Row],[Concentration]],FuzzyQ,2)</f>
        <v>Q1</v>
      </c>
      <c r="AA322">
        <f>SQRT(physicochemical[[#This Row],[S- Fn]])</f>
        <v>0.75382459104122235</v>
      </c>
      <c r="AB322" t="str">
        <f>VLOOKUP(physicochemical[[#This Row],[Dialation]],FuzzyQ,2)</f>
        <v>Q1</v>
      </c>
    </row>
    <row r="323" spans="1:28" ht="15" hidden="1" thickTop="1" x14ac:dyDescent="0.35">
      <c r="A323">
        <f>'winequality-white'!A366</f>
        <v>12.8</v>
      </c>
      <c r="B323">
        <f>'winequality-white'!B366</f>
        <v>0.61499999999999999</v>
      </c>
      <c r="C323">
        <f>'winequality-white'!D366</f>
        <v>5.8</v>
      </c>
      <c r="D323">
        <f>'winequality-white'!E366</f>
        <v>8.3000000000000004E-2</v>
      </c>
      <c r="E323">
        <f>'winequality-white'!F366</f>
        <v>7</v>
      </c>
      <c r="F323">
        <f>'winequality-white'!H366</f>
        <v>1.0022</v>
      </c>
      <c r="G323">
        <f>'winequality-white'!I366</f>
        <v>3.07</v>
      </c>
      <c r="H323">
        <f>'winequality-white'!J366</f>
        <v>0.73</v>
      </c>
      <c r="I323">
        <f>'winequality-white'!K366</f>
        <v>10</v>
      </c>
      <c r="J323" s="17">
        <v>7</v>
      </c>
      <c r="K323">
        <f>STANDARDIZE(physicochemical[[#This Row],[fixed acidity]],Stats!B$3,Stats!B$7)</f>
        <v>2.21664759249358</v>
      </c>
      <c r="L323">
        <f>STANDARDIZE(physicochemical[[#This Row],[volatile acidity]],Stats!C$3,Stats!C$7)</f>
        <v>0.48563463061964413</v>
      </c>
      <c r="M323">
        <f>STANDARDIZE(physicochemical[[#This Row],[residual sugar]],Stats!E$3,Stats!E$7)</f>
        <v>2.599439272305379</v>
      </c>
      <c r="N323">
        <f>STANDARDIZE(physicochemical[[#This Row],[chlorides]],Stats!F$3,Stats!F$7)</f>
        <v>-0.14774658688882564</v>
      </c>
      <c r="O323">
        <f>STANDARDIZE(physicochemical[[#This Row],[free sulfur dioxide]],Stats!G$3,Stats!G$7)</f>
        <v>-0.81931630393553256</v>
      </c>
      <c r="P323">
        <f>STANDARDIZE(physicochemical[[#This Row],[density]],Stats!I$3,Stats!I$7)</f>
        <v>2.7280633544659278</v>
      </c>
      <c r="Q323">
        <f>STANDARDIZE(physicochemical[[#This Row],[pH]],Stats!J$3,Stats!J$7)</f>
        <v>-1.4504783364667908</v>
      </c>
      <c r="R323">
        <f>STANDARDIZE(physicochemical[[#This Row],[sulphates]],Stats!K$3,Stats!K$7)</f>
        <v>0.33557184590182221</v>
      </c>
      <c r="S323">
        <f>STANDARDIZE(physicochemical[[#This Row],[alcohol]],Stats!L$3,Stats!L$7)</f>
        <v>-0.23297441665956675</v>
      </c>
      <c r="T323" s="17">
        <f>STANDARDIZE(physicochemical[[#This Row],[quality]],Stats!N$3,Stats!N$7)</f>
        <v>1.7605260264867657</v>
      </c>
      <c r="U323">
        <f>SQRT(SUMXMY2($K$2:$S$2,physicochemical[[#This Row],[STDFA]:[STDAlc]]))</f>
        <v>6.674206333278736</v>
      </c>
      <c r="V323" t="str">
        <f>VLOOKUP(physicochemical[[#This Row],[Euclidean Dist]],Quartiles,2)</f>
        <v>Q2</v>
      </c>
      <c r="W323">
        <f>IF(physicochemical[[#This Row],[Euclidean Dist]]&lt;=beta,1-2*(physicochemical[[#This Row],[Euclidean Dist]]/gamma)^2,2*((physicochemical[[#This Row],[Euclidean Dist]]-gamma)/gamma)^2)</f>
        <v>0.60914812277657471</v>
      </c>
      <c r="X323" t="str">
        <f>VLOOKUP(physicochemical[[#This Row],[S- Fn]],FuzzyQ,2)</f>
        <v>Q2</v>
      </c>
      <c r="Y323">
        <f>physicochemical[[#This Row],[Euclidean Dist]]^2</f>
        <v>44.545030179177992</v>
      </c>
      <c r="Z323" t="str">
        <f>VLOOKUP(physicochemical[[#This Row],[Concentration]],FuzzyQ,2)</f>
        <v>Q1</v>
      </c>
      <c r="AA323">
        <f>SQRT(physicochemical[[#This Row],[S- Fn]])</f>
        <v>0.78047941854771208</v>
      </c>
      <c r="AB323" t="str">
        <f>VLOOKUP(physicochemical[[#This Row],[Dialation]],FuzzyQ,2)</f>
        <v>Q1</v>
      </c>
    </row>
    <row r="324" spans="1:28" ht="15" hidden="1" thickTop="1" x14ac:dyDescent="0.35">
      <c r="A324">
        <f>'winequality-white'!A367</f>
        <v>10</v>
      </c>
      <c r="B324">
        <f>'winequality-white'!B367</f>
        <v>0.42</v>
      </c>
      <c r="C324">
        <f>'winequality-white'!D367</f>
        <v>3.4</v>
      </c>
      <c r="D324">
        <f>'winequality-white'!E367</f>
        <v>0.107</v>
      </c>
      <c r="E324">
        <f>'winequality-white'!F367</f>
        <v>7</v>
      </c>
      <c r="F324">
        <f>'winequality-white'!H367</f>
        <v>0.99790000000000001</v>
      </c>
      <c r="G324">
        <f>'winequality-white'!I367</f>
        <v>3.26</v>
      </c>
      <c r="H324">
        <f>'winequality-white'!J367</f>
        <v>0.93</v>
      </c>
      <c r="I324">
        <f>'winequality-white'!K367</f>
        <v>11.8</v>
      </c>
      <c r="J324" s="17">
        <v>6</v>
      </c>
      <c r="K324">
        <f>STANDARDIZE(physicochemical[[#This Row],[fixed acidity]],Stats!B$3,Stats!B$7)</f>
        <v>0.69209323151447366</v>
      </c>
      <c r="L324">
        <f>STANDARDIZE(physicochemical[[#This Row],[volatile acidity]],Stats!C$3,Stats!C$7)</f>
        <v>-0.60649722234806913</v>
      </c>
      <c r="M324">
        <f>STANDARDIZE(physicochemical[[#This Row],[residual sugar]],Stats!E$3,Stats!E$7)</f>
        <v>0.66232995927895189</v>
      </c>
      <c r="N324">
        <f>STANDARDIZE(physicochemical[[#This Row],[chlorides]],Stats!F$3,Stats!F$7)</f>
        <v>0.33305586535956644</v>
      </c>
      <c r="O324">
        <f>STANDARDIZE(physicochemical[[#This Row],[free sulfur dioxide]],Stats!G$3,Stats!G$7)</f>
        <v>-0.81931630393553256</v>
      </c>
      <c r="P324">
        <f>STANDARDIZE(physicochemical[[#This Row],[density]],Stats!I$3,Stats!I$7)</f>
        <v>0.30962730550551054</v>
      </c>
      <c r="Q324">
        <f>STANDARDIZE(physicochemical[[#This Row],[pH]],Stats!J$3,Stats!J$7)</f>
        <v>-0.24754999107748332</v>
      </c>
      <c r="R324">
        <f>STANDARDIZE(physicochemical[[#This Row],[sulphates]],Stats!K$3,Stats!K$7)</f>
        <v>1.4272174083671127</v>
      </c>
      <c r="S324">
        <f>STANDARDIZE(physicochemical[[#This Row],[alcohol]],Stats!L$3,Stats!L$7)</f>
        <v>1.5092522139480258</v>
      </c>
      <c r="T324" s="17">
        <f>STANDARDIZE(physicochemical[[#This Row],[quality]],Stats!N$3,Stats!N$7)</f>
        <v>0.50837380281196765</v>
      </c>
      <c r="U324">
        <f>SQRT(SUMXMY2($K$2:$S$2,physicochemical[[#This Row],[STDFA]:[STDAlc]]))</f>
        <v>5.7095780627655266</v>
      </c>
      <c r="V324" t="str">
        <f>VLOOKUP(physicochemical[[#This Row],[Euclidean Dist]],Quartiles,2)</f>
        <v>Q2</v>
      </c>
      <c r="W324">
        <f>IF(physicochemical[[#This Row],[Euclidean Dist]]&lt;=beta,1-2*(physicochemical[[#This Row],[Euclidean Dist]]/gamma)^2,2*((physicochemical[[#This Row],[Euclidean Dist]]-gamma)/gamma)^2)</f>
        <v>0.71396381639730455</v>
      </c>
      <c r="X324" t="str">
        <f>VLOOKUP(physicochemical[[#This Row],[S- Fn]],FuzzyQ,2)</f>
        <v>Q2</v>
      </c>
      <c r="Y324">
        <f>physicochemical[[#This Row],[Euclidean Dist]]^2</f>
        <v>32.599281654813346</v>
      </c>
      <c r="Z324" t="str">
        <f>VLOOKUP(physicochemical[[#This Row],[Concentration]],FuzzyQ,2)</f>
        <v>Q1</v>
      </c>
      <c r="AA324">
        <f>SQRT(physicochemical[[#This Row],[S- Fn]])</f>
        <v>0.844963795909212</v>
      </c>
      <c r="AB324" t="str">
        <f>VLOOKUP(physicochemical[[#This Row],[Dialation]],FuzzyQ,2)</f>
        <v>Q1</v>
      </c>
    </row>
    <row r="325" spans="1:28" ht="15" hidden="1" thickTop="1" x14ac:dyDescent="0.35">
      <c r="A325">
        <f>'winequality-white'!A369</f>
        <v>10.4</v>
      </c>
      <c r="B325">
        <f>'winequality-white'!B369</f>
        <v>0.57499999999999996</v>
      </c>
      <c r="C325">
        <f>'winequality-white'!D369</f>
        <v>2.6</v>
      </c>
      <c r="D325">
        <f>'winequality-white'!E369</f>
        <v>7.5999999999999998E-2</v>
      </c>
      <c r="E325">
        <f>'winequality-white'!F369</f>
        <v>11</v>
      </c>
      <c r="F325">
        <f>'winequality-white'!H369</f>
        <v>1</v>
      </c>
      <c r="G325">
        <f>'winequality-white'!I369</f>
        <v>3.16</v>
      </c>
      <c r="H325">
        <f>'winequality-white'!J369</f>
        <v>0.69</v>
      </c>
      <c r="I325">
        <f>'winequality-white'!K369</f>
        <v>9</v>
      </c>
      <c r="J325" s="17">
        <v>5</v>
      </c>
      <c r="K325">
        <f>STANDARDIZE(physicochemical[[#This Row],[fixed acidity]],Stats!B$3,Stats!B$7)</f>
        <v>0.90988671165434609</v>
      </c>
      <c r="L325">
        <f>STANDARDIZE(physicochemical[[#This Row],[volatile acidity]],Stats!C$3,Stats!C$7)</f>
        <v>0.26160758385703609</v>
      </c>
      <c r="M325">
        <f>STANDARDIZE(physicochemical[[#This Row],[residual sugar]],Stats!E$3,Stats!E$7)</f>
        <v>1.6626854936809765E-2</v>
      </c>
      <c r="N325">
        <f>STANDARDIZE(physicochemical[[#This Row],[chlorides]],Stats!F$3,Stats!F$7)</f>
        <v>-0.2879806354612735</v>
      </c>
      <c r="O325">
        <f>STANDARDIZE(physicochemical[[#This Row],[free sulfur dioxide]],Stats!G$3,Stats!G$7)</f>
        <v>-0.41823134300760079</v>
      </c>
      <c r="P325">
        <f>STANDARDIZE(physicochemical[[#This Row],[density]],Stats!I$3,Stats!I$7)</f>
        <v>1.4907239805792056</v>
      </c>
      <c r="Q325">
        <f>STANDARDIZE(physicochemical[[#This Row],[pH]],Stats!J$3,Stats!J$7)</f>
        <v>-0.88067017286132721</v>
      </c>
      <c r="R325">
        <f>STANDARDIZE(physicochemical[[#This Row],[sulphates]],Stats!K$3,Stats!K$7)</f>
        <v>0.11724273340876398</v>
      </c>
      <c r="S325">
        <f>STANDARDIZE(physicochemical[[#This Row],[alcohol]],Stats!L$3,Stats!L$7)</f>
        <v>-1.2008781003304512</v>
      </c>
      <c r="T325" s="17">
        <f>STANDARDIZE(physicochemical[[#This Row],[quality]],Stats!N$3,Stats!N$7)</f>
        <v>-0.74377842086283041</v>
      </c>
      <c r="U325">
        <f>SQRT(SUMXMY2($K$2:$S$2,physicochemical[[#This Row],[STDFA]:[STDAlc]]))</f>
        <v>5.7045287719196676</v>
      </c>
      <c r="V325" t="str">
        <f>VLOOKUP(physicochemical[[#This Row],[Euclidean Dist]],Quartiles,2)</f>
        <v>Q2</v>
      </c>
      <c r="W325">
        <f>IF(physicochemical[[#This Row],[Euclidean Dist]]&lt;=beta,1-2*(physicochemical[[#This Row],[Euclidean Dist]]/gamma)^2,2*((physicochemical[[#This Row],[Euclidean Dist]]-gamma)/gamma)^2)</f>
        <v>0.71446950744483861</v>
      </c>
      <c r="X325" t="str">
        <f>VLOOKUP(physicochemical[[#This Row],[S- Fn]],FuzzyQ,2)</f>
        <v>Q2</v>
      </c>
      <c r="Y325">
        <f>physicochemical[[#This Row],[Euclidean Dist]]^2</f>
        <v>32.541648509659311</v>
      </c>
      <c r="Z325" t="str">
        <f>VLOOKUP(physicochemical[[#This Row],[Concentration]],FuzzyQ,2)</f>
        <v>Q1</v>
      </c>
      <c r="AA325">
        <f>SQRT(physicochemical[[#This Row],[S- Fn]])</f>
        <v>0.84526298123414745</v>
      </c>
      <c r="AB325" t="str">
        <f>VLOOKUP(physicochemical[[#This Row],[Dialation]],FuzzyQ,2)</f>
        <v>Q1</v>
      </c>
    </row>
    <row r="326" spans="1:28" ht="15" hidden="1" thickTop="1" x14ac:dyDescent="0.35">
      <c r="A326">
        <f>'winequality-white'!A370</f>
        <v>10.3</v>
      </c>
      <c r="B326">
        <f>'winequality-white'!B370</f>
        <v>0.34</v>
      </c>
      <c r="C326">
        <f>'winequality-white'!D370</f>
        <v>2.8</v>
      </c>
      <c r="D326">
        <f>'winequality-white'!E370</f>
        <v>0.159</v>
      </c>
      <c r="E326">
        <f>'winequality-white'!F370</f>
        <v>15</v>
      </c>
      <c r="F326">
        <f>'winequality-white'!H370</f>
        <v>0.99980000000000002</v>
      </c>
      <c r="G326">
        <f>'winequality-white'!I370</f>
        <v>3.18</v>
      </c>
      <c r="H326">
        <f>'winequality-white'!J370</f>
        <v>0.64</v>
      </c>
      <c r="I326">
        <f>'winequality-white'!K370</f>
        <v>9.4</v>
      </c>
      <c r="J326" s="17">
        <v>5</v>
      </c>
      <c r="K326">
        <f>STANDARDIZE(physicochemical[[#This Row],[fixed acidity]],Stats!B$3,Stats!B$7)</f>
        <v>0.85543834161937815</v>
      </c>
      <c r="L326">
        <f>STANDARDIZE(physicochemical[[#This Row],[volatile acidity]],Stats!C$3,Stats!C$7)</f>
        <v>-1.0545513158732847</v>
      </c>
      <c r="M326">
        <f>STANDARDIZE(physicochemical[[#This Row],[residual sugar]],Stats!E$3,Stats!E$7)</f>
        <v>0.17805263102234511</v>
      </c>
      <c r="N326">
        <f>STANDARDIZE(physicochemical[[#This Row],[chlorides]],Stats!F$3,Stats!F$7)</f>
        <v>1.3747945118977496</v>
      </c>
      <c r="O326">
        <f>STANDARDIZE(physicochemical[[#This Row],[free sulfur dioxide]],Stats!G$3,Stats!G$7)</f>
        <v>-1.714638207966902E-2</v>
      </c>
      <c r="P326">
        <f>STANDARDIZE(physicochemical[[#This Row],[density]],Stats!I$3,Stats!I$7)</f>
        <v>1.3782385829531514</v>
      </c>
      <c r="Q326">
        <f>STANDARDIZE(physicochemical[[#This Row],[pH]],Stats!J$3,Stats!J$7)</f>
        <v>-0.75404613650455787</v>
      </c>
      <c r="R326">
        <f>STANDARDIZE(physicochemical[[#This Row],[sulphates]],Stats!K$3,Stats!K$7)</f>
        <v>-0.15566865720755821</v>
      </c>
      <c r="S326">
        <f>STANDARDIZE(physicochemical[[#This Row],[alcohol]],Stats!L$3,Stats!L$7)</f>
        <v>-0.813716626862097</v>
      </c>
      <c r="T326" s="17">
        <f>STANDARDIZE(physicochemical[[#This Row],[quality]],Stats!N$3,Stats!N$7)</f>
        <v>-0.74377842086283041</v>
      </c>
      <c r="U326">
        <f>SQRT(SUMXMY2($K$2:$S$2,physicochemical[[#This Row],[STDFA]:[STDAlc]]))</f>
        <v>6.4842669385420439</v>
      </c>
      <c r="V326" t="str">
        <f>VLOOKUP(physicochemical[[#This Row],[Euclidean Dist]],Quartiles,2)</f>
        <v>Q2</v>
      </c>
      <c r="W326">
        <f>IF(physicochemical[[#This Row],[Euclidean Dist]]&lt;=beta,1-2*(physicochemical[[#This Row],[Euclidean Dist]]/gamma)^2,2*((physicochemical[[#This Row],[Euclidean Dist]]-gamma)/gamma)^2)</f>
        <v>0.63107786350173467</v>
      </c>
      <c r="X326" t="str">
        <f>VLOOKUP(physicochemical[[#This Row],[S- Fn]],FuzzyQ,2)</f>
        <v>Q2</v>
      </c>
      <c r="Y326">
        <f>physicochemical[[#This Row],[Euclidean Dist]]^2</f>
        <v>42.045717730269409</v>
      </c>
      <c r="Z326" t="str">
        <f>VLOOKUP(physicochemical[[#This Row],[Concentration]],FuzzyQ,2)</f>
        <v>Q1</v>
      </c>
      <c r="AA326">
        <f>SQRT(physicochemical[[#This Row],[S- Fn]])</f>
        <v>0.79440409333143214</v>
      </c>
      <c r="AB326" t="str">
        <f>VLOOKUP(physicochemical[[#This Row],[Dialation]],FuzzyQ,2)</f>
        <v>Q1</v>
      </c>
    </row>
    <row r="327" spans="1:28" ht="15" hidden="1" thickTop="1" x14ac:dyDescent="0.35">
      <c r="A327">
        <f>'winequality-white'!A371</f>
        <v>9.4</v>
      </c>
      <c r="B327">
        <f>'winequality-white'!B371</f>
        <v>0.27</v>
      </c>
      <c r="C327">
        <f>'winequality-white'!D371</f>
        <v>2.4</v>
      </c>
      <c r="D327">
        <f>'winequality-white'!E371</f>
        <v>7.3999999999999996E-2</v>
      </c>
      <c r="E327">
        <f>'winequality-white'!F371</f>
        <v>6</v>
      </c>
      <c r="F327">
        <f>'winequality-white'!H371</f>
        <v>0.99619999999999997</v>
      </c>
      <c r="G327">
        <f>'winequality-white'!I371</f>
        <v>3.2</v>
      </c>
      <c r="H327">
        <f>'winequality-white'!J371</f>
        <v>1.1299999999999999</v>
      </c>
      <c r="I327">
        <f>'winequality-white'!K371</f>
        <v>12</v>
      </c>
      <c r="J327" s="17">
        <v>7</v>
      </c>
      <c r="K327">
        <f>STANDARDIZE(physicochemical[[#This Row],[fixed acidity]],Stats!B$3,Stats!B$7)</f>
        <v>0.3654030113046654</v>
      </c>
      <c r="L327">
        <f>STANDARDIZE(physicochemical[[#This Row],[volatile acidity]],Stats!C$3,Stats!C$7)</f>
        <v>-1.4465986477078483</v>
      </c>
      <c r="M327">
        <f>STANDARDIZE(physicochemical[[#This Row],[residual sugar]],Stats!E$3,Stats!E$7)</f>
        <v>-0.14479892114872595</v>
      </c>
      <c r="N327">
        <f>STANDARDIZE(physicochemical[[#This Row],[chlorides]],Stats!F$3,Stats!F$7)</f>
        <v>-0.32804750648197289</v>
      </c>
      <c r="O327">
        <f>STANDARDIZE(physicochemical[[#This Row],[free sulfur dioxide]],Stats!G$3,Stats!G$7)</f>
        <v>-0.91958754416751554</v>
      </c>
      <c r="P327">
        <f>STANDARDIZE(physicochemical[[#This Row],[density]],Stats!I$3,Stats!I$7)</f>
        <v>-0.64649857431607605</v>
      </c>
      <c r="Q327">
        <f>STANDARDIZE(physicochemical[[#This Row],[pH]],Stats!J$3,Stats!J$7)</f>
        <v>-0.62742210014778854</v>
      </c>
      <c r="R327">
        <f>STANDARDIZE(physicochemical[[#This Row],[sulphates]],Stats!K$3,Stats!K$7)</f>
        <v>2.518862970832402</v>
      </c>
      <c r="S327">
        <f>STANDARDIZE(physicochemical[[#This Row],[alcohol]],Stats!L$3,Stats!L$7)</f>
        <v>1.702832950682202</v>
      </c>
      <c r="T327" s="17">
        <f>STANDARDIZE(physicochemical[[#This Row],[quality]],Stats!N$3,Stats!N$7)</f>
        <v>1.7605260264867657</v>
      </c>
      <c r="U327">
        <f>SQRT(SUMXMY2($K$2:$S$2,physicochemical[[#This Row],[STDFA]:[STDAlc]]))</f>
        <v>7.0225097946032147</v>
      </c>
      <c r="V327" t="str">
        <f>VLOOKUP(physicochemical[[#This Row],[Euclidean Dist]],Quartiles,2)</f>
        <v>Q2</v>
      </c>
      <c r="W327">
        <f>IF(physicochemical[[#This Row],[Euclidean Dist]]&lt;=beta,1-2*(physicochemical[[#This Row],[Euclidean Dist]]/gamma)^2,2*((physicochemical[[#This Row],[Euclidean Dist]]-gamma)/gamma)^2)</f>
        <v>0.56728928268408785</v>
      </c>
      <c r="X327" t="str">
        <f>VLOOKUP(physicochemical[[#This Row],[S- Fn]],FuzzyQ,2)</f>
        <v>Q2</v>
      </c>
      <c r="Y327">
        <f>physicochemical[[#This Row],[Euclidean Dist]]^2</f>
        <v>49.315643815298081</v>
      </c>
      <c r="Z327" t="str">
        <f>VLOOKUP(physicochemical[[#This Row],[Concentration]],FuzzyQ,2)</f>
        <v>Q1</v>
      </c>
      <c r="AA327">
        <f>SQRT(physicochemical[[#This Row],[S- Fn]])</f>
        <v>0.75318608768622897</v>
      </c>
      <c r="AB327" t="str">
        <f>VLOOKUP(physicochemical[[#This Row],[Dialation]],FuzzyQ,2)</f>
        <v>Q1</v>
      </c>
    </row>
    <row r="328" spans="1:28" ht="15" hidden="1" thickTop="1" x14ac:dyDescent="0.35">
      <c r="A328">
        <f>'winequality-white'!A372</f>
        <v>6.9</v>
      </c>
      <c r="B328">
        <f>'winequality-white'!B372</f>
        <v>0.76500000000000001</v>
      </c>
      <c r="C328">
        <f>'winequality-white'!D372</f>
        <v>2.2999999999999998</v>
      </c>
      <c r="D328">
        <f>'winequality-white'!E372</f>
        <v>6.3E-2</v>
      </c>
      <c r="E328">
        <f>'winequality-white'!F372</f>
        <v>35</v>
      </c>
      <c r="F328">
        <f>'winequality-white'!H372</f>
        <v>0.99750000000000005</v>
      </c>
      <c r="G328">
        <f>'winequality-white'!I372</f>
        <v>3.57</v>
      </c>
      <c r="H328">
        <f>'winequality-white'!J372</f>
        <v>0.78</v>
      </c>
      <c r="I328">
        <f>'winequality-white'!K372</f>
        <v>9.9</v>
      </c>
      <c r="J328" s="17">
        <v>5</v>
      </c>
      <c r="K328">
        <f>STANDARDIZE(physicochemical[[#This Row],[fixed acidity]],Stats!B$3,Stats!B$7)</f>
        <v>-0.99580623956953629</v>
      </c>
      <c r="L328">
        <f>STANDARDIZE(physicochemical[[#This Row],[volatile acidity]],Stats!C$3,Stats!C$7)</f>
        <v>1.3257360559794236</v>
      </c>
      <c r="M328">
        <f>STANDARDIZE(physicochemical[[#This Row],[residual sugar]],Stats!E$3,Stats!E$7)</f>
        <v>-0.2255118091914938</v>
      </c>
      <c r="N328">
        <f>STANDARDIZE(physicochemical[[#This Row],[chlorides]],Stats!F$3,Stats!F$7)</f>
        <v>-0.54841529709581915</v>
      </c>
      <c r="O328">
        <f>STANDARDIZE(physicochemical[[#This Row],[free sulfur dioxide]],Stats!G$3,Stats!G$7)</f>
        <v>1.9882784225599899</v>
      </c>
      <c r="P328">
        <f>STANDARDIZE(physicochemical[[#This Row],[density]],Stats!I$3,Stats!I$7)</f>
        <v>8.4656510253401901E-2</v>
      </c>
      <c r="Q328">
        <f>STANDARDIZE(physicochemical[[#This Row],[pH]],Stats!J$3,Stats!J$7)</f>
        <v>1.7151225724524402</v>
      </c>
      <c r="R328">
        <f>STANDARDIZE(physicochemical[[#This Row],[sulphates]],Stats!K$3,Stats!K$7)</f>
        <v>0.60848323651814495</v>
      </c>
      <c r="S328">
        <f>STANDARDIZE(physicochemical[[#This Row],[alcohol]],Stats!L$3,Stats!L$7)</f>
        <v>-0.32976478502665485</v>
      </c>
      <c r="T328" s="17">
        <f>STANDARDIZE(physicochemical[[#This Row],[quality]],Stats!N$3,Stats!N$7)</f>
        <v>-0.74377842086283041</v>
      </c>
      <c r="U328">
        <f>SQRT(SUMXMY2($K$2:$S$2,physicochemical[[#This Row],[STDFA]:[STDAlc]]))</f>
        <v>4.5070492331322143</v>
      </c>
      <c r="V328" t="str">
        <f>VLOOKUP(physicochemical[[#This Row],[Euclidean Dist]],Quartiles,2)</f>
        <v>Q2</v>
      </c>
      <c r="W328">
        <f>IF(physicochemical[[#This Row],[Euclidean Dist]]&lt;=beta,1-2*(physicochemical[[#This Row],[Euclidean Dist]]/gamma)^2,2*((physicochemical[[#This Row],[Euclidean Dist]]-gamma)/gamma)^2)</f>
        <v>0.82176312917620475</v>
      </c>
      <c r="X328" t="str">
        <f>VLOOKUP(physicochemical[[#This Row],[S- Fn]],FuzzyQ,2)</f>
        <v>Q1</v>
      </c>
      <c r="Y328">
        <f>physicochemical[[#This Row],[Euclidean Dist]]^2</f>
        <v>20.313492789877682</v>
      </c>
      <c r="Z328" t="str">
        <f>VLOOKUP(physicochemical[[#This Row],[Concentration]],FuzzyQ,2)</f>
        <v>Q1</v>
      </c>
      <c r="AA328">
        <f>SQRT(physicochemical[[#This Row],[S- Fn]])</f>
        <v>0.90651151629541071</v>
      </c>
      <c r="AB328" t="str">
        <f>VLOOKUP(physicochemical[[#This Row],[Dialation]],FuzzyQ,2)</f>
        <v>Q1</v>
      </c>
    </row>
    <row r="329" spans="1:28" ht="15" hidden="1" thickTop="1" x14ac:dyDescent="0.35">
      <c r="A329">
        <f>'winequality-white'!A373</f>
        <v>7.9</v>
      </c>
      <c r="B329">
        <f>'winequality-white'!B373</f>
        <v>0.24</v>
      </c>
      <c r="C329">
        <f>'winequality-white'!D373</f>
        <v>1.6</v>
      </c>
      <c r="D329">
        <f>'winequality-white'!E373</f>
        <v>5.6000000000000001E-2</v>
      </c>
      <c r="E329">
        <f>'winequality-white'!F373</f>
        <v>11</v>
      </c>
      <c r="F329">
        <f>'winequality-white'!H373</f>
        <v>0.99670000000000003</v>
      </c>
      <c r="G329">
        <f>'winequality-white'!I373</f>
        <v>3.32</v>
      </c>
      <c r="H329">
        <f>'winequality-white'!J373</f>
        <v>0.87</v>
      </c>
      <c r="I329">
        <f>'winequality-white'!K373</f>
        <v>8.6999999999999993</v>
      </c>
      <c r="J329" s="17">
        <v>6</v>
      </c>
      <c r="K329">
        <f>STANDARDIZE(physicochemical[[#This Row],[fixed acidity]],Stats!B$3,Stats!B$7)</f>
        <v>-0.4513225392198556</v>
      </c>
      <c r="L329">
        <f>STANDARDIZE(physicochemical[[#This Row],[volatile acidity]],Stats!C$3,Stats!C$7)</f>
        <v>-1.6146189327798044</v>
      </c>
      <c r="M329">
        <f>STANDARDIZE(physicochemical[[#This Row],[residual sugar]],Stats!E$3,Stats!E$7)</f>
        <v>-0.79050202549086812</v>
      </c>
      <c r="N329">
        <f>STANDARDIZE(physicochemical[[#This Row],[chlorides]],Stats!F$3,Stats!F$7)</f>
        <v>-0.68864934566826697</v>
      </c>
      <c r="O329">
        <f>STANDARDIZE(physicochemical[[#This Row],[free sulfur dioxide]],Stats!G$3,Stats!G$7)</f>
        <v>-0.41823134300760079</v>
      </c>
      <c r="P329">
        <f>STANDARDIZE(physicochemical[[#This Row],[density]],Stats!I$3,Stats!I$7)</f>
        <v>-0.3652850802508778</v>
      </c>
      <c r="Q329">
        <f>STANDARDIZE(physicochemical[[#This Row],[pH]],Stats!J$3,Stats!J$7)</f>
        <v>0.13232211799282476</v>
      </c>
      <c r="R329">
        <f>STANDARDIZE(physicochemical[[#This Row],[sulphates]],Stats!K$3,Stats!K$7)</f>
        <v>1.0997237396275255</v>
      </c>
      <c r="S329">
        <f>STANDARDIZE(physicochemical[[#This Row],[alcohol]],Stats!L$3,Stats!L$7)</f>
        <v>-1.491249205431717</v>
      </c>
      <c r="T329" s="17">
        <f>STANDARDIZE(physicochemical[[#This Row],[quality]],Stats!N$3,Stats!N$7)</f>
        <v>0.50837380281196765</v>
      </c>
      <c r="U329">
        <f>SQRT(SUMXMY2($K$2:$S$2,physicochemical[[#This Row],[STDFA]:[STDAlc]]))</f>
        <v>6.6741725150611622</v>
      </c>
      <c r="V329" t="str">
        <f>VLOOKUP(physicochemical[[#This Row],[Euclidean Dist]],Quartiles,2)</f>
        <v>Q2</v>
      </c>
      <c r="W329">
        <f>IF(physicochemical[[#This Row],[Euclidean Dist]]&lt;=beta,1-2*(physicochemical[[#This Row],[Euclidean Dist]]/gamma)^2,2*((physicochemical[[#This Row],[Euclidean Dist]]-gamma)/gamma)^2)</f>
        <v>0.60915208366111306</v>
      </c>
      <c r="X329" t="str">
        <f>VLOOKUP(physicochemical[[#This Row],[S- Fn]],FuzzyQ,2)</f>
        <v>Q2</v>
      </c>
      <c r="Y329">
        <f>physicochemical[[#This Row],[Euclidean Dist]]^2</f>
        <v>44.54457876079784</v>
      </c>
      <c r="Z329" t="str">
        <f>VLOOKUP(physicochemical[[#This Row],[Concentration]],FuzzyQ,2)</f>
        <v>Q1</v>
      </c>
      <c r="AA329">
        <f>SQRT(physicochemical[[#This Row],[S- Fn]])</f>
        <v>0.78048195601250969</v>
      </c>
      <c r="AB329" t="str">
        <f>VLOOKUP(physicochemical[[#This Row],[Dialation]],FuzzyQ,2)</f>
        <v>Q1</v>
      </c>
    </row>
    <row r="330" spans="1:28" ht="15" hidden="1" thickTop="1" x14ac:dyDescent="0.35">
      <c r="A330">
        <f>'winequality-white'!A374</f>
        <v>9.1</v>
      </c>
      <c r="B330">
        <f>'winequality-white'!B374</f>
        <v>0.28000000000000003</v>
      </c>
      <c r="C330">
        <f>'winequality-white'!D374</f>
        <v>1.8</v>
      </c>
      <c r="D330">
        <f>'winequality-white'!E374</f>
        <v>6.7000000000000004E-2</v>
      </c>
      <c r="E330">
        <f>'winequality-white'!F374</f>
        <v>26</v>
      </c>
      <c r="F330">
        <f>'winequality-white'!H374</f>
        <v>0.99670000000000003</v>
      </c>
      <c r="G330">
        <f>'winequality-white'!I374</f>
        <v>3.32</v>
      </c>
      <c r="H330">
        <f>'winequality-white'!J374</f>
        <v>1.04</v>
      </c>
      <c r="I330">
        <f>'winequality-white'!K374</f>
        <v>10.6</v>
      </c>
      <c r="J330" s="17">
        <v>6</v>
      </c>
      <c r="K330">
        <f>STANDARDIZE(physicochemical[[#This Row],[fixed acidity]],Stats!B$3,Stats!B$7)</f>
        <v>0.2020579011997608</v>
      </c>
      <c r="L330">
        <f>STANDARDIZE(physicochemical[[#This Row],[volatile acidity]],Stats!C$3,Stats!C$7)</f>
        <v>-1.3905918860171962</v>
      </c>
      <c r="M330">
        <f>STANDARDIZE(physicochemical[[#This Row],[residual sugar]],Stats!E$3,Stats!E$7)</f>
        <v>-0.62907624940533258</v>
      </c>
      <c r="N330">
        <f>STANDARDIZE(physicochemical[[#This Row],[chlorides]],Stats!F$3,Stats!F$7)</f>
        <v>-0.46828155505442043</v>
      </c>
      <c r="O330">
        <f>STANDARDIZE(physicochemical[[#This Row],[free sulfur dioxide]],Stats!G$3,Stats!G$7)</f>
        <v>1.0858372604721434</v>
      </c>
      <c r="P330">
        <f>STANDARDIZE(physicochemical[[#This Row],[density]],Stats!I$3,Stats!I$7)</f>
        <v>-0.3652850802508778</v>
      </c>
      <c r="Q330">
        <f>STANDARDIZE(physicochemical[[#This Row],[pH]],Stats!J$3,Stats!J$7)</f>
        <v>0.13232211799282476</v>
      </c>
      <c r="R330">
        <f>STANDARDIZE(physicochemical[[#This Row],[sulphates]],Stats!K$3,Stats!K$7)</f>
        <v>2.0276224677230221</v>
      </c>
      <c r="S330">
        <f>STANDARDIZE(physicochemical[[#This Row],[alcohol]],Stats!L$3,Stats!L$7)</f>
        <v>0.34776779354296355</v>
      </c>
      <c r="T330" s="17">
        <f>STANDARDIZE(physicochemical[[#This Row],[quality]],Stats!N$3,Stats!N$7)</f>
        <v>0.50837380281196765</v>
      </c>
      <c r="U330">
        <f>SQRT(SUMXMY2($K$2:$S$2,physicochemical[[#This Row],[STDFA]:[STDAlc]]))</f>
        <v>6.8239147717024036</v>
      </c>
      <c r="V330" t="str">
        <f>VLOOKUP(physicochemical[[#This Row],[Euclidean Dist]],Quartiles,2)</f>
        <v>Q2</v>
      </c>
      <c r="W330">
        <f>IF(physicochemical[[#This Row],[Euclidean Dist]]&lt;=beta,1-2*(physicochemical[[#This Row],[Euclidean Dist]]/gamma)^2,2*((physicochemical[[#This Row],[Euclidean Dist]]-gamma)/gamma)^2)</f>
        <v>0.59141715072177448</v>
      </c>
      <c r="X330" t="str">
        <f>VLOOKUP(physicochemical[[#This Row],[S- Fn]],FuzzyQ,2)</f>
        <v>Q2</v>
      </c>
      <c r="Y330">
        <f>physicochemical[[#This Row],[Euclidean Dist]]^2</f>
        <v>46.565812811458265</v>
      </c>
      <c r="Z330" t="str">
        <f>VLOOKUP(physicochemical[[#This Row],[Concentration]],FuzzyQ,2)</f>
        <v>Q1</v>
      </c>
      <c r="AA330">
        <f>SQRT(physicochemical[[#This Row],[S- Fn]])</f>
        <v>0.76903650805522517</v>
      </c>
      <c r="AB330" t="str">
        <f>VLOOKUP(physicochemical[[#This Row],[Dialation]],FuzzyQ,2)</f>
        <v>Q1</v>
      </c>
    </row>
    <row r="331" spans="1:28" ht="15" hidden="1" thickTop="1" x14ac:dyDescent="0.35">
      <c r="A331">
        <f>'winequality-white'!A375</f>
        <v>7.4</v>
      </c>
      <c r="B331">
        <f>'winequality-white'!B375</f>
        <v>0.55000000000000004</v>
      </c>
      <c r="C331">
        <f>'winequality-white'!D375</f>
        <v>2.2000000000000002</v>
      </c>
      <c r="D331">
        <f>'winequality-white'!E375</f>
        <v>0.106</v>
      </c>
      <c r="E331">
        <f>'winequality-white'!F375</f>
        <v>12</v>
      </c>
      <c r="F331">
        <f>'winequality-white'!H375</f>
        <v>0.99590000000000001</v>
      </c>
      <c r="G331">
        <f>'winequality-white'!I375</f>
        <v>3.05</v>
      </c>
      <c r="H331">
        <f>'winequality-white'!J375</f>
        <v>0.63</v>
      </c>
      <c r="I331">
        <f>'winequality-white'!K375</f>
        <v>9.1999999999999993</v>
      </c>
      <c r="J331" s="17">
        <v>5</v>
      </c>
      <c r="K331">
        <f>STANDARDIZE(physicochemical[[#This Row],[fixed acidity]],Stats!B$3,Stats!B$7)</f>
        <v>-0.72356438939469592</v>
      </c>
      <c r="L331">
        <f>STANDARDIZE(physicochemical[[#This Row],[volatile acidity]],Stats!C$3,Stats!C$7)</f>
        <v>0.12159067963040668</v>
      </c>
      <c r="M331">
        <f>STANDARDIZE(physicochemical[[#This Row],[residual sugar]],Stats!E$3,Stats!E$7)</f>
        <v>-0.30622469723426132</v>
      </c>
      <c r="N331">
        <f>STANDARDIZE(physicochemical[[#This Row],[chlorides]],Stats!F$3,Stats!F$7)</f>
        <v>0.31302242984921674</v>
      </c>
      <c r="O331">
        <f>STANDARDIZE(physicochemical[[#This Row],[free sulfur dioxide]],Stats!G$3,Stats!G$7)</f>
        <v>-0.31796010277561787</v>
      </c>
      <c r="P331">
        <f>STANDARDIZE(physicochemical[[#This Row],[density]],Stats!I$3,Stats!I$7)</f>
        <v>-0.81522667075515753</v>
      </c>
      <c r="Q331">
        <f>STANDARDIZE(physicochemical[[#This Row],[pH]],Stats!J$3,Stats!J$7)</f>
        <v>-1.57710237282356</v>
      </c>
      <c r="R331">
        <f>STANDARDIZE(physicochemical[[#This Row],[sulphates]],Stats!K$3,Stats!K$7)</f>
        <v>-0.21025093533082276</v>
      </c>
      <c r="S331">
        <f>STANDARDIZE(physicochemical[[#This Row],[alcohol]],Stats!L$3,Stats!L$7)</f>
        <v>-1.007297363596275</v>
      </c>
      <c r="T331" s="17">
        <f>STANDARDIZE(physicochemical[[#This Row],[quality]],Stats!N$3,Stats!N$7)</f>
        <v>-0.74377842086283041</v>
      </c>
      <c r="U331">
        <f>SQRT(SUMXMY2($K$2:$S$2,physicochemical[[#This Row],[STDFA]:[STDAlc]]))</f>
        <v>5.6479735733750172</v>
      </c>
      <c r="V331" t="str">
        <f>VLOOKUP(physicochemical[[#This Row],[Euclidean Dist]],Quartiles,2)</f>
        <v>Q2</v>
      </c>
      <c r="W331">
        <f>IF(physicochemical[[#This Row],[Euclidean Dist]]&lt;=beta,1-2*(physicochemical[[#This Row],[Euclidean Dist]]/gamma)^2,2*((physicochemical[[#This Row],[Euclidean Dist]]-gamma)/gamma)^2)</f>
        <v>0.7201029915894186</v>
      </c>
      <c r="X331" t="str">
        <f>VLOOKUP(physicochemical[[#This Row],[S- Fn]],FuzzyQ,2)</f>
        <v>Q2</v>
      </c>
      <c r="Y331">
        <f>physicochemical[[#This Row],[Euclidean Dist]]^2</f>
        <v>31.899605485542562</v>
      </c>
      <c r="Z331" t="str">
        <f>VLOOKUP(physicochemical[[#This Row],[Concentration]],FuzzyQ,2)</f>
        <v>Q1</v>
      </c>
      <c r="AA331">
        <f>SQRT(physicochemical[[#This Row],[S- Fn]])</f>
        <v>0.84858882362980637</v>
      </c>
      <c r="AB331" t="str">
        <f>VLOOKUP(physicochemical[[#This Row],[Dialation]],FuzzyQ,2)</f>
        <v>Q1</v>
      </c>
    </row>
    <row r="332" spans="1:28" ht="15" hidden="1" thickTop="1" x14ac:dyDescent="0.35">
      <c r="A332">
        <f>'winequality-white'!A376</f>
        <v>14</v>
      </c>
      <c r="B332">
        <f>'winequality-white'!B376</f>
        <v>0.41</v>
      </c>
      <c r="C332">
        <f>'winequality-white'!D376</f>
        <v>3.8</v>
      </c>
      <c r="D332">
        <f>'winequality-white'!E376</f>
        <v>8.8999999999999996E-2</v>
      </c>
      <c r="E332">
        <f>'winequality-white'!F376</f>
        <v>6</v>
      </c>
      <c r="F332">
        <f>'winequality-white'!H376</f>
        <v>1.0014000000000001</v>
      </c>
      <c r="G332">
        <f>'winequality-white'!I376</f>
        <v>3.01</v>
      </c>
      <c r="H332">
        <f>'winequality-white'!J376</f>
        <v>0.81</v>
      </c>
      <c r="I332">
        <f>'winequality-white'!K376</f>
        <v>10.8</v>
      </c>
      <c r="J332" s="17">
        <v>6</v>
      </c>
      <c r="K332">
        <f>STANDARDIZE(physicochemical[[#This Row],[fixed acidity]],Stats!B$3,Stats!B$7)</f>
        <v>2.8700280329131962</v>
      </c>
      <c r="L332">
        <f>STANDARDIZE(physicochemical[[#This Row],[volatile acidity]],Stats!C$3,Stats!C$7)</f>
        <v>-0.66250398403872113</v>
      </c>
      <c r="M332">
        <f>STANDARDIZE(physicochemical[[#This Row],[residual sugar]],Stats!E$3,Stats!E$7)</f>
        <v>0.98518151145002297</v>
      </c>
      <c r="N332">
        <f>STANDARDIZE(physicochemical[[#This Row],[chlorides]],Stats!F$3,Stats!F$7)</f>
        <v>-2.7545973826727767E-2</v>
      </c>
      <c r="O332">
        <f>STANDARDIZE(physicochemical[[#This Row],[free sulfur dioxide]],Stats!G$3,Stats!G$7)</f>
        <v>-0.91958754416751554</v>
      </c>
      <c r="P332">
        <f>STANDARDIZE(physicochemical[[#This Row],[density]],Stats!I$3,Stats!I$7)</f>
        <v>2.2781217639617108</v>
      </c>
      <c r="Q332">
        <f>STANDARDIZE(physicochemical[[#This Row],[pH]],Stats!J$3,Stats!J$7)</f>
        <v>-1.8303504455370987</v>
      </c>
      <c r="R332">
        <f>STANDARDIZE(physicochemical[[#This Row],[sulphates]],Stats!K$3,Stats!K$7)</f>
        <v>0.7722300708879386</v>
      </c>
      <c r="S332">
        <f>STANDARDIZE(physicochemical[[#This Row],[alcohol]],Stats!L$3,Stats!L$7)</f>
        <v>0.54134853027714147</v>
      </c>
      <c r="T332" s="17">
        <f>STANDARDIZE(physicochemical[[#This Row],[quality]],Stats!N$3,Stats!N$7)</f>
        <v>0.50837380281196765</v>
      </c>
      <c r="U332">
        <f>SQRT(SUMXMY2($K$2:$S$2,physicochemical[[#This Row],[STDFA]:[STDAlc]]))</f>
        <v>7.5365363982604618</v>
      </c>
      <c r="V332" t="str">
        <f>VLOOKUP(physicochemical[[#This Row],[Euclidean Dist]],Quartiles,2)</f>
        <v>Q2</v>
      </c>
      <c r="W332">
        <f>IF(physicochemical[[#This Row],[Euclidean Dist]]&lt;=beta,1-2*(physicochemical[[#This Row],[Euclidean Dist]]/gamma)^2,2*((physicochemical[[#This Row],[Euclidean Dist]]-gamma)/gamma)^2)</f>
        <v>0.50162465815649326</v>
      </c>
      <c r="X332" t="str">
        <f>VLOOKUP(physicochemical[[#This Row],[S- Fn]],FuzzyQ,2)</f>
        <v>Q2</v>
      </c>
      <c r="Y332">
        <f>physicochemical[[#This Row],[Euclidean Dist]]^2</f>
        <v>56.799380882304774</v>
      </c>
      <c r="Z332" t="str">
        <f>VLOOKUP(physicochemical[[#This Row],[Concentration]],FuzzyQ,2)</f>
        <v>Q1</v>
      </c>
      <c r="AA332">
        <f>SQRT(physicochemical[[#This Row],[S- Fn]])</f>
        <v>0.70825465629001927</v>
      </c>
      <c r="AB332" t="str">
        <f>VLOOKUP(physicochemical[[#This Row],[Dialation]],FuzzyQ,2)</f>
        <v>Q2</v>
      </c>
    </row>
    <row r="333" spans="1:28" ht="15" hidden="1" thickTop="1" x14ac:dyDescent="0.35">
      <c r="A333">
        <f>'winequality-white'!A377</f>
        <v>11.5</v>
      </c>
      <c r="B333">
        <f>'winequality-white'!B377</f>
        <v>0.54</v>
      </c>
      <c r="C333">
        <f>'winequality-white'!D377</f>
        <v>4.4000000000000004</v>
      </c>
      <c r="D333">
        <f>'winequality-white'!E377</f>
        <v>0.124</v>
      </c>
      <c r="E333">
        <f>'winequality-white'!F377</f>
        <v>6</v>
      </c>
      <c r="F333">
        <f>'winequality-white'!H377</f>
        <v>0.99839999999999995</v>
      </c>
      <c r="G333">
        <f>'winequality-white'!I377</f>
        <v>3.01</v>
      </c>
      <c r="H333">
        <f>'winequality-white'!J377</f>
        <v>0.83</v>
      </c>
      <c r="I333">
        <f>'winequality-white'!K377</f>
        <v>11.8</v>
      </c>
      <c r="J333" s="17">
        <v>7</v>
      </c>
      <c r="K333">
        <f>STANDARDIZE(physicochemical[[#This Row],[fixed acidity]],Stats!B$3,Stats!B$7)</f>
        <v>1.5088187820389947</v>
      </c>
      <c r="L333">
        <f>STANDARDIZE(physicochemical[[#This Row],[volatile acidity]],Stats!C$3,Stats!C$7)</f>
        <v>6.5583917939754682E-2</v>
      </c>
      <c r="M333">
        <f>STANDARDIZE(physicochemical[[#This Row],[residual sugar]],Stats!E$3,Stats!E$7)</f>
        <v>1.4694588397066302</v>
      </c>
      <c r="N333">
        <f>STANDARDIZE(physicochemical[[#This Row],[chlorides]],Stats!F$3,Stats!F$7)</f>
        <v>0.67362426903551087</v>
      </c>
      <c r="O333">
        <f>STANDARDIZE(physicochemical[[#This Row],[free sulfur dioxide]],Stats!G$3,Stats!G$7)</f>
        <v>-0.91958754416751554</v>
      </c>
      <c r="P333">
        <f>STANDARDIZE(physicochemical[[#This Row],[density]],Stats!I$3,Stats!I$7)</f>
        <v>0.59084079957064628</v>
      </c>
      <c r="Q333">
        <f>STANDARDIZE(physicochemical[[#This Row],[pH]],Stats!J$3,Stats!J$7)</f>
        <v>-1.8303504455370987</v>
      </c>
      <c r="R333">
        <f>STANDARDIZE(physicochemical[[#This Row],[sulphates]],Stats!K$3,Stats!K$7)</f>
        <v>0.88139462713446715</v>
      </c>
      <c r="S333">
        <f>STANDARDIZE(physicochemical[[#This Row],[alcohol]],Stats!L$3,Stats!L$7)</f>
        <v>1.5092522139480258</v>
      </c>
      <c r="T333" s="17">
        <f>STANDARDIZE(physicochemical[[#This Row],[quality]],Stats!N$3,Stats!N$7)</f>
        <v>1.7605260264867657</v>
      </c>
      <c r="U333">
        <f>SQRT(SUMXMY2($K$2:$S$2,physicochemical[[#This Row],[STDFA]:[STDAlc]]))</f>
        <v>6.1986162598082037</v>
      </c>
      <c r="V333" t="str">
        <f>VLOOKUP(physicochemical[[#This Row],[Euclidean Dist]],Quartiles,2)</f>
        <v>Q2</v>
      </c>
      <c r="W333">
        <f>IF(physicochemical[[#This Row],[Euclidean Dist]]&lt;=beta,1-2*(physicochemical[[#This Row],[Euclidean Dist]]/gamma)^2,2*((physicochemical[[#This Row],[Euclidean Dist]]-gamma)/gamma)^2)</f>
        <v>0.66286608261256641</v>
      </c>
      <c r="X333" t="str">
        <f>VLOOKUP(physicochemical[[#This Row],[S- Fn]],FuzzyQ,2)</f>
        <v>Q2</v>
      </c>
      <c r="Y333">
        <f>physicochemical[[#This Row],[Euclidean Dist]]^2</f>
        <v>38.422843536358641</v>
      </c>
      <c r="Z333" t="str">
        <f>VLOOKUP(physicochemical[[#This Row],[Concentration]],FuzzyQ,2)</f>
        <v>Q1</v>
      </c>
      <c r="AA333">
        <f>SQRT(physicochemical[[#This Row],[S- Fn]])</f>
        <v>0.81416588150853286</v>
      </c>
      <c r="AB333" t="str">
        <f>VLOOKUP(physicochemical[[#This Row],[Dialation]],FuzzyQ,2)</f>
        <v>Q1</v>
      </c>
    </row>
    <row r="334" spans="1:28" ht="15" hidden="1" thickTop="1" x14ac:dyDescent="0.35">
      <c r="A334">
        <f>'winequality-white'!A378</f>
        <v>11.5</v>
      </c>
      <c r="B334">
        <f>'winequality-white'!B378</f>
        <v>0.45</v>
      </c>
      <c r="C334">
        <f>'winequality-white'!D378</f>
        <v>3</v>
      </c>
      <c r="D334">
        <f>'winequality-white'!E378</f>
        <v>7.8E-2</v>
      </c>
      <c r="E334">
        <f>'winequality-white'!F378</f>
        <v>19</v>
      </c>
      <c r="F334">
        <f>'winequality-white'!H378</f>
        <v>1.0003</v>
      </c>
      <c r="G334">
        <f>'winequality-white'!I378</f>
        <v>3.26</v>
      </c>
      <c r="H334">
        <f>'winequality-white'!J378</f>
        <v>1.1100000000000001</v>
      </c>
      <c r="I334">
        <f>'winequality-white'!K378</f>
        <v>11</v>
      </c>
      <c r="J334" s="17">
        <v>6</v>
      </c>
      <c r="K334">
        <f>STANDARDIZE(physicochemical[[#This Row],[fixed acidity]],Stats!B$3,Stats!B$7)</f>
        <v>1.5088187820389947</v>
      </c>
      <c r="L334">
        <f>STANDARDIZE(physicochemical[[#This Row],[volatile acidity]],Stats!C$3,Stats!C$7)</f>
        <v>-0.43847693727611309</v>
      </c>
      <c r="M334">
        <f>STANDARDIZE(physicochemical[[#This Row],[residual sugar]],Stats!E$3,Stats!E$7)</f>
        <v>0.33947840710788085</v>
      </c>
      <c r="N334">
        <f>STANDARDIZE(physicochemical[[#This Row],[chlorides]],Stats!F$3,Stats!F$7)</f>
        <v>-0.24791376444057411</v>
      </c>
      <c r="O334">
        <f>STANDARDIZE(physicochemical[[#This Row],[free sulfur dioxide]],Stats!G$3,Stats!G$7)</f>
        <v>0.38393857884826277</v>
      </c>
      <c r="P334">
        <f>STANDARDIZE(physicochemical[[#This Row],[density]],Stats!I$3,Stats!I$7)</f>
        <v>1.6594520770182872</v>
      </c>
      <c r="Q334">
        <f>STANDARDIZE(physicochemical[[#This Row],[pH]],Stats!J$3,Stats!J$7)</f>
        <v>-0.24754999107748332</v>
      </c>
      <c r="R334">
        <f>STANDARDIZE(physicochemical[[#This Row],[sulphates]],Stats!K$3,Stats!K$7)</f>
        <v>2.4096984145858742</v>
      </c>
      <c r="S334">
        <f>STANDARDIZE(physicochemical[[#This Row],[alcohol]],Stats!L$3,Stats!L$7)</f>
        <v>0.73492926701131767</v>
      </c>
      <c r="T334" s="17">
        <f>STANDARDIZE(physicochemical[[#This Row],[quality]],Stats!N$3,Stats!N$7)</f>
        <v>0.50837380281196765</v>
      </c>
      <c r="U334">
        <f>SQRT(SUMXMY2($K$2:$S$2,physicochemical[[#This Row],[STDFA]:[STDAlc]]))</f>
        <v>6.6816408380375014</v>
      </c>
      <c r="V334" t="str">
        <f>VLOOKUP(physicochemical[[#This Row],[Euclidean Dist]],Quartiles,2)</f>
        <v>Q2</v>
      </c>
      <c r="W334">
        <f>IF(physicochemical[[#This Row],[Euclidean Dist]]&lt;=beta,1-2*(physicochemical[[#This Row],[Euclidean Dist]]/gamma)^2,2*((physicochemical[[#This Row],[Euclidean Dist]]-gamma)/gamma)^2)</f>
        <v>0.608276885539075</v>
      </c>
      <c r="X334" t="str">
        <f>VLOOKUP(physicochemical[[#This Row],[S- Fn]],FuzzyQ,2)</f>
        <v>Q2</v>
      </c>
      <c r="Y334">
        <f>physicochemical[[#This Row],[Euclidean Dist]]^2</f>
        <v>44.644324288530484</v>
      </c>
      <c r="Z334" t="str">
        <f>VLOOKUP(physicochemical[[#This Row],[Concentration]],FuzzyQ,2)</f>
        <v>Q1</v>
      </c>
      <c r="AA334">
        <f>SQRT(physicochemical[[#This Row],[S- Fn]])</f>
        <v>0.77992107648086739</v>
      </c>
      <c r="AB334" t="str">
        <f>VLOOKUP(physicochemical[[#This Row],[Dialation]],FuzzyQ,2)</f>
        <v>Q1</v>
      </c>
    </row>
    <row r="335" spans="1:28" ht="15" hidden="1" thickTop="1" x14ac:dyDescent="0.35">
      <c r="A335">
        <f>'winequality-white'!A380</f>
        <v>11.4</v>
      </c>
      <c r="B335">
        <f>'winequality-white'!B380</f>
        <v>0.625</v>
      </c>
      <c r="C335">
        <f>'winequality-white'!D380</f>
        <v>6.2</v>
      </c>
      <c r="D335">
        <f>'winequality-white'!E380</f>
        <v>8.7999999999999995E-2</v>
      </c>
      <c r="E335">
        <f>'winequality-white'!F380</f>
        <v>6</v>
      </c>
      <c r="F335">
        <f>'winequality-white'!H380</f>
        <v>0.99880000000000002</v>
      </c>
      <c r="G335">
        <f>'winequality-white'!I380</f>
        <v>3.11</v>
      </c>
      <c r="H335">
        <f>'winequality-white'!J380</f>
        <v>0.99</v>
      </c>
      <c r="I335">
        <f>'winequality-white'!K380</f>
        <v>13.3</v>
      </c>
      <c r="J335" s="17">
        <v>6</v>
      </c>
      <c r="K335">
        <f>STANDARDIZE(physicochemical[[#This Row],[fixed acidity]],Stats!B$3,Stats!B$7)</f>
        <v>1.4543704120040268</v>
      </c>
      <c r="L335">
        <f>STANDARDIZE(physicochemical[[#This Row],[volatile acidity]],Stats!C$3,Stats!C$7)</f>
        <v>0.54164139231029607</v>
      </c>
      <c r="M335">
        <f>STANDARDIZE(physicochemical[[#This Row],[residual sugar]],Stats!E$3,Stats!E$7)</f>
        <v>2.9222908244764501</v>
      </c>
      <c r="N335">
        <f>STANDARDIZE(physicochemical[[#This Row],[chlorides]],Stats!F$3,Stats!F$7)</f>
        <v>-4.7579409337077459E-2</v>
      </c>
      <c r="O335">
        <f>STANDARDIZE(physicochemical[[#This Row],[free sulfur dioxide]],Stats!G$3,Stats!G$7)</f>
        <v>-0.91958754416751554</v>
      </c>
      <c r="P335">
        <f>STANDARDIZE(physicochemical[[#This Row],[density]],Stats!I$3,Stats!I$7)</f>
        <v>0.8158115948228174</v>
      </c>
      <c r="Q335">
        <f>STANDARDIZE(physicochemical[[#This Row],[pH]],Stats!J$3,Stats!J$7)</f>
        <v>-1.1972302637532521</v>
      </c>
      <c r="R335">
        <f>STANDARDIZE(physicochemical[[#This Row],[sulphates]],Stats!K$3,Stats!K$7)</f>
        <v>1.7547110771066994</v>
      </c>
      <c r="S335">
        <f>STANDARDIZE(physicochemical[[#This Row],[alcohol]],Stats!L$3,Stats!L$7)</f>
        <v>2.9611077394543526</v>
      </c>
      <c r="T335" s="17">
        <f>STANDARDIZE(physicochemical[[#This Row],[quality]],Stats!N$3,Stats!N$7)</f>
        <v>0.50837380281196765</v>
      </c>
      <c r="U335">
        <f>SQRT(SUMXMY2($K$2:$S$2,physicochemical[[#This Row],[STDFA]:[STDAlc]]))</f>
        <v>6.4680526863264589</v>
      </c>
      <c r="V335" t="str">
        <f>VLOOKUP(physicochemical[[#This Row],[Euclidean Dist]],Quartiles,2)</f>
        <v>Q2</v>
      </c>
      <c r="W335">
        <f>IF(physicochemical[[#This Row],[Euclidean Dist]]&lt;=beta,1-2*(physicochemical[[#This Row],[Euclidean Dist]]/gamma)^2,2*((physicochemical[[#This Row],[Euclidean Dist]]-gamma)/gamma)^2)</f>
        <v>0.6329205753229693</v>
      </c>
      <c r="X335" t="str">
        <f>VLOOKUP(physicochemical[[#This Row],[S- Fn]],FuzzyQ,2)</f>
        <v>Q2</v>
      </c>
      <c r="Y335">
        <f>physicochemical[[#This Row],[Euclidean Dist]]^2</f>
        <v>41.835705553094918</v>
      </c>
      <c r="Z335" t="str">
        <f>VLOOKUP(physicochemical[[#This Row],[Concentration]],FuzzyQ,2)</f>
        <v>Q1</v>
      </c>
      <c r="AA335">
        <f>SQRT(physicochemical[[#This Row],[S- Fn]])</f>
        <v>0.79556305552920781</v>
      </c>
      <c r="AB335" t="str">
        <f>VLOOKUP(physicochemical[[#This Row],[Dialation]],FuzzyQ,2)</f>
        <v>Q1</v>
      </c>
    </row>
    <row r="336" spans="1:28" ht="15" hidden="1" thickTop="1" x14ac:dyDescent="0.35">
      <c r="A336">
        <f>'winequality-white'!A381</f>
        <v>8.3000000000000007</v>
      </c>
      <c r="B336">
        <f>'winequality-white'!B381</f>
        <v>0.42</v>
      </c>
      <c r="C336">
        <f>'winequality-white'!D381</f>
        <v>2.5</v>
      </c>
      <c r="D336">
        <f>'winequality-white'!E381</f>
        <v>9.4E-2</v>
      </c>
      <c r="E336">
        <f>'winequality-white'!F381</f>
        <v>24</v>
      </c>
      <c r="F336">
        <f>'winequality-white'!H381</f>
        <v>0.99790000000000001</v>
      </c>
      <c r="G336">
        <f>'winequality-white'!I381</f>
        <v>3.31</v>
      </c>
      <c r="H336">
        <f>'winequality-white'!J381</f>
        <v>0.7</v>
      </c>
      <c r="I336">
        <f>'winequality-white'!K381</f>
        <v>10.8</v>
      </c>
      <c r="J336" s="17">
        <v>6</v>
      </c>
      <c r="K336">
        <f>STANDARDIZE(physicochemical[[#This Row],[fixed acidity]],Stats!B$3,Stats!B$7)</f>
        <v>-0.23352905907998314</v>
      </c>
      <c r="L336">
        <f>STANDARDIZE(physicochemical[[#This Row],[volatile acidity]],Stats!C$3,Stats!C$7)</f>
        <v>-0.60649722234806913</v>
      </c>
      <c r="M336">
        <f>STANDARDIZE(physicochemical[[#This Row],[residual sugar]],Stats!E$3,Stats!E$7)</f>
        <v>-6.408603310595809E-2</v>
      </c>
      <c r="N336">
        <f>STANDARDIZE(physicochemical[[#This Row],[chlorides]],Stats!F$3,Stats!F$7)</f>
        <v>7.2621203725020692E-2</v>
      </c>
      <c r="O336">
        <f>STANDARDIZE(physicochemical[[#This Row],[free sulfur dioxide]],Stats!G$3,Stats!G$7)</f>
        <v>0.88529478000817741</v>
      </c>
      <c r="P336">
        <f>STANDARDIZE(physicochemical[[#This Row],[density]],Stats!I$3,Stats!I$7)</f>
        <v>0.30962730550551054</v>
      </c>
      <c r="Q336">
        <f>STANDARDIZE(physicochemical[[#This Row],[pH]],Stats!J$3,Stats!J$7)</f>
        <v>6.9010099814441478E-2</v>
      </c>
      <c r="R336">
        <f>STANDARDIZE(physicochemical[[#This Row],[sulphates]],Stats!K$3,Stats!K$7)</f>
        <v>0.17182501153202853</v>
      </c>
      <c r="S336">
        <f>STANDARDIZE(physicochemical[[#This Row],[alcohol]],Stats!L$3,Stats!L$7)</f>
        <v>0.54134853027714147</v>
      </c>
      <c r="T336" s="17">
        <f>STANDARDIZE(physicochemical[[#This Row],[quality]],Stats!N$3,Stats!N$7)</f>
        <v>0.50837380281196765</v>
      </c>
      <c r="U336">
        <f>SQRT(SUMXMY2($K$2:$S$2,physicochemical[[#This Row],[STDFA]:[STDAlc]]))</f>
        <v>5.4439676193407545</v>
      </c>
      <c r="V336" t="str">
        <f>VLOOKUP(physicochemical[[#This Row],[Euclidean Dist]],Quartiles,2)</f>
        <v>Q2</v>
      </c>
      <c r="W336">
        <f>IF(physicochemical[[#This Row],[Euclidean Dist]]&lt;=beta,1-2*(physicochemical[[#This Row],[Euclidean Dist]]/gamma)^2,2*((physicochemical[[#This Row],[Euclidean Dist]]-gamma)/gamma)^2)</f>
        <v>0.73995769234047915</v>
      </c>
      <c r="X336" t="str">
        <f>VLOOKUP(physicochemical[[#This Row],[S- Fn]],FuzzyQ,2)</f>
        <v>Q2</v>
      </c>
      <c r="Y336">
        <f>physicochemical[[#This Row],[Euclidean Dist]]^2</f>
        <v>29.636783440430641</v>
      </c>
      <c r="Z336" t="str">
        <f>VLOOKUP(physicochemical[[#This Row],[Concentration]],FuzzyQ,2)</f>
        <v>Q1</v>
      </c>
      <c r="AA336">
        <f>SQRT(physicochemical[[#This Row],[S- Fn]])</f>
        <v>0.86020793552517238</v>
      </c>
      <c r="AB336" t="str">
        <f>VLOOKUP(physicochemical[[#This Row],[Dialation]],FuzzyQ,2)</f>
        <v>Q1</v>
      </c>
    </row>
    <row r="337" spans="1:28" ht="15" hidden="1" thickTop="1" x14ac:dyDescent="0.35">
      <c r="A337">
        <f>'winequality-white'!A382</f>
        <v>8.3000000000000007</v>
      </c>
      <c r="B337">
        <f>'winequality-white'!B382</f>
        <v>0.26</v>
      </c>
      <c r="C337">
        <f>'winequality-white'!D382</f>
        <v>2</v>
      </c>
      <c r="D337">
        <f>'winequality-white'!E382</f>
        <v>0.08</v>
      </c>
      <c r="E337">
        <f>'winequality-white'!F382</f>
        <v>11</v>
      </c>
      <c r="F337">
        <f>'winequality-white'!H382</f>
        <v>0.99739999999999995</v>
      </c>
      <c r="G337">
        <f>'winequality-white'!I382</f>
        <v>3.21</v>
      </c>
      <c r="H337">
        <f>'winequality-white'!J382</f>
        <v>0.8</v>
      </c>
      <c r="I337">
        <f>'winequality-white'!K382</f>
        <v>9.4</v>
      </c>
      <c r="J337" s="17">
        <v>6</v>
      </c>
      <c r="K337">
        <f>STANDARDIZE(physicochemical[[#This Row],[fixed acidity]],Stats!B$3,Stats!B$7)</f>
        <v>-0.23352905907998314</v>
      </c>
      <c r="L337">
        <f>STANDARDIZE(physicochemical[[#This Row],[volatile acidity]],Stats!C$3,Stats!C$7)</f>
        <v>-1.5026054093985004</v>
      </c>
      <c r="M337">
        <f>STANDARDIZE(physicochemical[[#This Row],[residual sugar]],Stats!E$3,Stats!E$7)</f>
        <v>-0.46765047331979703</v>
      </c>
      <c r="N337">
        <f>STANDARDIZE(physicochemical[[#This Row],[chlorides]],Stats!F$3,Stats!F$7)</f>
        <v>-0.20784689341987472</v>
      </c>
      <c r="O337">
        <f>STANDARDIZE(physicochemical[[#This Row],[free sulfur dioxide]],Stats!G$3,Stats!G$7)</f>
        <v>-0.41823134300760079</v>
      </c>
      <c r="P337">
        <f>STANDARDIZE(physicochemical[[#This Row],[density]],Stats!I$3,Stats!I$7)</f>
        <v>2.8413811440312298E-2</v>
      </c>
      <c r="Q337">
        <f>STANDARDIZE(physicochemical[[#This Row],[pH]],Stats!J$3,Stats!J$7)</f>
        <v>-0.56411008196940526</v>
      </c>
      <c r="R337">
        <f>STANDARDIZE(physicochemical[[#This Row],[sulphates]],Stats!K$3,Stats!K$7)</f>
        <v>0.71764779276467405</v>
      </c>
      <c r="S337">
        <f>STANDARDIZE(physicochemical[[#This Row],[alcohol]],Stats!L$3,Stats!L$7)</f>
        <v>-0.813716626862097</v>
      </c>
      <c r="T337" s="17">
        <f>STANDARDIZE(physicochemical[[#This Row],[quality]],Stats!N$3,Stats!N$7)</f>
        <v>0.50837380281196765</v>
      </c>
      <c r="U337">
        <f>SQRT(SUMXMY2($K$2:$S$2,physicochemical[[#This Row],[STDFA]:[STDAlc]]))</f>
        <v>6.4595244060435446</v>
      </c>
      <c r="V337" t="str">
        <f>VLOOKUP(physicochemical[[#This Row],[Euclidean Dist]],Quartiles,2)</f>
        <v>Q2</v>
      </c>
      <c r="W337">
        <f>IF(physicochemical[[#This Row],[Euclidean Dist]]&lt;=beta,1-2*(physicochemical[[#This Row],[Euclidean Dist]]/gamma)^2,2*((physicochemical[[#This Row],[Euclidean Dist]]-gamma)/gamma)^2)</f>
        <v>0.63388794294203055</v>
      </c>
      <c r="X337" t="str">
        <f>VLOOKUP(physicochemical[[#This Row],[S- Fn]],FuzzyQ,2)</f>
        <v>Q2</v>
      </c>
      <c r="Y337">
        <f>physicochemical[[#This Row],[Euclidean Dist]]^2</f>
        <v>41.725455552272209</v>
      </c>
      <c r="Z337" t="str">
        <f>VLOOKUP(physicochemical[[#This Row],[Concentration]],FuzzyQ,2)</f>
        <v>Q1</v>
      </c>
      <c r="AA337">
        <f>SQRT(physicochemical[[#This Row],[S- Fn]])</f>
        <v>0.79617080010637831</v>
      </c>
      <c r="AB337" t="str">
        <f>VLOOKUP(physicochemical[[#This Row],[Dialation]],FuzzyQ,2)</f>
        <v>Q1</v>
      </c>
    </row>
    <row r="338" spans="1:28" ht="15" hidden="1" thickTop="1" x14ac:dyDescent="0.35">
      <c r="A338">
        <f>'winequality-white'!A383</f>
        <v>13.7</v>
      </c>
      <c r="B338">
        <f>'winequality-white'!B383</f>
        <v>0.41499999999999998</v>
      </c>
      <c r="C338">
        <f>'winequality-white'!D383</f>
        <v>2.9</v>
      </c>
      <c r="D338">
        <f>'winequality-white'!E383</f>
        <v>8.5000000000000006E-2</v>
      </c>
      <c r="E338">
        <f>'winequality-white'!F383</f>
        <v>17</v>
      </c>
      <c r="F338">
        <f>'winequality-white'!H383</f>
        <v>1.0014000000000001</v>
      </c>
      <c r="G338">
        <f>'winequality-white'!I383</f>
        <v>3.06</v>
      </c>
      <c r="H338">
        <f>'winequality-white'!J383</f>
        <v>0.8</v>
      </c>
      <c r="I338">
        <f>'winequality-white'!K383</f>
        <v>10</v>
      </c>
      <c r="J338" s="17">
        <v>6</v>
      </c>
      <c r="K338">
        <f>STANDARDIZE(physicochemical[[#This Row],[fixed acidity]],Stats!B$3,Stats!B$7)</f>
        <v>2.7066829228082918</v>
      </c>
      <c r="L338">
        <f>STANDARDIZE(physicochemical[[#This Row],[volatile acidity]],Stats!C$3,Stats!C$7)</f>
        <v>-0.63450060319339507</v>
      </c>
      <c r="M338">
        <f>STANDARDIZE(physicochemical[[#This Row],[residual sugar]],Stats!E$3,Stats!E$7)</f>
        <v>0.25876551906511297</v>
      </c>
      <c r="N338">
        <f>STANDARDIZE(physicochemical[[#This Row],[chlorides]],Stats!F$3,Stats!F$7)</f>
        <v>-0.10767971586812626</v>
      </c>
      <c r="O338">
        <f>STANDARDIZE(physicochemical[[#This Row],[free sulfur dioxide]],Stats!G$3,Stats!G$7)</f>
        <v>0.18339609838429685</v>
      </c>
      <c r="P338">
        <f>STANDARDIZE(physicochemical[[#This Row],[density]],Stats!I$3,Stats!I$7)</f>
        <v>2.2781217639617108</v>
      </c>
      <c r="Q338">
        <f>STANDARDIZE(physicochemical[[#This Row],[pH]],Stats!J$3,Stats!J$7)</f>
        <v>-1.5137903546451741</v>
      </c>
      <c r="R338">
        <f>STANDARDIZE(physicochemical[[#This Row],[sulphates]],Stats!K$3,Stats!K$7)</f>
        <v>0.71764779276467405</v>
      </c>
      <c r="S338">
        <f>STANDARDIZE(physicochemical[[#This Row],[alcohol]],Stats!L$3,Stats!L$7)</f>
        <v>-0.23297441665956675</v>
      </c>
      <c r="T338" s="17">
        <f>STANDARDIZE(physicochemical[[#This Row],[quality]],Stats!N$3,Stats!N$7)</f>
        <v>0.50837380281196765</v>
      </c>
      <c r="U338">
        <f>SQRT(SUMXMY2($K$2:$S$2,physicochemical[[#This Row],[STDFA]:[STDAlc]]))</f>
        <v>7.4727351167461222</v>
      </c>
      <c r="V338" t="str">
        <f>VLOOKUP(physicochemical[[#This Row],[Euclidean Dist]],Quartiles,2)</f>
        <v>Q2</v>
      </c>
      <c r="W338">
        <f>IF(physicochemical[[#This Row],[Euclidean Dist]]&lt;=beta,1-2*(physicochemical[[#This Row],[Euclidean Dist]]/gamma)^2,2*((physicochemical[[#This Row],[Euclidean Dist]]-gamma)/gamma)^2)</f>
        <v>0.51002703122968662</v>
      </c>
      <c r="X338" t="str">
        <f>VLOOKUP(physicochemical[[#This Row],[S- Fn]],FuzzyQ,2)</f>
        <v>Q2</v>
      </c>
      <c r="Y338">
        <f>physicochemical[[#This Row],[Euclidean Dist]]^2</f>
        <v>55.841770125050679</v>
      </c>
      <c r="Z338" t="str">
        <f>VLOOKUP(physicochemical[[#This Row],[Concentration]],FuzzyQ,2)</f>
        <v>Q1</v>
      </c>
      <c r="AA338">
        <f>SQRT(physicochemical[[#This Row],[S- Fn]])</f>
        <v>0.71416176824980393</v>
      </c>
      <c r="AB338" t="str">
        <f>VLOOKUP(physicochemical[[#This Row],[Dialation]],FuzzyQ,2)</f>
        <v>Q2</v>
      </c>
    </row>
    <row r="339" spans="1:28" ht="15" hidden="1" thickTop="1" x14ac:dyDescent="0.35">
      <c r="A339">
        <f>'winequality-white'!A386</f>
        <v>7.7</v>
      </c>
      <c r="B339">
        <f>'winequality-white'!B386</f>
        <v>0.51</v>
      </c>
      <c r="C339">
        <f>'winequality-white'!D386</f>
        <v>2.1</v>
      </c>
      <c r="D339">
        <f>'winequality-white'!E386</f>
        <v>8.6999999999999994E-2</v>
      </c>
      <c r="E339">
        <f>'winequality-white'!F386</f>
        <v>23</v>
      </c>
      <c r="F339">
        <f>'winequality-white'!H386</f>
        <v>0.998</v>
      </c>
      <c r="G339">
        <f>'winequality-white'!I386</f>
        <v>3.42</v>
      </c>
      <c r="H339">
        <f>'winequality-white'!J386</f>
        <v>0.74</v>
      </c>
      <c r="I339">
        <f>'winequality-white'!K386</f>
        <v>9.1999999999999993</v>
      </c>
      <c r="J339" s="17">
        <v>5</v>
      </c>
      <c r="K339">
        <f>STANDARDIZE(physicochemical[[#This Row],[fixed acidity]],Stats!B$3,Stats!B$7)</f>
        <v>-0.56021927928979187</v>
      </c>
      <c r="L339">
        <f>STANDARDIZE(physicochemical[[#This Row],[volatile acidity]],Stats!C$3,Stats!C$7)</f>
        <v>-0.10243636713220135</v>
      </c>
      <c r="M339">
        <f>STANDARDIZE(physicochemical[[#This Row],[residual sugar]],Stats!E$3,Stats!E$7)</f>
        <v>-0.38693758527702915</v>
      </c>
      <c r="N339">
        <f>STANDARDIZE(physicochemical[[#This Row],[chlorides]],Stats!F$3,Stats!F$7)</f>
        <v>-6.7612844847427148E-2</v>
      </c>
      <c r="O339">
        <f>STANDARDIZE(physicochemical[[#This Row],[free sulfur dioxide]],Stats!G$3,Stats!G$7)</f>
        <v>0.78502353977619455</v>
      </c>
      <c r="P339">
        <f>STANDARDIZE(physicochemical[[#This Row],[density]],Stats!I$3,Stats!I$7)</f>
        <v>0.36587000431853767</v>
      </c>
      <c r="Q339">
        <f>STANDARDIZE(physicochemical[[#This Row],[pH]],Stats!J$3,Stats!J$7)</f>
        <v>0.76544229977667155</v>
      </c>
      <c r="R339">
        <f>STANDARDIZE(physicochemical[[#This Row],[sulphates]],Stats!K$3,Stats!K$7)</f>
        <v>0.39015412402508676</v>
      </c>
      <c r="S339">
        <f>STANDARDIZE(physicochemical[[#This Row],[alcohol]],Stats!L$3,Stats!L$7)</f>
        <v>-1.007297363596275</v>
      </c>
      <c r="T339" s="17">
        <f>STANDARDIZE(physicochemical[[#This Row],[quality]],Stats!N$3,Stats!N$7)</f>
        <v>-0.74377842086283041</v>
      </c>
      <c r="U339">
        <f>SQRT(SUMXMY2($K$2:$S$2,physicochemical[[#This Row],[STDFA]:[STDAlc]]))</f>
        <v>5.1298056305771897</v>
      </c>
      <c r="V339" t="str">
        <f>VLOOKUP(physicochemical[[#This Row],[Euclidean Dist]],Quartiles,2)</f>
        <v>Q2</v>
      </c>
      <c r="W339">
        <f>IF(physicochemical[[#This Row],[Euclidean Dist]]&lt;=beta,1-2*(physicochemical[[#This Row],[Euclidean Dist]]/gamma)^2,2*((physicochemical[[#This Row],[Euclidean Dist]]-gamma)/gamma)^2)</f>
        <v>0.76910487449557829</v>
      </c>
      <c r="X339" t="str">
        <f>VLOOKUP(physicochemical[[#This Row],[S- Fn]],FuzzyQ,2)</f>
        <v>Q1</v>
      </c>
      <c r="Y339">
        <f>physicochemical[[#This Row],[Euclidean Dist]]^2</f>
        <v>26.314905807501439</v>
      </c>
      <c r="Z339" t="str">
        <f>VLOOKUP(physicochemical[[#This Row],[Concentration]],FuzzyQ,2)</f>
        <v>Q1</v>
      </c>
      <c r="AA339">
        <f>SQRT(physicochemical[[#This Row],[S- Fn]])</f>
        <v>0.87698624532861302</v>
      </c>
      <c r="AB339" t="str">
        <f>VLOOKUP(physicochemical[[#This Row],[Dialation]],FuzzyQ,2)</f>
        <v>Q1</v>
      </c>
    </row>
    <row r="340" spans="1:28" ht="15" hidden="1" thickTop="1" x14ac:dyDescent="0.35">
      <c r="A340">
        <f>'winequality-white'!A387</f>
        <v>7.4</v>
      </c>
      <c r="B340">
        <f>'winequality-white'!B387</f>
        <v>0.63</v>
      </c>
      <c r="C340">
        <f>'winequality-white'!D387</f>
        <v>2.4</v>
      </c>
      <c r="D340">
        <f>'winequality-white'!E387</f>
        <v>0.09</v>
      </c>
      <c r="E340">
        <f>'winequality-white'!F387</f>
        <v>11</v>
      </c>
      <c r="F340">
        <f>'winequality-white'!H387</f>
        <v>0.99790000000000001</v>
      </c>
      <c r="G340">
        <f>'winequality-white'!I387</f>
        <v>3.43</v>
      </c>
      <c r="H340">
        <f>'winequality-white'!J387</f>
        <v>0.76</v>
      </c>
      <c r="I340">
        <f>'winequality-white'!K387</f>
        <v>9.6999999999999993</v>
      </c>
      <c r="J340" s="17">
        <v>6</v>
      </c>
      <c r="K340">
        <f>STANDARDIZE(physicochemical[[#This Row],[fixed acidity]],Stats!B$3,Stats!B$7)</f>
        <v>-0.72356438939469592</v>
      </c>
      <c r="L340">
        <f>STANDARDIZE(physicochemical[[#This Row],[volatile acidity]],Stats!C$3,Stats!C$7)</f>
        <v>0.56964477315562212</v>
      </c>
      <c r="M340">
        <f>STANDARDIZE(physicochemical[[#This Row],[residual sugar]],Stats!E$3,Stats!E$7)</f>
        <v>-0.14479892114872595</v>
      </c>
      <c r="N340">
        <f>STANDARDIZE(physicochemical[[#This Row],[chlorides]],Stats!F$3,Stats!F$7)</f>
        <v>-7.5125383163780765E-3</v>
      </c>
      <c r="O340">
        <f>STANDARDIZE(physicochemical[[#This Row],[free sulfur dioxide]],Stats!G$3,Stats!G$7)</f>
        <v>-0.41823134300760079</v>
      </c>
      <c r="P340">
        <f>STANDARDIZE(physicochemical[[#This Row],[density]],Stats!I$3,Stats!I$7)</f>
        <v>0.30962730550551054</v>
      </c>
      <c r="Q340">
        <f>STANDARDIZE(physicochemical[[#This Row],[pH]],Stats!J$3,Stats!J$7)</f>
        <v>0.82875431795505761</v>
      </c>
      <c r="R340">
        <f>STANDARDIZE(physicochemical[[#This Row],[sulphates]],Stats!K$3,Stats!K$7)</f>
        <v>0.49931868027161586</v>
      </c>
      <c r="S340">
        <f>STANDARDIZE(physicochemical[[#This Row],[alcohol]],Stats!L$3,Stats!L$7)</f>
        <v>-0.52334552176083271</v>
      </c>
      <c r="T340" s="17">
        <f>STANDARDIZE(physicochemical[[#This Row],[quality]],Stats!N$3,Stats!N$7)</f>
        <v>0.50837380281196765</v>
      </c>
      <c r="U340">
        <f>SQRT(SUMXMY2($K$2:$S$2,physicochemical[[#This Row],[STDFA]:[STDAlc]]))</f>
        <v>4.0975559290313441</v>
      </c>
      <c r="V340" t="str">
        <f>VLOOKUP(physicochemical[[#This Row],[Euclidean Dist]],Quartiles,2)</f>
        <v>Q2</v>
      </c>
      <c r="W340">
        <f>IF(physicochemical[[#This Row],[Euclidean Dist]]&lt;=beta,1-2*(physicochemical[[#This Row],[Euclidean Dist]]/gamma)^2,2*((physicochemical[[#This Row],[Euclidean Dist]]-gamma)/gamma)^2)</f>
        <v>0.85267965578378435</v>
      </c>
      <c r="X340" t="str">
        <f>VLOOKUP(physicochemical[[#This Row],[S- Fn]],FuzzyQ,2)</f>
        <v>Q1</v>
      </c>
      <c r="Y340">
        <f>physicochemical[[#This Row],[Euclidean Dist]]^2</f>
        <v>16.78996459153992</v>
      </c>
      <c r="Z340" t="str">
        <f>VLOOKUP(physicochemical[[#This Row],[Concentration]],FuzzyQ,2)</f>
        <v>Q1</v>
      </c>
      <c r="AA340">
        <f>SQRT(physicochemical[[#This Row],[S- Fn]])</f>
        <v>0.92340654956729884</v>
      </c>
      <c r="AB340" t="str">
        <f>VLOOKUP(physicochemical[[#This Row],[Dialation]],FuzzyQ,2)</f>
        <v>Q1</v>
      </c>
    </row>
    <row r="341" spans="1:28" ht="15" hidden="1" thickTop="1" x14ac:dyDescent="0.35">
      <c r="A341">
        <f>'winequality-white'!A388</f>
        <v>7.8</v>
      </c>
      <c r="B341">
        <f>'winequality-white'!B388</f>
        <v>0.54</v>
      </c>
      <c r="C341">
        <f>'winequality-white'!D388</f>
        <v>2</v>
      </c>
      <c r="D341">
        <f>'winequality-white'!E388</f>
        <v>8.7999999999999995E-2</v>
      </c>
      <c r="E341">
        <f>'winequality-white'!F388</f>
        <v>23</v>
      </c>
      <c r="F341">
        <f>'winequality-white'!H388</f>
        <v>0.99809999999999999</v>
      </c>
      <c r="G341">
        <f>'winequality-white'!I388</f>
        <v>3.41</v>
      </c>
      <c r="H341">
        <f>'winequality-white'!J388</f>
        <v>0.74</v>
      </c>
      <c r="I341">
        <f>'winequality-white'!K388</f>
        <v>9.1999999999999993</v>
      </c>
      <c r="J341" s="17">
        <v>6</v>
      </c>
      <c r="K341">
        <f>STANDARDIZE(physicochemical[[#This Row],[fixed acidity]],Stats!B$3,Stats!B$7)</f>
        <v>-0.50577090925482393</v>
      </c>
      <c r="L341">
        <f>STANDARDIZE(physicochemical[[#This Row],[volatile acidity]],Stats!C$3,Stats!C$7)</f>
        <v>6.5583917939754682E-2</v>
      </c>
      <c r="M341">
        <f>STANDARDIZE(physicochemical[[#This Row],[residual sugar]],Stats!E$3,Stats!E$7)</f>
        <v>-0.46765047331979703</v>
      </c>
      <c r="N341">
        <f>STANDARDIZE(physicochemical[[#This Row],[chlorides]],Stats!F$3,Stats!F$7)</f>
        <v>-4.7579409337077459E-2</v>
      </c>
      <c r="O341">
        <f>STANDARDIZE(physicochemical[[#This Row],[free sulfur dioxide]],Stats!G$3,Stats!G$7)</f>
        <v>0.78502353977619455</v>
      </c>
      <c r="P341">
        <f>STANDARDIZE(physicochemical[[#This Row],[density]],Stats!I$3,Stats!I$7)</f>
        <v>0.42211270313156485</v>
      </c>
      <c r="Q341">
        <f>STANDARDIZE(physicochemical[[#This Row],[pH]],Stats!J$3,Stats!J$7)</f>
        <v>0.70213028159828828</v>
      </c>
      <c r="R341">
        <f>STANDARDIZE(physicochemical[[#This Row],[sulphates]],Stats!K$3,Stats!K$7)</f>
        <v>0.39015412402508676</v>
      </c>
      <c r="S341">
        <f>STANDARDIZE(physicochemical[[#This Row],[alcohol]],Stats!L$3,Stats!L$7)</f>
        <v>-1.007297363596275</v>
      </c>
      <c r="T341" s="17">
        <f>STANDARDIZE(physicochemical[[#This Row],[quality]],Stats!N$3,Stats!N$7)</f>
        <v>0.50837380281196765</v>
      </c>
      <c r="U341">
        <f>SQRT(SUMXMY2($K$2:$S$2,physicochemical[[#This Row],[STDFA]:[STDAlc]]))</f>
        <v>5.0632611650384645</v>
      </c>
      <c r="V341" t="str">
        <f>VLOOKUP(physicochemical[[#This Row],[Euclidean Dist]],Quartiles,2)</f>
        <v>Q2</v>
      </c>
      <c r="W341">
        <f>IF(physicochemical[[#This Row],[Euclidean Dist]]&lt;=beta,1-2*(physicochemical[[#This Row],[Euclidean Dist]]/gamma)^2,2*((physicochemical[[#This Row],[Euclidean Dist]]-gamma)/gamma)^2)</f>
        <v>0.77505641996808428</v>
      </c>
      <c r="X341" t="str">
        <f>VLOOKUP(physicochemical[[#This Row],[S- Fn]],FuzzyQ,2)</f>
        <v>Q1</v>
      </c>
      <c r="Y341">
        <f>physicochemical[[#This Row],[Euclidean Dist]]^2</f>
        <v>25.636613625386669</v>
      </c>
      <c r="Z341" t="str">
        <f>VLOOKUP(physicochemical[[#This Row],[Concentration]],FuzzyQ,2)</f>
        <v>Q1</v>
      </c>
      <c r="AA341">
        <f>SQRT(physicochemical[[#This Row],[S- Fn]])</f>
        <v>0.88037288688832549</v>
      </c>
      <c r="AB341" t="str">
        <f>VLOOKUP(physicochemical[[#This Row],[Dialation]],FuzzyQ,2)</f>
        <v>Q1</v>
      </c>
    </row>
    <row r="342" spans="1:28" ht="15" hidden="1" thickTop="1" x14ac:dyDescent="0.35">
      <c r="A342">
        <f>'winequality-white'!A389</f>
        <v>8.3000000000000007</v>
      </c>
      <c r="B342">
        <f>'winequality-white'!B389</f>
        <v>0.66</v>
      </c>
      <c r="C342">
        <f>'winequality-white'!D389</f>
        <v>1.9</v>
      </c>
      <c r="D342">
        <f>'winequality-white'!E389</f>
        <v>7.9000000000000001E-2</v>
      </c>
      <c r="E342">
        <f>'winequality-white'!F389</f>
        <v>17</v>
      </c>
      <c r="F342">
        <f>'winequality-white'!H389</f>
        <v>0.99719999999999998</v>
      </c>
      <c r="G342">
        <f>'winequality-white'!I389</f>
        <v>3.31</v>
      </c>
      <c r="H342">
        <f>'winequality-white'!J389</f>
        <v>0.54</v>
      </c>
      <c r="I342">
        <f>'winequality-white'!K389</f>
        <v>9.6</v>
      </c>
      <c r="J342" s="17">
        <v>6</v>
      </c>
      <c r="K342">
        <f>STANDARDIZE(physicochemical[[#This Row],[fixed acidity]],Stats!B$3,Stats!B$7)</f>
        <v>-0.23352905907998314</v>
      </c>
      <c r="L342">
        <f>STANDARDIZE(physicochemical[[#This Row],[volatile acidity]],Stats!C$3,Stats!C$7)</f>
        <v>0.73766505822757811</v>
      </c>
      <c r="M342">
        <f>STANDARDIZE(physicochemical[[#This Row],[residual sugar]],Stats!E$3,Stats!E$7)</f>
        <v>-0.54836336136256492</v>
      </c>
      <c r="N342">
        <f>STANDARDIZE(physicochemical[[#This Row],[chlorides]],Stats!F$3,Stats!F$7)</f>
        <v>-0.22788032893022442</v>
      </c>
      <c r="O342">
        <f>STANDARDIZE(physicochemical[[#This Row],[free sulfur dioxide]],Stats!G$3,Stats!G$7)</f>
        <v>0.18339609838429685</v>
      </c>
      <c r="P342">
        <f>STANDARDIZE(physicochemical[[#This Row],[density]],Stats!I$3,Stats!I$7)</f>
        <v>-8.4071586185742023E-2</v>
      </c>
      <c r="Q342">
        <f>STANDARDIZE(physicochemical[[#This Row],[pH]],Stats!J$3,Stats!J$7)</f>
        <v>6.9010099814441478E-2</v>
      </c>
      <c r="R342">
        <f>STANDARDIZE(physicochemical[[#This Row],[sulphates]],Stats!K$3,Stats!K$7)</f>
        <v>-0.70149143844020312</v>
      </c>
      <c r="S342">
        <f>STANDARDIZE(physicochemical[[#This Row],[alcohol]],Stats!L$3,Stats!L$7)</f>
        <v>-0.62013589012792081</v>
      </c>
      <c r="T342" s="17">
        <f>STANDARDIZE(physicochemical[[#This Row],[quality]],Stats!N$3,Stats!N$7)</f>
        <v>0.50837380281196765</v>
      </c>
      <c r="U342">
        <f>SQRT(SUMXMY2($K$2:$S$2,physicochemical[[#This Row],[STDFA]:[STDAlc]]))</f>
        <v>4.4060654968124355</v>
      </c>
      <c r="V342" t="str">
        <f>VLOOKUP(physicochemical[[#This Row],[Euclidean Dist]],Quartiles,2)</f>
        <v>Q2</v>
      </c>
      <c r="W342">
        <f>IF(physicochemical[[#This Row],[Euclidean Dist]]&lt;=beta,1-2*(physicochemical[[#This Row],[Euclidean Dist]]/gamma)^2,2*((physicochemical[[#This Row],[Euclidean Dist]]-gamma)/gamma)^2)</f>
        <v>0.8296607063180973</v>
      </c>
      <c r="X342" t="str">
        <f>VLOOKUP(physicochemical[[#This Row],[S- Fn]],FuzzyQ,2)</f>
        <v>Q1</v>
      </c>
      <c r="Y342">
        <f>physicochemical[[#This Row],[Euclidean Dist]]^2</f>
        <v>19.413413162201014</v>
      </c>
      <c r="Z342" t="str">
        <f>VLOOKUP(physicochemical[[#This Row],[Concentration]],FuzzyQ,2)</f>
        <v>Q1</v>
      </c>
      <c r="AA342">
        <f>SQRT(physicochemical[[#This Row],[S- Fn]])</f>
        <v>0.91085712728072632</v>
      </c>
      <c r="AB342" t="str">
        <f>VLOOKUP(physicochemical[[#This Row],[Dialation]],FuzzyQ,2)</f>
        <v>Q1</v>
      </c>
    </row>
    <row r="343" spans="1:28" ht="15" hidden="1" thickTop="1" x14ac:dyDescent="0.35">
      <c r="A343">
        <f>'winequality-white'!A390</f>
        <v>7.8</v>
      </c>
      <c r="B343">
        <f>'winequality-white'!B390</f>
        <v>0.46</v>
      </c>
      <c r="C343">
        <f>'winequality-white'!D390</f>
        <v>1.9</v>
      </c>
      <c r="D343">
        <f>'winequality-white'!E390</f>
        <v>8.7999999999999995E-2</v>
      </c>
      <c r="E343">
        <f>'winequality-white'!F390</f>
        <v>23</v>
      </c>
      <c r="F343">
        <f>'winequality-white'!H390</f>
        <v>0.99809999999999999</v>
      </c>
      <c r="G343">
        <f>'winequality-white'!I390</f>
        <v>3.43</v>
      </c>
      <c r="H343">
        <f>'winequality-white'!J390</f>
        <v>0.74</v>
      </c>
      <c r="I343">
        <f>'winequality-white'!K390</f>
        <v>9.1999999999999993</v>
      </c>
      <c r="J343" s="17">
        <v>6</v>
      </c>
      <c r="K343">
        <f>STANDARDIZE(physicochemical[[#This Row],[fixed acidity]],Stats!B$3,Stats!B$7)</f>
        <v>-0.50577090925482393</v>
      </c>
      <c r="L343">
        <f>STANDARDIZE(physicochemical[[#This Row],[volatile acidity]],Stats!C$3,Stats!C$7)</f>
        <v>-0.38247017558546109</v>
      </c>
      <c r="M343">
        <f>STANDARDIZE(physicochemical[[#This Row],[residual sugar]],Stats!E$3,Stats!E$7)</f>
        <v>-0.54836336136256492</v>
      </c>
      <c r="N343">
        <f>STANDARDIZE(physicochemical[[#This Row],[chlorides]],Stats!F$3,Stats!F$7)</f>
        <v>-4.7579409337077459E-2</v>
      </c>
      <c r="O343">
        <f>STANDARDIZE(physicochemical[[#This Row],[free sulfur dioxide]],Stats!G$3,Stats!G$7)</f>
        <v>0.78502353977619455</v>
      </c>
      <c r="P343">
        <f>STANDARDIZE(physicochemical[[#This Row],[density]],Stats!I$3,Stats!I$7)</f>
        <v>0.42211270313156485</v>
      </c>
      <c r="Q343">
        <f>STANDARDIZE(physicochemical[[#This Row],[pH]],Stats!J$3,Stats!J$7)</f>
        <v>0.82875431795505761</v>
      </c>
      <c r="R343">
        <f>STANDARDIZE(physicochemical[[#This Row],[sulphates]],Stats!K$3,Stats!K$7)</f>
        <v>0.39015412402508676</v>
      </c>
      <c r="S343">
        <f>STANDARDIZE(physicochemical[[#This Row],[alcohol]],Stats!L$3,Stats!L$7)</f>
        <v>-1.007297363596275</v>
      </c>
      <c r="T343" s="17">
        <f>STANDARDIZE(physicochemical[[#This Row],[quality]],Stats!N$3,Stats!N$7)</f>
        <v>0.50837380281196765</v>
      </c>
      <c r="U343">
        <f>SQRT(SUMXMY2($K$2:$S$2,physicochemical[[#This Row],[STDFA]:[STDAlc]]))</f>
        <v>5.3886420684550682</v>
      </c>
      <c r="V343" t="str">
        <f>VLOOKUP(physicochemical[[#This Row],[Euclidean Dist]],Quartiles,2)</f>
        <v>Q2</v>
      </c>
      <c r="W343">
        <f>IF(physicochemical[[#This Row],[Euclidean Dist]]&lt;=beta,1-2*(physicochemical[[#This Row],[Euclidean Dist]]/gamma)^2,2*((physicochemical[[#This Row],[Euclidean Dist]]-gamma)/gamma)^2)</f>
        <v>0.74521631231709462</v>
      </c>
      <c r="X343" t="str">
        <f>VLOOKUP(physicochemical[[#This Row],[S- Fn]],FuzzyQ,2)</f>
        <v>Q2</v>
      </c>
      <c r="Y343">
        <f>physicochemical[[#This Row],[Euclidean Dist]]^2</f>
        <v>29.037463341923715</v>
      </c>
      <c r="Z343" t="str">
        <f>VLOOKUP(physicochemical[[#This Row],[Concentration]],FuzzyQ,2)</f>
        <v>Q1</v>
      </c>
      <c r="AA343">
        <f>SQRT(physicochemical[[#This Row],[S- Fn]])</f>
        <v>0.86325912234803204</v>
      </c>
      <c r="AB343" t="str">
        <f>VLOOKUP(physicochemical[[#This Row],[Dialation]],FuzzyQ,2)</f>
        <v>Q1</v>
      </c>
    </row>
    <row r="344" spans="1:28" ht="15" hidden="1" thickTop="1" x14ac:dyDescent="0.35">
      <c r="A344">
        <f>'winequality-white'!A391</f>
        <v>9.6</v>
      </c>
      <c r="B344">
        <f>'winequality-white'!B391</f>
        <v>0.38</v>
      </c>
      <c r="C344">
        <f>'winequality-white'!D391</f>
        <v>2.5</v>
      </c>
      <c r="D344">
        <f>'winequality-white'!E391</f>
        <v>9.6000000000000002E-2</v>
      </c>
      <c r="E344">
        <f>'winequality-white'!F391</f>
        <v>16</v>
      </c>
      <c r="F344">
        <f>'winequality-white'!H391</f>
        <v>0.99819999999999998</v>
      </c>
      <c r="G344">
        <f>'winequality-white'!I391</f>
        <v>3.19</v>
      </c>
      <c r="H344">
        <f>'winequality-white'!J391</f>
        <v>0.7</v>
      </c>
      <c r="I344">
        <f>'winequality-white'!K391</f>
        <v>10</v>
      </c>
      <c r="J344" s="17">
        <v>7</v>
      </c>
      <c r="K344">
        <f>STANDARDIZE(physicochemical[[#This Row],[fixed acidity]],Stats!B$3,Stats!B$7)</f>
        <v>0.47429975137460118</v>
      </c>
      <c r="L344">
        <f>STANDARDIZE(physicochemical[[#This Row],[volatile acidity]],Stats!C$3,Stats!C$7)</f>
        <v>-0.83052426911067678</v>
      </c>
      <c r="M344">
        <f>STANDARDIZE(physicochemical[[#This Row],[residual sugar]],Stats!E$3,Stats!E$7)</f>
        <v>-6.408603310595809E-2</v>
      </c>
      <c r="N344">
        <f>STANDARDIZE(physicochemical[[#This Row],[chlorides]],Stats!F$3,Stats!F$7)</f>
        <v>0.11268807474572008</v>
      </c>
      <c r="O344">
        <f>STANDARDIZE(physicochemical[[#This Row],[free sulfur dioxide]],Stats!G$3,Stats!G$7)</f>
        <v>8.3124858152313921E-2</v>
      </c>
      <c r="P344">
        <f>STANDARDIZE(physicochemical[[#This Row],[density]],Stats!I$3,Stats!I$7)</f>
        <v>0.47835540194459197</v>
      </c>
      <c r="Q344">
        <f>STANDARDIZE(physicochemical[[#This Row],[pH]],Stats!J$3,Stats!J$7)</f>
        <v>-0.6907341183261746</v>
      </c>
      <c r="R344">
        <f>STANDARDIZE(physicochemical[[#This Row],[sulphates]],Stats!K$3,Stats!K$7)</f>
        <v>0.17182501153202853</v>
      </c>
      <c r="S344">
        <f>STANDARDIZE(physicochemical[[#This Row],[alcohol]],Stats!L$3,Stats!L$7)</f>
        <v>-0.23297441665956675</v>
      </c>
      <c r="T344" s="17">
        <f>STANDARDIZE(physicochemical[[#This Row],[quality]],Stats!N$3,Stats!N$7)</f>
        <v>1.7605260264867657</v>
      </c>
      <c r="U344">
        <f>SQRT(SUMXMY2($K$2:$S$2,physicochemical[[#This Row],[STDFA]:[STDAlc]]))</f>
        <v>5.8962461329246318</v>
      </c>
      <c r="V344" t="str">
        <f>VLOOKUP(physicochemical[[#This Row],[Euclidean Dist]],Quartiles,2)</f>
        <v>Q2</v>
      </c>
      <c r="W344">
        <f>IF(physicochemical[[#This Row],[Euclidean Dist]]&lt;=beta,1-2*(physicochemical[[#This Row],[Euclidean Dist]]/gamma)^2,2*((physicochemical[[#This Row],[Euclidean Dist]]-gamma)/gamma)^2)</f>
        <v>0.69495482956312027</v>
      </c>
      <c r="X344" t="str">
        <f>VLOOKUP(physicochemical[[#This Row],[S- Fn]],FuzzyQ,2)</f>
        <v>Q2</v>
      </c>
      <c r="Y344">
        <f>physicochemical[[#This Row],[Euclidean Dist]]^2</f>
        <v>34.765718460028673</v>
      </c>
      <c r="Z344" t="str">
        <f>VLOOKUP(physicochemical[[#This Row],[Concentration]],FuzzyQ,2)</f>
        <v>Q1</v>
      </c>
      <c r="AA344">
        <f>SQRT(physicochemical[[#This Row],[S- Fn]])</f>
        <v>0.83363950815872456</v>
      </c>
      <c r="AB344" t="str">
        <f>VLOOKUP(physicochemical[[#This Row],[Dialation]],FuzzyQ,2)</f>
        <v>Q1</v>
      </c>
    </row>
    <row r="345" spans="1:28" ht="15" hidden="1" thickTop="1" x14ac:dyDescent="0.35">
      <c r="A345">
        <f>'winequality-white'!A392</f>
        <v>5.6</v>
      </c>
      <c r="B345">
        <f>'winequality-white'!B392</f>
        <v>0.85</v>
      </c>
      <c r="C345">
        <f>'winequality-white'!D392</f>
        <v>1.4</v>
      </c>
      <c r="D345">
        <f>'winequality-white'!E392</f>
        <v>4.4999999999999998E-2</v>
      </c>
      <c r="E345">
        <f>'winequality-white'!F392</f>
        <v>12</v>
      </c>
      <c r="F345">
        <f>'winequality-white'!H392</f>
        <v>0.99239999999999995</v>
      </c>
      <c r="G345">
        <f>'winequality-white'!I392</f>
        <v>3.56</v>
      </c>
      <c r="H345">
        <f>'winequality-white'!J392</f>
        <v>0.82</v>
      </c>
      <c r="I345">
        <f>'winequality-white'!K392</f>
        <v>12.9</v>
      </c>
      <c r="J345" s="17">
        <v>8</v>
      </c>
      <c r="K345">
        <f>STANDARDIZE(physicochemical[[#This Row],[fixed acidity]],Stats!B$3,Stats!B$7)</f>
        <v>-1.7036350500241215</v>
      </c>
      <c r="L345">
        <f>STANDARDIZE(physicochemical[[#This Row],[volatile acidity]],Stats!C$3,Stats!C$7)</f>
        <v>1.801793530349965</v>
      </c>
      <c r="M345">
        <f>STANDARDIZE(physicochemical[[#This Row],[residual sugar]],Stats!E$3,Stats!E$7)</f>
        <v>-0.95192780157640378</v>
      </c>
      <c r="N345">
        <f>STANDARDIZE(physicochemical[[#This Row],[chlorides]],Stats!F$3,Stats!F$7)</f>
        <v>-0.90901713628211334</v>
      </c>
      <c r="O345">
        <f>STANDARDIZE(physicochemical[[#This Row],[free sulfur dioxide]],Stats!G$3,Stats!G$7)</f>
        <v>-0.31796010277561787</v>
      </c>
      <c r="P345">
        <f>STANDARDIZE(physicochemical[[#This Row],[density]],Stats!I$3,Stats!I$7)</f>
        <v>-2.7837211292113579</v>
      </c>
      <c r="Q345">
        <f>STANDARDIZE(physicochemical[[#This Row],[pH]],Stats!J$3,Stats!J$7)</f>
        <v>1.6518105542740569</v>
      </c>
      <c r="R345">
        <f>STANDARDIZE(physicochemical[[#This Row],[sulphates]],Stats!K$3,Stats!K$7)</f>
        <v>0.8268123490112026</v>
      </c>
      <c r="S345">
        <f>STANDARDIZE(physicochemical[[#This Row],[alcohol]],Stats!L$3,Stats!L$7)</f>
        <v>2.5739462659859984</v>
      </c>
      <c r="T345" s="17">
        <f>STANDARDIZE(physicochemical[[#This Row],[quality]],Stats!N$3,Stats!N$7)</f>
        <v>3.0126782501615637</v>
      </c>
      <c r="U345">
        <f>SQRT(SUMXMY2($K$2:$S$2,physicochemical[[#This Row],[STDFA]:[STDAlc]]))</f>
        <v>4.898620325178392</v>
      </c>
      <c r="V345" t="str">
        <f>VLOOKUP(physicochemical[[#This Row],[Euclidean Dist]],Quartiles,2)</f>
        <v>Q2</v>
      </c>
      <c r="W345">
        <f>IF(physicochemical[[#This Row],[Euclidean Dist]]&lt;=beta,1-2*(physicochemical[[#This Row],[Euclidean Dist]]/gamma)^2,2*((physicochemical[[#This Row],[Euclidean Dist]]-gamma)/gamma)^2)</f>
        <v>0.78944745029569874</v>
      </c>
      <c r="X345" t="str">
        <f>VLOOKUP(physicochemical[[#This Row],[S- Fn]],FuzzyQ,2)</f>
        <v>Q1</v>
      </c>
      <c r="Y345">
        <f>physicochemical[[#This Row],[Euclidean Dist]]^2</f>
        <v>23.996481090250853</v>
      </c>
      <c r="Z345" t="str">
        <f>VLOOKUP(physicochemical[[#This Row],[Concentration]],FuzzyQ,2)</f>
        <v>Q1</v>
      </c>
      <c r="AA345">
        <f>SQRT(physicochemical[[#This Row],[S- Fn]])</f>
        <v>0.88850855386749017</v>
      </c>
      <c r="AB345" t="str">
        <f>VLOOKUP(physicochemical[[#This Row],[Dialation]],FuzzyQ,2)</f>
        <v>Q1</v>
      </c>
    </row>
    <row r="346" spans="1:28" ht="15" hidden="1" thickTop="1" x14ac:dyDescent="0.35">
      <c r="A346">
        <f>'winequality-white'!A394</f>
        <v>9.5</v>
      </c>
      <c r="B346">
        <f>'winequality-white'!B394</f>
        <v>0.37</v>
      </c>
      <c r="C346">
        <f>'winequality-white'!D394</f>
        <v>2</v>
      </c>
      <c r="D346">
        <f>'winequality-white'!E394</f>
        <v>8.2000000000000003E-2</v>
      </c>
      <c r="E346">
        <f>'winequality-white'!F394</f>
        <v>6</v>
      </c>
      <c r="F346">
        <f>'winequality-white'!H394</f>
        <v>0.998</v>
      </c>
      <c r="G346">
        <f>'winequality-white'!I394</f>
        <v>3.18</v>
      </c>
      <c r="H346">
        <f>'winequality-white'!J394</f>
        <v>0.51</v>
      </c>
      <c r="I346">
        <f>'winequality-white'!K394</f>
        <v>9.5</v>
      </c>
      <c r="J346" s="17">
        <v>5</v>
      </c>
      <c r="K346">
        <f>STANDARDIZE(physicochemical[[#This Row],[fixed acidity]],Stats!B$3,Stats!B$7)</f>
        <v>0.41985138133963329</v>
      </c>
      <c r="L346">
        <f>STANDARDIZE(physicochemical[[#This Row],[volatile acidity]],Stats!C$3,Stats!C$7)</f>
        <v>-0.88653103080132889</v>
      </c>
      <c r="M346">
        <f>STANDARDIZE(physicochemical[[#This Row],[residual sugar]],Stats!E$3,Stats!E$7)</f>
        <v>-0.46765047331979703</v>
      </c>
      <c r="N346">
        <f>STANDARDIZE(physicochemical[[#This Row],[chlorides]],Stats!F$3,Stats!F$7)</f>
        <v>-0.16778002239917533</v>
      </c>
      <c r="O346">
        <f>STANDARDIZE(physicochemical[[#This Row],[free sulfur dioxide]],Stats!G$3,Stats!G$7)</f>
        <v>-0.91958754416751554</v>
      </c>
      <c r="P346">
        <f>STANDARDIZE(physicochemical[[#This Row],[density]],Stats!I$3,Stats!I$7)</f>
        <v>0.36587000431853767</v>
      </c>
      <c r="Q346">
        <f>STANDARDIZE(physicochemical[[#This Row],[pH]],Stats!J$3,Stats!J$7)</f>
        <v>-0.75404613650455787</v>
      </c>
      <c r="R346">
        <f>STANDARDIZE(physicochemical[[#This Row],[sulphates]],Stats!K$3,Stats!K$7)</f>
        <v>-0.86523827280999688</v>
      </c>
      <c r="S346">
        <f>STANDARDIZE(physicochemical[[#This Row],[alcohol]],Stats!L$3,Stats!L$7)</f>
        <v>-0.71692625849500891</v>
      </c>
      <c r="T346" s="17">
        <f>STANDARDIZE(physicochemical[[#This Row],[quality]],Stats!N$3,Stats!N$7)</f>
        <v>-0.74377842086283041</v>
      </c>
      <c r="U346">
        <f>SQRT(SUMXMY2($K$2:$S$2,physicochemical[[#This Row],[STDFA]:[STDAlc]]))</f>
        <v>5.9710778598483509</v>
      </c>
      <c r="V346" t="str">
        <f>VLOOKUP(physicochemical[[#This Row],[Euclidean Dist]],Quartiles,2)</f>
        <v>Q2</v>
      </c>
      <c r="W346">
        <f>IF(physicochemical[[#This Row],[Euclidean Dist]]&lt;=beta,1-2*(physicochemical[[#This Row],[Euclidean Dist]]/gamma)^2,2*((physicochemical[[#This Row],[Euclidean Dist]]-gamma)/gamma)^2)</f>
        <v>0.68716278349139992</v>
      </c>
      <c r="X346" t="str">
        <f>VLOOKUP(physicochemical[[#This Row],[S- Fn]],FuzzyQ,2)</f>
        <v>Q2</v>
      </c>
      <c r="Y346">
        <f>physicochemical[[#This Row],[Euclidean Dist]]^2</f>
        <v>35.653770808371164</v>
      </c>
      <c r="Z346" t="str">
        <f>VLOOKUP(physicochemical[[#This Row],[Concentration]],FuzzyQ,2)</f>
        <v>Q1</v>
      </c>
      <c r="AA346">
        <f>SQRT(physicochemical[[#This Row],[S- Fn]])</f>
        <v>0.82895282344135846</v>
      </c>
      <c r="AB346" t="str">
        <f>VLOOKUP(physicochemical[[#This Row],[Dialation]],FuzzyQ,2)</f>
        <v>Q1</v>
      </c>
    </row>
    <row r="347" spans="1:28" ht="15" hidden="1" thickTop="1" x14ac:dyDescent="0.35">
      <c r="A347">
        <f>'winequality-white'!A395</f>
        <v>8.4</v>
      </c>
      <c r="B347">
        <f>'winequality-white'!B395</f>
        <v>0.66500000000000004</v>
      </c>
      <c r="C347">
        <f>'winequality-white'!D395</f>
        <v>2</v>
      </c>
      <c r="D347">
        <f>'winequality-white'!E395</f>
        <v>0.112</v>
      </c>
      <c r="E347">
        <f>'winequality-white'!F395</f>
        <v>13</v>
      </c>
      <c r="F347">
        <f>'winequality-white'!H395</f>
        <v>0.997</v>
      </c>
      <c r="G347">
        <f>'winequality-white'!I395</f>
        <v>3.16</v>
      </c>
      <c r="H347">
        <f>'winequality-white'!J395</f>
        <v>0.54</v>
      </c>
      <c r="I347">
        <f>'winequality-white'!K395</f>
        <v>9.1</v>
      </c>
      <c r="J347" s="17">
        <v>5</v>
      </c>
      <c r="K347">
        <f>STANDARDIZE(physicochemical[[#This Row],[fixed acidity]],Stats!B$3,Stats!B$7)</f>
        <v>-0.17908068904501528</v>
      </c>
      <c r="L347">
        <f>STANDARDIZE(physicochemical[[#This Row],[volatile acidity]],Stats!C$3,Stats!C$7)</f>
        <v>0.76566843907290416</v>
      </c>
      <c r="M347">
        <f>STANDARDIZE(physicochemical[[#This Row],[residual sugar]],Stats!E$3,Stats!E$7)</f>
        <v>-0.46765047331979703</v>
      </c>
      <c r="N347">
        <f>STANDARDIZE(physicochemical[[#This Row],[chlorides]],Stats!F$3,Stats!F$7)</f>
        <v>0.43322304291131486</v>
      </c>
      <c r="O347">
        <f>STANDARDIZE(physicochemical[[#This Row],[free sulfur dioxide]],Stats!G$3,Stats!G$7)</f>
        <v>-0.2176888625436349</v>
      </c>
      <c r="P347">
        <f>STANDARDIZE(physicochemical[[#This Row],[density]],Stats!I$3,Stats!I$7)</f>
        <v>-0.19655698381179634</v>
      </c>
      <c r="Q347">
        <f>STANDARDIZE(physicochemical[[#This Row],[pH]],Stats!J$3,Stats!J$7)</f>
        <v>-0.88067017286132721</v>
      </c>
      <c r="R347">
        <f>STANDARDIZE(physicochemical[[#This Row],[sulphates]],Stats!K$3,Stats!K$7)</f>
        <v>-0.70149143844020312</v>
      </c>
      <c r="S347">
        <f>STANDARDIZE(physicochemical[[#This Row],[alcohol]],Stats!L$3,Stats!L$7)</f>
        <v>-1.1040877319633631</v>
      </c>
      <c r="T347" s="17">
        <f>STANDARDIZE(physicochemical[[#This Row],[quality]],Stats!N$3,Stats!N$7)</f>
        <v>-0.74377842086283041</v>
      </c>
      <c r="U347">
        <f>SQRT(SUMXMY2($K$2:$S$2,physicochemical[[#This Row],[STDFA]:[STDAlc]]))</f>
        <v>4.91055298760954</v>
      </c>
      <c r="V347" t="str">
        <f>VLOOKUP(physicochemical[[#This Row],[Euclidean Dist]],Quartiles,2)</f>
        <v>Q2</v>
      </c>
      <c r="W347">
        <f>IF(physicochemical[[#This Row],[Euclidean Dist]]&lt;=beta,1-2*(physicochemical[[#This Row],[Euclidean Dist]]/gamma)^2,2*((physicochemical[[#This Row],[Euclidean Dist]]-gamma)/gamma)^2)</f>
        <v>0.7884204212943875</v>
      </c>
      <c r="X347" t="str">
        <f>VLOOKUP(physicochemical[[#This Row],[S- Fn]],FuzzyQ,2)</f>
        <v>Q1</v>
      </c>
      <c r="Y347">
        <f>physicochemical[[#This Row],[Euclidean Dist]]^2</f>
        <v>24.113530644120978</v>
      </c>
      <c r="Z347" t="str">
        <f>VLOOKUP(physicochemical[[#This Row],[Concentration]],FuzzyQ,2)</f>
        <v>Q1</v>
      </c>
      <c r="AA347">
        <f>SQRT(physicochemical[[#This Row],[S- Fn]])</f>
        <v>0.88793041466907052</v>
      </c>
      <c r="AB347" t="str">
        <f>VLOOKUP(physicochemical[[#This Row],[Dialation]],FuzzyQ,2)</f>
        <v>Q1</v>
      </c>
    </row>
    <row r="348" spans="1:28" ht="15" hidden="1" thickTop="1" x14ac:dyDescent="0.35">
      <c r="A348">
        <f>'winequality-white'!A396</f>
        <v>12.7</v>
      </c>
      <c r="B348">
        <f>'winequality-white'!B396</f>
        <v>0.6</v>
      </c>
      <c r="C348">
        <f>'winequality-white'!D396</f>
        <v>2.2999999999999998</v>
      </c>
      <c r="D348">
        <f>'winequality-white'!E396</f>
        <v>6.3E-2</v>
      </c>
      <c r="E348">
        <f>'winequality-white'!F396</f>
        <v>6</v>
      </c>
      <c r="F348">
        <f>'winequality-white'!H396</f>
        <v>0.99970000000000003</v>
      </c>
      <c r="G348">
        <f>'winequality-white'!I396</f>
        <v>3.03</v>
      </c>
      <c r="H348">
        <f>'winequality-white'!J396</f>
        <v>0.56999999999999995</v>
      </c>
      <c r="I348">
        <f>'winequality-white'!K396</f>
        <v>9.9</v>
      </c>
      <c r="J348" s="17">
        <v>5</v>
      </c>
      <c r="K348">
        <f>STANDARDIZE(physicochemical[[#This Row],[fixed acidity]],Stats!B$3,Stats!B$7)</f>
        <v>2.1621992224586108</v>
      </c>
      <c r="L348">
        <f>STANDARDIZE(physicochemical[[#This Row],[volatile acidity]],Stats!C$3,Stats!C$7)</f>
        <v>0.40162448808366608</v>
      </c>
      <c r="M348">
        <f>STANDARDIZE(physicochemical[[#This Row],[residual sugar]],Stats!E$3,Stats!E$7)</f>
        <v>-0.2255118091914938</v>
      </c>
      <c r="N348">
        <f>STANDARDIZE(physicochemical[[#This Row],[chlorides]],Stats!F$3,Stats!F$7)</f>
        <v>-0.54841529709581915</v>
      </c>
      <c r="O348">
        <f>STANDARDIZE(physicochemical[[#This Row],[free sulfur dioxide]],Stats!G$3,Stats!G$7)</f>
        <v>-0.91958754416751554</v>
      </c>
      <c r="P348">
        <f>STANDARDIZE(physicochemical[[#This Row],[density]],Stats!I$3,Stats!I$7)</f>
        <v>1.3219958841401243</v>
      </c>
      <c r="Q348">
        <f>STANDARDIZE(physicochemical[[#This Row],[pH]],Stats!J$3,Stats!J$7)</f>
        <v>-1.7037264091803295</v>
      </c>
      <c r="R348">
        <f>STANDARDIZE(physicochemical[[#This Row],[sulphates]],Stats!K$3,Stats!K$7)</f>
        <v>-0.53774460407041014</v>
      </c>
      <c r="S348">
        <f>STANDARDIZE(physicochemical[[#This Row],[alcohol]],Stats!L$3,Stats!L$7)</f>
        <v>-0.32976478502665485</v>
      </c>
      <c r="T348" s="17">
        <f>STANDARDIZE(physicochemical[[#This Row],[quality]],Stats!N$3,Stats!N$7)</f>
        <v>-0.74377842086283041</v>
      </c>
      <c r="U348">
        <f>SQRT(SUMXMY2($K$2:$S$2,physicochemical[[#This Row],[STDFA]:[STDAlc]]))</f>
        <v>6.3332544753862061</v>
      </c>
      <c r="V348" t="str">
        <f>VLOOKUP(physicochemical[[#This Row],[Euclidean Dist]],Quartiles,2)</f>
        <v>Q2</v>
      </c>
      <c r="W348">
        <f>IF(physicochemical[[#This Row],[Euclidean Dist]]&lt;=beta,1-2*(physicochemical[[#This Row],[Euclidean Dist]]/gamma)^2,2*((physicochemical[[#This Row],[Euclidean Dist]]-gamma)/gamma)^2)</f>
        <v>0.64806146487060545</v>
      </c>
      <c r="X348" t="str">
        <f>VLOOKUP(physicochemical[[#This Row],[S- Fn]],FuzzyQ,2)</f>
        <v>Q2</v>
      </c>
      <c r="Y348">
        <f>physicochemical[[#This Row],[Euclidean Dist]]^2</f>
        <v>40.11011224999941</v>
      </c>
      <c r="Z348" t="str">
        <f>VLOOKUP(physicochemical[[#This Row],[Concentration]],FuzzyQ,2)</f>
        <v>Q1</v>
      </c>
      <c r="AA348">
        <f>SQRT(physicochemical[[#This Row],[S- Fn]])</f>
        <v>0.80502264866934359</v>
      </c>
      <c r="AB348" t="str">
        <f>VLOOKUP(physicochemical[[#This Row],[Dialation]],FuzzyQ,2)</f>
        <v>Q1</v>
      </c>
    </row>
    <row r="349" spans="1:28" ht="15" hidden="1" thickTop="1" x14ac:dyDescent="0.35">
      <c r="A349">
        <f>'winequality-white'!A397</f>
        <v>12</v>
      </c>
      <c r="B349">
        <f>'winequality-white'!B397</f>
        <v>0.37</v>
      </c>
      <c r="C349">
        <f>'winequality-white'!D397</f>
        <v>4.2</v>
      </c>
      <c r="D349">
        <f>'winequality-white'!E397</f>
        <v>6.6000000000000003E-2</v>
      </c>
      <c r="E349">
        <f>'winequality-white'!F397</f>
        <v>7</v>
      </c>
      <c r="F349">
        <f>'winequality-white'!H397</f>
        <v>1.0004</v>
      </c>
      <c r="G349">
        <f>'winequality-white'!I397</f>
        <v>3.22</v>
      </c>
      <c r="H349">
        <f>'winequality-white'!J397</f>
        <v>0.6</v>
      </c>
      <c r="I349">
        <f>'winequality-white'!K397</f>
        <v>13</v>
      </c>
      <c r="J349" s="17">
        <v>7</v>
      </c>
      <c r="K349">
        <f>STANDARDIZE(physicochemical[[#This Row],[fixed acidity]],Stats!B$3,Stats!B$7)</f>
        <v>1.7810606322138349</v>
      </c>
      <c r="L349">
        <f>STANDARDIZE(physicochemical[[#This Row],[volatile acidity]],Stats!C$3,Stats!C$7)</f>
        <v>-0.88653103080132889</v>
      </c>
      <c r="M349">
        <f>STANDARDIZE(physicochemical[[#This Row],[residual sugar]],Stats!E$3,Stats!E$7)</f>
        <v>1.3080330636210944</v>
      </c>
      <c r="N349">
        <f>STANDARDIZE(physicochemical[[#This Row],[chlorides]],Stats!F$3,Stats!F$7)</f>
        <v>-0.48831499056477012</v>
      </c>
      <c r="O349">
        <f>STANDARDIZE(physicochemical[[#This Row],[free sulfur dioxide]],Stats!G$3,Stats!G$7)</f>
        <v>-0.81931630393553256</v>
      </c>
      <c r="P349">
        <f>STANDARDIZE(physicochemical[[#This Row],[density]],Stats!I$3,Stats!I$7)</f>
        <v>1.7156947758313144</v>
      </c>
      <c r="Q349">
        <f>STANDARDIZE(physicochemical[[#This Row],[pH]],Stats!J$3,Stats!J$7)</f>
        <v>-0.50079806379101921</v>
      </c>
      <c r="R349">
        <f>STANDARDIZE(physicochemical[[#This Row],[sulphates]],Stats!K$3,Stats!K$7)</f>
        <v>-0.37399776970061643</v>
      </c>
      <c r="S349">
        <f>STANDARDIZE(physicochemical[[#This Row],[alcohol]],Stats!L$3,Stats!L$7)</f>
        <v>2.6707366343530863</v>
      </c>
      <c r="T349" s="17">
        <f>STANDARDIZE(physicochemical[[#This Row],[quality]],Stats!N$3,Stats!N$7)</f>
        <v>1.7605260264867657</v>
      </c>
      <c r="U349">
        <f>SQRT(SUMXMY2($K$2:$S$2,physicochemical[[#This Row],[STDFA]:[STDAlc]]))</f>
        <v>6.6260688364225881</v>
      </c>
      <c r="V349" t="str">
        <f>VLOOKUP(physicochemical[[#This Row],[Euclidean Dist]],Quartiles,2)</f>
        <v>Q2</v>
      </c>
      <c r="W349">
        <f>IF(physicochemical[[#This Row],[Euclidean Dist]]&lt;=beta,1-2*(physicochemical[[#This Row],[Euclidean Dist]]/gamma)^2,2*((physicochemical[[#This Row],[Euclidean Dist]]-gamma)/gamma)^2)</f>
        <v>0.61476580377616008</v>
      </c>
      <c r="X349" t="str">
        <f>VLOOKUP(physicochemical[[#This Row],[S- Fn]],FuzzyQ,2)</f>
        <v>Q2</v>
      </c>
      <c r="Y349">
        <f>physicochemical[[#This Row],[Euclidean Dist]]^2</f>
        <v>43.904788225010591</v>
      </c>
      <c r="Z349" t="str">
        <f>VLOOKUP(physicochemical[[#This Row],[Concentration]],FuzzyQ,2)</f>
        <v>Q1</v>
      </c>
      <c r="AA349">
        <f>SQRT(physicochemical[[#This Row],[S- Fn]])</f>
        <v>0.78407002479125554</v>
      </c>
      <c r="AB349" t="str">
        <f>VLOOKUP(physicochemical[[#This Row],[Dialation]],FuzzyQ,2)</f>
        <v>Q1</v>
      </c>
    </row>
    <row r="350" spans="1:28" ht="15" hidden="1" thickTop="1" x14ac:dyDescent="0.35">
      <c r="A350">
        <f>'winequality-white'!A398</f>
        <v>6.6</v>
      </c>
      <c r="B350">
        <f>'winequality-white'!B398</f>
        <v>0.73499999999999999</v>
      </c>
      <c r="C350">
        <f>'winequality-white'!D398</f>
        <v>7.9</v>
      </c>
      <c r="D350">
        <f>'winequality-white'!E398</f>
        <v>0.122</v>
      </c>
      <c r="E350">
        <f>'winequality-white'!F398</f>
        <v>68</v>
      </c>
      <c r="F350">
        <f>'winequality-white'!H398</f>
        <v>0.99939999999999996</v>
      </c>
      <c r="G350">
        <f>'winequality-white'!I398</f>
        <v>3.47</v>
      </c>
      <c r="H350">
        <f>'winequality-white'!J398</f>
        <v>0.53</v>
      </c>
      <c r="I350">
        <f>'winequality-white'!K398</f>
        <v>9.9</v>
      </c>
      <c r="J350" s="17">
        <v>5</v>
      </c>
      <c r="K350">
        <f>STANDARDIZE(physicochemical[[#This Row],[fixed acidity]],Stats!B$3,Stats!B$7)</f>
        <v>-1.1591513496744408</v>
      </c>
      <c r="L350">
        <f>STANDARDIZE(physicochemical[[#This Row],[volatile acidity]],Stats!C$3,Stats!C$7)</f>
        <v>1.1577157709074677</v>
      </c>
      <c r="M350">
        <f>STANDARDIZE(physicochemical[[#This Row],[residual sugar]],Stats!E$3,Stats!E$7)</f>
        <v>4.2944099212035027</v>
      </c>
      <c r="N350">
        <f>STANDARDIZE(physicochemical[[#This Row],[chlorides]],Stats!F$3,Stats!F$7)</f>
        <v>0.63355739801481148</v>
      </c>
      <c r="O350">
        <f>STANDARDIZE(physicochemical[[#This Row],[free sulfur dioxide]],Stats!G$3,Stats!G$7)</f>
        <v>5.2972293502154271</v>
      </c>
      <c r="P350">
        <f>STANDARDIZE(physicochemical[[#This Row],[density]],Stats!I$3,Stats!I$7)</f>
        <v>1.1532677877009803</v>
      </c>
      <c r="Q350">
        <f>STANDARDIZE(physicochemical[[#This Row],[pH]],Stats!J$3,Stats!J$7)</f>
        <v>1.0820023906685963</v>
      </c>
      <c r="R350">
        <f>STANDARDIZE(physicochemical[[#This Row],[sulphates]],Stats!K$3,Stats!K$7)</f>
        <v>-0.75607371656346767</v>
      </c>
      <c r="S350">
        <f>STANDARDIZE(physicochemical[[#This Row],[alcohol]],Stats!L$3,Stats!L$7)</f>
        <v>-0.32976478502665485</v>
      </c>
      <c r="T350" s="17">
        <f>STANDARDIZE(physicochemical[[#This Row],[quality]],Stats!N$3,Stats!N$7)</f>
        <v>-0.74377842086283041</v>
      </c>
      <c r="U350">
        <f>SQRT(SUMXMY2($K$2:$S$2,physicochemical[[#This Row],[STDFA]:[STDAlc]]))</f>
        <v>7.712706056744139</v>
      </c>
      <c r="V350" t="str">
        <f>VLOOKUP(physicochemical[[#This Row],[Euclidean Dist]],Quartiles,2)</f>
        <v>Q3</v>
      </c>
      <c r="W350">
        <f>IF(physicochemical[[#This Row],[Euclidean Dist]]&lt;=beta,1-2*(physicochemical[[#This Row],[Euclidean Dist]]/gamma)^2,2*((physicochemical[[#This Row],[Euclidean Dist]]-gamma)/gamma)^2)</f>
        <v>0.47852426702198592</v>
      </c>
      <c r="X350" t="str">
        <f>VLOOKUP(physicochemical[[#This Row],[S- Fn]],FuzzyQ,2)</f>
        <v>Q3</v>
      </c>
      <c r="Y350">
        <f>physicochemical[[#This Row],[Euclidean Dist]]^2</f>
        <v>59.485834717737724</v>
      </c>
      <c r="Z350" t="str">
        <f>VLOOKUP(physicochemical[[#This Row],[Concentration]],FuzzyQ,2)</f>
        <v>Q1</v>
      </c>
      <c r="AA350">
        <f>SQRT(physicochemical[[#This Row],[S- Fn]])</f>
        <v>0.69175448464175926</v>
      </c>
      <c r="AB350" t="str">
        <f>VLOOKUP(physicochemical[[#This Row],[Dialation]],FuzzyQ,2)</f>
        <v>Q2</v>
      </c>
    </row>
    <row r="351" spans="1:28" ht="15" hidden="1" thickTop="1" x14ac:dyDescent="0.35">
      <c r="A351">
        <f>'winequality-white'!A399</f>
        <v>11.5</v>
      </c>
      <c r="B351">
        <f>'winequality-white'!B399</f>
        <v>0.59</v>
      </c>
      <c r="C351">
        <f>'winequality-white'!D399</f>
        <v>2.6</v>
      </c>
      <c r="D351">
        <f>'winequality-white'!E399</f>
        <v>8.6999999999999994E-2</v>
      </c>
      <c r="E351">
        <f>'winequality-white'!F399</f>
        <v>13</v>
      </c>
      <c r="F351">
        <f>'winequality-white'!H399</f>
        <v>0.99880000000000002</v>
      </c>
      <c r="G351">
        <f>'winequality-white'!I399</f>
        <v>3.18</v>
      </c>
      <c r="H351">
        <f>'winequality-white'!J399</f>
        <v>0.65</v>
      </c>
      <c r="I351">
        <f>'winequality-white'!K399</f>
        <v>11</v>
      </c>
      <c r="J351" s="17">
        <v>6</v>
      </c>
      <c r="K351">
        <f>STANDARDIZE(physicochemical[[#This Row],[fixed acidity]],Stats!B$3,Stats!B$7)</f>
        <v>1.5088187820389947</v>
      </c>
      <c r="L351">
        <f>STANDARDIZE(physicochemical[[#This Row],[volatile acidity]],Stats!C$3,Stats!C$7)</f>
        <v>0.34561772639301408</v>
      </c>
      <c r="M351">
        <f>STANDARDIZE(physicochemical[[#This Row],[residual sugar]],Stats!E$3,Stats!E$7)</f>
        <v>1.6626854936809765E-2</v>
      </c>
      <c r="N351">
        <f>STANDARDIZE(physicochemical[[#This Row],[chlorides]],Stats!F$3,Stats!F$7)</f>
        <v>-6.7612844847427148E-2</v>
      </c>
      <c r="O351">
        <f>STANDARDIZE(physicochemical[[#This Row],[free sulfur dioxide]],Stats!G$3,Stats!G$7)</f>
        <v>-0.2176888625436349</v>
      </c>
      <c r="P351">
        <f>STANDARDIZE(physicochemical[[#This Row],[density]],Stats!I$3,Stats!I$7)</f>
        <v>0.8158115948228174</v>
      </c>
      <c r="Q351">
        <f>STANDARDIZE(physicochemical[[#This Row],[pH]],Stats!J$3,Stats!J$7)</f>
        <v>-0.75404613650455787</v>
      </c>
      <c r="R351">
        <f>STANDARDIZE(physicochemical[[#This Row],[sulphates]],Stats!K$3,Stats!K$7)</f>
        <v>-0.10108637908429365</v>
      </c>
      <c r="S351">
        <f>STANDARDIZE(physicochemical[[#This Row],[alcohol]],Stats!L$3,Stats!L$7)</f>
        <v>0.73492926701131767</v>
      </c>
      <c r="T351" s="17">
        <f>STANDARDIZE(physicochemical[[#This Row],[quality]],Stats!N$3,Stats!N$7)</f>
        <v>0.50837380281196765</v>
      </c>
      <c r="U351">
        <f>SQRT(SUMXMY2($K$2:$S$2,physicochemical[[#This Row],[STDFA]:[STDAlc]]))</f>
        <v>5.3514938076989154</v>
      </c>
      <c r="V351" t="str">
        <f>VLOOKUP(physicochemical[[#This Row],[Euclidean Dist]],Quartiles,2)</f>
        <v>Q2</v>
      </c>
      <c r="W351">
        <f>IF(physicochemical[[#This Row],[Euclidean Dist]]&lt;=beta,1-2*(physicochemical[[#This Row],[Euclidean Dist]]/gamma)^2,2*((physicochemical[[#This Row],[Euclidean Dist]]-gamma)/gamma)^2)</f>
        <v>0.74871706319004239</v>
      </c>
      <c r="X351" t="str">
        <f>VLOOKUP(physicochemical[[#This Row],[S- Fn]],FuzzyQ,2)</f>
        <v>Q2</v>
      </c>
      <c r="Y351">
        <f>physicochemical[[#This Row],[Euclidean Dist]]^2</f>
        <v>28.638485973839835</v>
      </c>
      <c r="Z351" t="str">
        <f>VLOOKUP(physicochemical[[#This Row],[Concentration]],FuzzyQ,2)</f>
        <v>Q1</v>
      </c>
      <c r="AA351">
        <f>SQRT(physicochemical[[#This Row],[S- Fn]])</f>
        <v>0.86528438284187381</v>
      </c>
      <c r="AB351" t="str">
        <f>VLOOKUP(physicochemical[[#This Row],[Dialation]],FuzzyQ,2)</f>
        <v>Q1</v>
      </c>
    </row>
    <row r="352" spans="1:28" ht="15" hidden="1" thickTop="1" x14ac:dyDescent="0.35">
      <c r="A352">
        <f>'winequality-white'!A401</f>
        <v>8.6999999999999993</v>
      </c>
      <c r="B352">
        <f>'winequality-white'!B401</f>
        <v>0.76500000000000001</v>
      </c>
      <c r="C352">
        <f>'winequality-white'!D401</f>
        <v>2.2999999999999998</v>
      </c>
      <c r="D352">
        <f>'winequality-white'!E401</f>
        <v>6.4000000000000001E-2</v>
      </c>
      <c r="E352">
        <f>'winequality-white'!F401</f>
        <v>9</v>
      </c>
      <c r="F352">
        <f>'winequality-white'!H401</f>
        <v>0.99629999999999996</v>
      </c>
      <c r="G352">
        <f>'winequality-white'!I401</f>
        <v>3.1</v>
      </c>
      <c r="H352">
        <f>'winequality-white'!J401</f>
        <v>0.55000000000000004</v>
      </c>
      <c r="I352">
        <f>'winequality-white'!K401</f>
        <v>9.4</v>
      </c>
      <c r="J352" s="17">
        <v>5</v>
      </c>
      <c r="K352">
        <f>STANDARDIZE(physicochemical[[#This Row],[fixed acidity]],Stats!B$3,Stats!B$7)</f>
        <v>-1.5735578940111655E-2</v>
      </c>
      <c r="L352">
        <f>STANDARDIZE(physicochemical[[#This Row],[volatile acidity]],Stats!C$3,Stats!C$7)</f>
        <v>1.3257360559794236</v>
      </c>
      <c r="M352">
        <f>STANDARDIZE(physicochemical[[#This Row],[residual sugar]],Stats!E$3,Stats!E$7)</f>
        <v>-0.2255118091914938</v>
      </c>
      <c r="N352">
        <f>STANDARDIZE(physicochemical[[#This Row],[chlorides]],Stats!F$3,Stats!F$7)</f>
        <v>-0.52838186158546951</v>
      </c>
      <c r="O352">
        <f>STANDARDIZE(physicochemical[[#This Row],[free sulfur dioxide]],Stats!G$3,Stats!G$7)</f>
        <v>-0.61877382347156662</v>
      </c>
      <c r="P352">
        <f>STANDARDIZE(physicochemical[[#This Row],[density]],Stats!I$3,Stats!I$7)</f>
        <v>-0.59025587550304892</v>
      </c>
      <c r="Q352">
        <f>STANDARDIZE(physicochemical[[#This Row],[pH]],Stats!J$3,Stats!J$7)</f>
        <v>-1.2605422819316354</v>
      </c>
      <c r="R352">
        <f>STANDARDIZE(physicochemical[[#This Row],[sulphates]],Stats!K$3,Stats!K$7)</f>
        <v>-0.64690916031693857</v>
      </c>
      <c r="S352">
        <f>STANDARDIZE(physicochemical[[#This Row],[alcohol]],Stats!L$3,Stats!L$7)</f>
        <v>-0.813716626862097</v>
      </c>
      <c r="T352" s="17">
        <f>STANDARDIZE(physicochemical[[#This Row],[quality]],Stats!N$3,Stats!N$7)</f>
        <v>-0.74377842086283041</v>
      </c>
      <c r="U352">
        <f>SQRT(SUMXMY2($K$2:$S$2,physicochemical[[#This Row],[STDFA]:[STDAlc]]))</f>
        <v>4.6886763506681772</v>
      </c>
      <c r="V352" t="str">
        <f>VLOOKUP(physicochemical[[#This Row],[Euclidean Dist]],Quartiles,2)</f>
        <v>Q2</v>
      </c>
      <c r="W352">
        <f>IF(physicochemical[[#This Row],[Euclidean Dist]]&lt;=beta,1-2*(physicochemical[[#This Row],[Euclidean Dist]]/gamma)^2,2*((physicochemical[[#This Row],[Euclidean Dist]]-gamma)/gamma)^2)</f>
        <v>0.80710833787575775</v>
      </c>
      <c r="X352" t="str">
        <f>VLOOKUP(physicochemical[[#This Row],[S- Fn]],FuzzyQ,2)</f>
        <v>Q1</v>
      </c>
      <c r="Y352">
        <f>physicochemical[[#This Row],[Euclidean Dist]]^2</f>
        <v>21.983685921315057</v>
      </c>
      <c r="Z352" t="str">
        <f>VLOOKUP(physicochemical[[#This Row],[Concentration]],FuzzyQ,2)</f>
        <v>Q1</v>
      </c>
      <c r="AA352">
        <f>SQRT(physicochemical[[#This Row],[S- Fn]])</f>
        <v>0.89839208471343834</v>
      </c>
      <c r="AB352" t="str">
        <f>VLOOKUP(physicochemical[[#This Row],[Dialation]],FuzzyQ,2)</f>
        <v>Q1</v>
      </c>
    </row>
    <row r="353" spans="1:28" ht="15" hidden="1" thickTop="1" x14ac:dyDescent="0.35">
      <c r="A353">
        <f>'winequality-white'!A403</f>
        <v>7.7</v>
      </c>
      <c r="B353">
        <f>'winequality-white'!B403</f>
        <v>0.26</v>
      </c>
      <c r="C353">
        <f>'winequality-white'!D403</f>
        <v>1.7</v>
      </c>
      <c r="D353">
        <f>'winequality-white'!E403</f>
        <v>5.8999999999999997E-2</v>
      </c>
      <c r="E353">
        <f>'winequality-white'!F403</f>
        <v>20</v>
      </c>
      <c r="F353">
        <f>'winequality-white'!H403</f>
        <v>0.99490000000000001</v>
      </c>
      <c r="G353">
        <f>'winequality-white'!I403</f>
        <v>3.29</v>
      </c>
      <c r="H353">
        <f>'winequality-white'!J403</f>
        <v>0.47</v>
      </c>
      <c r="I353">
        <f>'winequality-white'!K403</f>
        <v>10.8</v>
      </c>
      <c r="J353" s="17">
        <v>6</v>
      </c>
      <c r="K353">
        <f>STANDARDIZE(physicochemical[[#This Row],[fixed acidity]],Stats!B$3,Stats!B$7)</f>
        <v>-0.56021927928979187</v>
      </c>
      <c r="L353">
        <f>STANDARDIZE(physicochemical[[#This Row],[volatile acidity]],Stats!C$3,Stats!C$7)</f>
        <v>-1.5026054093985004</v>
      </c>
      <c r="M353">
        <f>STANDARDIZE(physicochemical[[#This Row],[residual sugar]],Stats!E$3,Stats!E$7)</f>
        <v>-0.70978913744810046</v>
      </c>
      <c r="N353">
        <f>STANDARDIZE(physicochemical[[#This Row],[chlorides]],Stats!F$3,Stats!F$7)</f>
        <v>-0.62854903913721794</v>
      </c>
      <c r="O353">
        <f>STANDARDIZE(physicochemical[[#This Row],[free sulfur dioxide]],Stats!G$3,Stats!G$7)</f>
        <v>0.48420981908024568</v>
      </c>
      <c r="P353">
        <f>STANDARDIZE(physicochemical[[#This Row],[density]],Stats!I$3,Stats!I$7)</f>
        <v>-1.3776536588854915</v>
      </c>
      <c r="Q353">
        <f>STANDARDIZE(physicochemical[[#This Row],[pH]],Stats!J$3,Stats!J$7)</f>
        <v>-5.7613936542327875E-2</v>
      </c>
      <c r="R353">
        <f>STANDARDIZE(physicochemical[[#This Row],[sulphates]],Stats!K$3,Stats!K$7)</f>
        <v>-1.083567385303055</v>
      </c>
      <c r="S353">
        <f>STANDARDIZE(physicochemical[[#This Row],[alcohol]],Stats!L$3,Stats!L$7)</f>
        <v>0.54134853027714147</v>
      </c>
      <c r="T353" s="17">
        <f>STANDARDIZE(physicochemical[[#This Row],[quality]],Stats!N$3,Stats!N$7)</f>
        <v>0.50837380281196765</v>
      </c>
      <c r="U353">
        <f>SQRT(SUMXMY2($K$2:$S$2,physicochemical[[#This Row],[STDFA]:[STDAlc]]))</f>
        <v>6.2965599542932189</v>
      </c>
      <c r="V353" t="str">
        <f>VLOOKUP(physicochemical[[#This Row],[Euclidean Dist]],Quartiles,2)</f>
        <v>Q2</v>
      </c>
      <c r="W353">
        <f>IF(physicochemical[[#This Row],[Euclidean Dist]]&lt;=beta,1-2*(physicochemical[[#This Row],[Euclidean Dist]]/gamma)^2,2*((physicochemical[[#This Row],[Euclidean Dist]]-gamma)/gamma)^2)</f>
        <v>0.65212787462227972</v>
      </c>
      <c r="X353" t="str">
        <f>VLOOKUP(physicochemical[[#This Row],[S- Fn]],FuzzyQ,2)</f>
        <v>Q2</v>
      </c>
      <c r="Y353">
        <f>physicochemical[[#This Row],[Euclidean Dist]]^2</f>
        <v>39.646667258009025</v>
      </c>
      <c r="Z353" t="str">
        <f>VLOOKUP(physicochemical[[#This Row],[Concentration]],FuzzyQ,2)</f>
        <v>Q1</v>
      </c>
      <c r="AA353">
        <f>SQRT(physicochemical[[#This Row],[S- Fn]])</f>
        <v>0.80754434839349831</v>
      </c>
      <c r="AB353" t="str">
        <f>VLOOKUP(physicochemical[[#This Row],[Dialation]],FuzzyQ,2)</f>
        <v>Q1</v>
      </c>
    </row>
    <row r="354" spans="1:28" ht="15" hidden="1" thickTop="1" x14ac:dyDescent="0.35">
      <c r="A354">
        <f>'winequality-white'!A404</f>
        <v>12.2</v>
      </c>
      <c r="B354">
        <f>'winequality-white'!B404</f>
        <v>0.48</v>
      </c>
      <c r="C354">
        <f>'winequality-white'!D404</f>
        <v>2.6</v>
      </c>
      <c r="D354">
        <f>'winequality-white'!E404</f>
        <v>8.5000000000000006E-2</v>
      </c>
      <c r="E354">
        <f>'winequality-white'!F404</f>
        <v>19</v>
      </c>
      <c r="F354">
        <f>'winequality-white'!H404</f>
        <v>1</v>
      </c>
      <c r="G354">
        <f>'winequality-white'!I404</f>
        <v>3.1</v>
      </c>
      <c r="H354">
        <f>'winequality-white'!J404</f>
        <v>0.61</v>
      </c>
      <c r="I354">
        <f>'winequality-white'!K404</f>
        <v>10.5</v>
      </c>
      <c r="J354" s="17">
        <v>6</v>
      </c>
      <c r="K354">
        <f>STANDARDIZE(physicochemical[[#This Row],[fixed acidity]],Stats!B$3,Stats!B$7)</f>
        <v>1.8899573722837708</v>
      </c>
      <c r="L354">
        <f>STANDARDIZE(physicochemical[[#This Row],[volatile acidity]],Stats!C$3,Stats!C$7)</f>
        <v>-0.27045665220415738</v>
      </c>
      <c r="M354">
        <f>STANDARDIZE(physicochemical[[#This Row],[residual sugar]],Stats!E$3,Stats!E$7)</f>
        <v>1.6626854936809765E-2</v>
      </c>
      <c r="N354">
        <f>STANDARDIZE(physicochemical[[#This Row],[chlorides]],Stats!F$3,Stats!F$7)</f>
        <v>-0.10767971586812626</v>
      </c>
      <c r="O354">
        <f>STANDARDIZE(physicochemical[[#This Row],[free sulfur dioxide]],Stats!G$3,Stats!G$7)</f>
        <v>0.38393857884826277</v>
      </c>
      <c r="P354">
        <f>STANDARDIZE(physicochemical[[#This Row],[density]],Stats!I$3,Stats!I$7)</f>
        <v>1.4907239805792056</v>
      </c>
      <c r="Q354">
        <f>STANDARDIZE(physicochemical[[#This Row],[pH]],Stats!J$3,Stats!J$7)</f>
        <v>-1.2605422819316354</v>
      </c>
      <c r="R354">
        <f>STANDARDIZE(physicochemical[[#This Row],[sulphates]],Stats!K$3,Stats!K$7)</f>
        <v>-0.31941549157735188</v>
      </c>
      <c r="S354">
        <f>STANDARDIZE(physicochemical[[#This Row],[alcohol]],Stats!L$3,Stats!L$7)</f>
        <v>0.25097742517587546</v>
      </c>
      <c r="T354" s="17">
        <f>STANDARDIZE(physicochemical[[#This Row],[quality]],Stats!N$3,Stats!N$7)</f>
        <v>0.50837380281196765</v>
      </c>
      <c r="U354">
        <f>SQRT(SUMXMY2($K$2:$S$2,physicochemical[[#This Row],[STDFA]:[STDAlc]]))</f>
        <v>6.428280207700845</v>
      </c>
      <c r="V354" t="str">
        <f>VLOOKUP(physicochemical[[#This Row],[Euclidean Dist]],Quartiles,2)</f>
        <v>Q2</v>
      </c>
      <c r="W354">
        <f>IF(physicochemical[[#This Row],[Euclidean Dist]]&lt;=beta,1-2*(physicochemical[[#This Row],[Euclidean Dist]]/gamma)^2,2*((physicochemical[[#This Row],[Euclidean Dist]]-gamma)/gamma)^2)</f>
        <v>0.63742108641971695</v>
      </c>
      <c r="X354" t="str">
        <f>VLOOKUP(physicochemical[[#This Row],[S- Fn]],FuzzyQ,2)</f>
        <v>Q2</v>
      </c>
      <c r="Y354">
        <f>physicochemical[[#This Row],[Euclidean Dist]]^2</f>
        <v>41.322786428718416</v>
      </c>
      <c r="Z354" t="str">
        <f>VLOOKUP(physicochemical[[#This Row],[Concentration]],FuzzyQ,2)</f>
        <v>Q1</v>
      </c>
      <c r="AA354">
        <f>SQRT(physicochemical[[#This Row],[S- Fn]])</f>
        <v>0.79838655200329933</v>
      </c>
      <c r="AB354" t="str">
        <f>VLOOKUP(physicochemical[[#This Row],[Dialation]],FuzzyQ,2)</f>
        <v>Q1</v>
      </c>
    </row>
    <row r="355" spans="1:28" ht="15" hidden="1" thickTop="1" x14ac:dyDescent="0.35">
      <c r="A355">
        <f>'winequality-white'!A405</f>
        <v>11.4</v>
      </c>
      <c r="B355">
        <f>'winequality-white'!B405</f>
        <v>0.6</v>
      </c>
      <c r="C355">
        <f>'winequality-white'!D405</f>
        <v>2.7</v>
      </c>
      <c r="D355">
        <f>'winequality-white'!E405</f>
        <v>8.5000000000000006E-2</v>
      </c>
      <c r="E355">
        <f>'winequality-white'!F405</f>
        <v>10</v>
      </c>
      <c r="F355">
        <f>'winequality-white'!H405</f>
        <v>0.99939999999999996</v>
      </c>
      <c r="G355">
        <f>'winequality-white'!I405</f>
        <v>3.15</v>
      </c>
      <c r="H355">
        <f>'winequality-white'!J405</f>
        <v>0.63</v>
      </c>
      <c r="I355">
        <f>'winequality-white'!K405</f>
        <v>10.5</v>
      </c>
      <c r="J355" s="17">
        <v>6</v>
      </c>
      <c r="K355">
        <f>STANDARDIZE(physicochemical[[#This Row],[fixed acidity]],Stats!B$3,Stats!B$7)</f>
        <v>1.4543704120040268</v>
      </c>
      <c r="L355">
        <f>STANDARDIZE(physicochemical[[#This Row],[volatile acidity]],Stats!C$3,Stats!C$7)</f>
        <v>0.40162448808366608</v>
      </c>
      <c r="M355">
        <f>STANDARDIZE(physicochemical[[#This Row],[residual sugar]],Stats!E$3,Stats!E$7)</f>
        <v>9.733974297957762E-2</v>
      </c>
      <c r="N355">
        <f>STANDARDIZE(physicochemical[[#This Row],[chlorides]],Stats!F$3,Stats!F$7)</f>
        <v>-0.10767971586812626</v>
      </c>
      <c r="O355">
        <f>STANDARDIZE(physicochemical[[#This Row],[free sulfur dioxide]],Stats!G$3,Stats!G$7)</f>
        <v>-0.51850258323958376</v>
      </c>
      <c r="P355">
        <f>STANDARDIZE(physicochemical[[#This Row],[density]],Stats!I$3,Stats!I$7)</f>
        <v>1.1532677877009803</v>
      </c>
      <c r="Q355">
        <f>STANDARDIZE(physicochemical[[#This Row],[pH]],Stats!J$3,Stats!J$7)</f>
        <v>-0.94398219103971337</v>
      </c>
      <c r="R355">
        <f>STANDARDIZE(physicochemical[[#This Row],[sulphates]],Stats!K$3,Stats!K$7)</f>
        <v>-0.21025093533082276</v>
      </c>
      <c r="S355">
        <f>STANDARDIZE(physicochemical[[#This Row],[alcohol]],Stats!L$3,Stats!L$7)</f>
        <v>0.25097742517587546</v>
      </c>
      <c r="T355" s="17">
        <f>STANDARDIZE(physicochemical[[#This Row],[quality]],Stats!N$3,Stats!N$7)</f>
        <v>0.50837380281196765</v>
      </c>
      <c r="U355">
        <f>SQRT(SUMXMY2($K$2:$S$2,physicochemical[[#This Row],[STDFA]:[STDAlc]]))</f>
        <v>5.4172498930520172</v>
      </c>
      <c r="V355" t="str">
        <f>VLOOKUP(physicochemical[[#This Row],[Euclidean Dist]],Quartiles,2)</f>
        <v>Q2</v>
      </c>
      <c r="W355">
        <f>IF(physicochemical[[#This Row],[Euclidean Dist]]&lt;=beta,1-2*(physicochemical[[#This Row],[Euclidean Dist]]/gamma)^2,2*((physicochemical[[#This Row],[Euclidean Dist]]-gamma)/gamma)^2)</f>
        <v>0.74250388318528682</v>
      </c>
      <c r="X355" t="str">
        <f>VLOOKUP(physicochemical[[#This Row],[S- Fn]],FuzzyQ,2)</f>
        <v>Q2</v>
      </c>
      <c r="Y355">
        <f>physicochemical[[#This Row],[Euclidean Dist]]^2</f>
        <v>29.346596403772093</v>
      </c>
      <c r="Z355" t="str">
        <f>VLOOKUP(physicochemical[[#This Row],[Concentration]],FuzzyQ,2)</f>
        <v>Q1</v>
      </c>
      <c r="AA355">
        <f>SQRT(physicochemical[[#This Row],[S- Fn]])</f>
        <v>0.86168665023039948</v>
      </c>
      <c r="AB355" t="str">
        <f>VLOOKUP(physicochemical[[#This Row],[Dialation]],FuzzyQ,2)</f>
        <v>Q1</v>
      </c>
    </row>
    <row r="356" spans="1:28" ht="15" hidden="1" thickTop="1" x14ac:dyDescent="0.35">
      <c r="A356">
        <f>'winequality-white'!A406</f>
        <v>7.7</v>
      </c>
      <c r="B356">
        <f>'winequality-white'!B406</f>
        <v>0.69</v>
      </c>
      <c r="C356">
        <f>'winequality-white'!D406</f>
        <v>2.7</v>
      </c>
      <c r="D356">
        <f>'winequality-white'!E406</f>
        <v>7.4999999999999997E-2</v>
      </c>
      <c r="E356">
        <f>'winequality-white'!F406</f>
        <v>15</v>
      </c>
      <c r="F356">
        <f>'winequality-white'!H406</f>
        <v>0.99739999999999995</v>
      </c>
      <c r="G356">
        <f>'winequality-white'!I406</f>
        <v>3.26</v>
      </c>
      <c r="H356">
        <f>'winequality-white'!J406</f>
        <v>0.61</v>
      </c>
      <c r="I356">
        <f>'winequality-white'!K406</f>
        <v>9.1</v>
      </c>
      <c r="J356" s="17">
        <v>5</v>
      </c>
      <c r="K356">
        <f>STANDARDIZE(physicochemical[[#This Row],[fixed acidity]],Stats!B$3,Stats!B$7)</f>
        <v>-0.56021927928979187</v>
      </c>
      <c r="L356">
        <f>STANDARDIZE(physicochemical[[#This Row],[volatile acidity]],Stats!C$3,Stats!C$7)</f>
        <v>0.90568534329953354</v>
      </c>
      <c r="M356">
        <f>STANDARDIZE(physicochemical[[#This Row],[residual sugar]],Stats!E$3,Stats!E$7)</f>
        <v>9.733974297957762E-2</v>
      </c>
      <c r="N356">
        <f>STANDARDIZE(physicochemical[[#This Row],[chlorides]],Stats!F$3,Stats!F$7)</f>
        <v>-0.3080140709716232</v>
      </c>
      <c r="O356">
        <f>STANDARDIZE(physicochemical[[#This Row],[free sulfur dioxide]],Stats!G$3,Stats!G$7)</f>
        <v>-1.714638207966902E-2</v>
      </c>
      <c r="P356">
        <f>STANDARDIZE(physicochemical[[#This Row],[density]],Stats!I$3,Stats!I$7)</f>
        <v>2.8413811440312298E-2</v>
      </c>
      <c r="Q356">
        <f>STANDARDIZE(physicochemical[[#This Row],[pH]],Stats!J$3,Stats!J$7)</f>
        <v>-0.24754999107748332</v>
      </c>
      <c r="R356">
        <f>STANDARDIZE(physicochemical[[#This Row],[sulphates]],Stats!K$3,Stats!K$7)</f>
        <v>-0.31941549157735188</v>
      </c>
      <c r="S356">
        <f>STANDARDIZE(physicochemical[[#This Row],[alcohol]],Stats!L$3,Stats!L$7)</f>
        <v>-1.1040877319633631</v>
      </c>
      <c r="T356" s="17">
        <f>STANDARDIZE(physicochemical[[#This Row],[quality]],Stats!N$3,Stats!N$7)</f>
        <v>-0.74377842086283041</v>
      </c>
      <c r="U356">
        <f>SQRT(SUMXMY2($K$2:$S$2,physicochemical[[#This Row],[STDFA]:[STDAlc]]))</f>
        <v>4.3256879191671374</v>
      </c>
      <c r="V356" t="str">
        <f>VLOOKUP(physicochemical[[#This Row],[Euclidean Dist]],Quartiles,2)</f>
        <v>Q2</v>
      </c>
      <c r="W356">
        <f>IF(physicochemical[[#This Row],[Euclidean Dist]]&lt;=beta,1-2*(physicochemical[[#This Row],[Euclidean Dist]]/gamma)^2,2*((physicochemical[[#This Row],[Euclidean Dist]]-gamma)/gamma)^2)</f>
        <v>0.83581884295868392</v>
      </c>
      <c r="X356" t="str">
        <f>VLOOKUP(physicochemical[[#This Row],[S- Fn]],FuzzyQ,2)</f>
        <v>Q1</v>
      </c>
      <c r="Y356">
        <f>physicochemical[[#This Row],[Euclidean Dist]]^2</f>
        <v>18.71157597402852</v>
      </c>
      <c r="Z356" t="str">
        <f>VLOOKUP(physicochemical[[#This Row],[Concentration]],FuzzyQ,2)</f>
        <v>Q1</v>
      </c>
      <c r="AA356">
        <f>SQRT(physicochemical[[#This Row],[S- Fn]])</f>
        <v>0.91423128526576025</v>
      </c>
      <c r="AB356" t="str">
        <f>VLOOKUP(physicochemical[[#This Row],[Dialation]],FuzzyQ,2)</f>
        <v>Q1</v>
      </c>
    </row>
    <row r="357" spans="1:28" ht="15" hidden="1" thickTop="1" x14ac:dyDescent="0.35">
      <c r="A357">
        <f>'winequality-white'!A407</f>
        <v>8.6999999999999993</v>
      </c>
      <c r="B357">
        <f>'winequality-white'!B407</f>
        <v>0.31</v>
      </c>
      <c r="C357">
        <f>'winequality-white'!D407</f>
        <v>1.4</v>
      </c>
      <c r="D357">
        <f>'winequality-white'!E407</f>
        <v>5.8999999999999997E-2</v>
      </c>
      <c r="E357">
        <f>'winequality-white'!F407</f>
        <v>11</v>
      </c>
      <c r="F357">
        <f>'winequality-white'!H407</f>
        <v>0.99660000000000004</v>
      </c>
      <c r="G357">
        <f>'winequality-white'!I407</f>
        <v>3.36</v>
      </c>
      <c r="H357">
        <f>'winequality-white'!J407</f>
        <v>0.76</v>
      </c>
      <c r="I357">
        <f>'winequality-white'!K407</f>
        <v>10.1</v>
      </c>
      <c r="J357" s="17">
        <v>6</v>
      </c>
      <c r="K357">
        <f>STANDARDIZE(physicochemical[[#This Row],[fixed acidity]],Stats!B$3,Stats!B$7)</f>
        <v>-1.5735578940111655E-2</v>
      </c>
      <c r="L357">
        <f>STANDARDIZE(physicochemical[[#This Row],[volatile acidity]],Stats!C$3,Stats!C$7)</f>
        <v>-1.2225716009452405</v>
      </c>
      <c r="M357">
        <f>STANDARDIZE(physicochemical[[#This Row],[residual sugar]],Stats!E$3,Stats!E$7)</f>
        <v>-0.95192780157640378</v>
      </c>
      <c r="N357">
        <f>STANDARDIZE(physicochemical[[#This Row],[chlorides]],Stats!F$3,Stats!F$7)</f>
        <v>-0.62854903913721794</v>
      </c>
      <c r="O357">
        <f>STANDARDIZE(physicochemical[[#This Row],[free sulfur dioxide]],Stats!G$3,Stats!G$7)</f>
        <v>-0.41823134300760079</v>
      </c>
      <c r="P357">
        <f>STANDARDIZE(physicochemical[[#This Row],[density]],Stats!I$3,Stats!I$7)</f>
        <v>-0.42152777906390498</v>
      </c>
      <c r="Q357">
        <f>STANDARDIZE(physicochemical[[#This Row],[pH]],Stats!J$3,Stats!J$7)</f>
        <v>0.38557019070636345</v>
      </c>
      <c r="R357">
        <f>STANDARDIZE(physicochemical[[#This Row],[sulphates]],Stats!K$3,Stats!K$7)</f>
        <v>0.49931868027161586</v>
      </c>
      <c r="S357">
        <f>STANDARDIZE(physicochemical[[#This Row],[alcohol]],Stats!L$3,Stats!L$7)</f>
        <v>-0.13618404829247865</v>
      </c>
      <c r="T357" s="17">
        <f>STANDARDIZE(physicochemical[[#This Row],[quality]],Stats!N$3,Stats!N$7)</f>
        <v>0.50837380281196765</v>
      </c>
      <c r="U357">
        <f>SQRT(SUMXMY2($K$2:$S$2,physicochemical[[#This Row],[STDFA]:[STDAlc]]))</f>
        <v>5.9540832057594448</v>
      </c>
      <c r="V357" t="str">
        <f>VLOOKUP(physicochemical[[#This Row],[Euclidean Dist]],Quartiles,2)</f>
        <v>Q2</v>
      </c>
      <c r="W357">
        <f>IF(physicochemical[[#This Row],[Euclidean Dist]]&lt;=beta,1-2*(physicochemical[[#This Row],[Euclidean Dist]]/gamma)^2,2*((physicochemical[[#This Row],[Euclidean Dist]]-gamma)/gamma)^2)</f>
        <v>0.68894102002080149</v>
      </c>
      <c r="X357" t="str">
        <f>VLOOKUP(physicochemical[[#This Row],[S- Fn]],FuzzyQ,2)</f>
        <v>Q2</v>
      </c>
      <c r="Y357">
        <f>physicochemical[[#This Row],[Euclidean Dist]]^2</f>
        <v>35.45110682110667</v>
      </c>
      <c r="Z357" t="str">
        <f>VLOOKUP(physicochemical[[#This Row],[Concentration]],FuzzyQ,2)</f>
        <v>Q1</v>
      </c>
      <c r="AA357">
        <f>SQRT(physicochemical[[#This Row],[S- Fn]])</f>
        <v>0.83002471048806825</v>
      </c>
      <c r="AB357" t="str">
        <f>VLOOKUP(physicochemical[[#This Row],[Dialation]],FuzzyQ,2)</f>
        <v>Q1</v>
      </c>
    </row>
    <row r="358" spans="1:28" ht="15" hidden="1" thickTop="1" x14ac:dyDescent="0.35">
      <c r="A358">
        <f>'winequality-white'!A408</f>
        <v>9.8000000000000007</v>
      </c>
      <c r="B358">
        <f>'winequality-white'!B408</f>
        <v>0.44</v>
      </c>
      <c r="C358">
        <f>'winequality-white'!D408</f>
        <v>2.5</v>
      </c>
      <c r="D358">
        <f>'winequality-white'!E408</f>
        <v>6.3E-2</v>
      </c>
      <c r="E358">
        <f>'winequality-white'!F408</f>
        <v>9</v>
      </c>
      <c r="F358">
        <f>'winequality-white'!H408</f>
        <v>0.99809999999999999</v>
      </c>
      <c r="G358">
        <f>'winequality-white'!I408</f>
        <v>3.24</v>
      </c>
      <c r="H358">
        <f>'winequality-white'!J408</f>
        <v>0.65</v>
      </c>
      <c r="I358">
        <f>'winequality-white'!K408</f>
        <v>10.8</v>
      </c>
      <c r="J358" s="17">
        <v>6</v>
      </c>
      <c r="K358">
        <f>STANDARDIZE(physicochemical[[#This Row],[fixed acidity]],Stats!B$3,Stats!B$7)</f>
        <v>0.58319649144453789</v>
      </c>
      <c r="L358">
        <f>STANDARDIZE(physicochemical[[#This Row],[volatile acidity]],Stats!C$3,Stats!C$7)</f>
        <v>-0.49448369896676508</v>
      </c>
      <c r="M358">
        <f>STANDARDIZE(physicochemical[[#This Row],[residual sugar]],Stats!E$3,Stats!E$7)</f>
        <v>-6.408603310595809E-2</v>
      </c>
      <c r="N358">
        <f>STANDARDIZE(physicochemical[[#This Row],[chlorides]],Stats!F$3,Stats!F$7)</f>
        <v>-0.54841529709581915</v>
      </c>
      <c r="O358">
        <f>STANDARDIZE(physicochemical[[#This Row],[free sulfur dioxide]],Stats!G$3,Stats!G$7)</f>
        <v>-0.61877382347156662</v>
      </c>
      <c r="P358">
        <f>STANDARDIZE(physicochemical[[#This Row],[density]],Stats!I$3,Stats!I$7)</f>
        <v>0.42211270313156485</v>
      </c>
      <c r="Q358">
        <f>STANDARDIZE(physicochemical[[#This Row],[pH]],Stats!J$3,Stats!J$7)</f>
        <v>-0.37417402743424982</v>
      </c>
      <c r="R358">
        <f>STANDARDIZE(physicochemical[[#This Row],[sulphates]],Stats!K$3,Stats!K$7)</f>
        <v>-0.10108637908429365</v>
      </c>
      <c r="S358">
        <f>STANDARDIZE(physicochemical[[#This Row],[alcohol]],Stats!L$3,Stats!L$7)</f>
        <v>0.54134853027714147</v>
      </c>
      <c r="T358" s="17">
        <f>STANDARDIZE(physicochemical[[#This Row],[quality]],Stats!N$3,Stats!N$7)</f>
        <v>0.50837380281196765</v>
      </c>
      <c r="U358">
        <f>SQRT(SUMXMY2($K$2:$S$2,physicochemical[[#This Row],[STDFA]:[STDAlc]]))</f>
        <v>5.3773314149597624</v>
      </c>
      <c r="V358" t="str">
        <f>VLOOKUP(physicochemical[[#This Row],[Euclidean Dist]],Quartiles,2)</f>
        <v>Q2</v>
      </c>
      <c r="W358">
        <f>IF(physicochemical[[#This Row],[Euclidean Dist]]&lt;=beta,1-2*(physicochemical[[#This Row],[Euclidean Dist]]/gamma)^2,2*((physicochemical[[#This Row],[Euclidean Dist]]-gamma)/gamma)^2)</f>
        <v>0.7462847616896241</v>
      </c>
      <c r="X358" t="str">
        <f>VLOOKUP(physicochemical[[#This Row],[S- Fn]],FuzzyQ,2)</f>
        <v>Q2</v>
      </c>
      <c r="Y358">
        <f>physicochemical[[#This Row],[Euclidean Dist]]^2</f>
        <v>28.91569314631316</v>
      </c>
      <c r="Z358" t="str">
        <f>VLOOKUP(physicochemical[[#This Row],[Concentration]],FuzzyQ,2)</f>
        <v>Q1</v>
      </c>
      <c r="AA358">
        <f>SQRT(physicochemical[[#This Row],[S- Fn]])</f>
        <v>0.86387774695822794</v>
      </c>
      <c r="AB358" t="str">
        <f>VLOOKUP(physicochemical[[#This Row],[Dialation]],FuzzyQ,2)</f>
        <v>Q1</v>
      </c>
    </row>
    <row r="359" spans="1:28" ht="15" hidden="1" thickTop="1" x14ac:dyDescent="0.35">
      <c r="A359">
        <f>'winequality-white'!A409</f>
        <v>12</v>
      </c>
      <c r="B359">
        <f>'winequality-white'!B409</f>
        <v>0.39</v>
      </c>
      <c r="C359">
        <f>'winequality-white'!D409</f>
        <v>3</v>
      </c>
      <c r="D359">
        <f>'winequality-white'!E409</f>
        <v>9.2999999999999999E-2</v>
      </c>
      <c r="E359">
        <f>'winequality-white'!F409</f>
        <v>12</v>
      </c>
      <c r="F359">
        <f>'winequality-white'!H409</f>
        <v>0.99960000000000004</v>
      </c>
      <c r="G359">
        <f>'winequality-white'!I409</f>
        <v>3.18</v>
      </c>
      <c r="H359">
        <f>'winequality-white'!J409</f>
        <v>0.63</v>
      </c>
      <c r="I359">
        <f>'winequality-white'!K409</f>
        <v>10.8</v>
      </c>
      <c r="J359" s="17">
        <v>7</v>
      </c>
      <c r="K359">
        <f>STANDARDIZE(physicochemical[[#This Row],[fixed acidity]],Stats!B$3,Stats!B$7)</f>
        <v>1.7810606322138349</v>
      </c>
      <c r="L359">
        <f>STANDARDIZE(physicochemical[[#This Row],[volatile acidity]],Stats!C$3,Stats!C$7)</f>
        <v>-0.77451750742002479</v>
      </c>
      <c r="M359">
        <f>STANDARDIZE(physicochemical[[#This Row],[residual sugar]],Stats!E$3,Stats!E$7)</f>
        <v>0.33947840710788085</v>
      </c>
      <c r="N359">
        <f>STANDARDIZE(physicochemical[[#This Row],[chlorides]],Stats!F$3,Stats!F$7)</f>
        <v>5.2587768214671003E-2</v>
      </c>
      <c r="O359">
        <f>STANDARDIZE(physicochemical[[#This Row],[free sulfur dioxide]],Stats!G$3,Stats!G$7)</f>
        <v>-0.31796010277561787</v>
      </c>
      <c r="P359">
        <f>STANDARDIZE(physicochemical[[#This Row],[density]],Stats!I$3,Stats!I$7)</f>
        <v>1.2657531853270971</v>
      </c>
      <c r="Q359">
        <f>STANDARDIZE(physicochemical[[#This Row],[pH]],Stats!J$3,Stats!J$7)</f>
        <v>-0.75404613650455787</v>
      </c>
      <c r="R359">
        <f>STANDARDIZE(physicochemical[[#This Row],[sulphates]],Stats!K$3,Stats!K$7)</f>
        <v>-0.21025093533082276</v>
      </c>
      <c r="S359">
        <f>STANDARDIZE(physicochemical[[#This Row],[alcohol]],Stats!L$3,Stats!L$7)</f>
        <v>0.54134853027714147</v>
      </c>
      <c r="T359" s="17">
        <f>STANDARDIZE(physicochemical[[#This Row],[quality]],Stats!N$3,Stats!N$7)</f>
        <v>1.7605260264867657</v>
      </c>
      <c r="U359">
        <f>SQRT(SUMXMY2($K$2:$S$2,physicochemical[[#This Row],[STDFA]:[STDAlc]]))</f>
        <v>6.2313608625899084</v>
      </c>
      <c r="V359" t="str">
        <f>VLOOKUP(physicochemical[[#This Row],[Euclidean Dist]],Quartiles,2)</f>
        <v>Q2</v>
      </c>
      <c r="W359">
        <f>IF(physicochemical[[#This Row],[Euclidean Dist]]&lt;=beta,1-2*(physicochemical[[#This Row],[Euclidean Dist]]/gamma)^2,2*((physicochemical[[#This Row],[Euclidean Dist]]-gamma)/gamma)^2)</f>
        <v>0.65929481002322565</v>
      </c>
      <c r="X359" t="str">
        <f>VLOOKUP(physicochemical[[#This Row],[S- Fn]],FuzzyQ,2)</f>
        <v>Q2</v>
      </c>
      <c r="Y359">
        <f>physicochemical[[#This Row],[Euclidean Dist]]^2</f>
        <v>38.829858199817245</v>
      </c>
      <c r="Z359" t="str">
        <f>VLOOKUP(physicochemical[[#This Row],[Concentration]],FuzzyQ,2)</f>
        <v>Q1</v>
      </c>
      <c r="AA359">
        <f>SQRT(physicochemical[[#This Row],[S- Fn]])</f>
        <v>0.81196971004048279</v>
      </c>
      <c r="AB359" t="str">
        <f>VLOOKUP(physicochemical[[#This Row],[Dialation]],FuzzyQ,2)</f>
        <v>Q1</v>
      </c>
    </row>
    <row r="360" spans="1:28" ht="15" hidden="1" thickTop="1" x14ac:dyDescent="0.35">
      <c r="A360">
        <f>'winequality-white'!A410</f>
        <v>10.4</v>
      </c>
      <c r="B360">
        <f>'winequality-white'!B410</f>
        <v>0.34</v>
      </c>
      <c r="C360">
        <f>'winequality-white'!D410</f>
        <v>3.7</v>
      </c>
      <c r="D360">
        <f>'winequality-white'!E410</f>
        <v>0.17399999999999999</v>
      </c>
      <c r="E360">
        <f>'winequality-white'!F410</f>
        <v>6</v>
      </c>
      <c r="F360">
        <f>'winequality-white'!H410</f>
        <v>0.997</v>
      </c>
      <c r="G360">
        <f>'winequality-white'!I410</f>
        <v>3.19</v>
      </c>
      <c r="H360">
        <f>'winequality-white'!J410</f>
        <v>0.7</v>
      </c>
      <c r="I360">
        <f>'winequality-white'!K410</f>
        <v>11.3</v>
      </c>
      <c r="J360" s="17">
        <v>6</v>
      </c>
      <c r="K360">
        <f>STANDARDIZE(physicochemical[[#This Row],[fixed acidity]],Stats!B$3,Stats!B$7)</f>
        <v>0.90988671165434609</v>
      </c>
      <c r="L360">
        <f>STANDARDIZE(physicochemical[[#This Row],[volatile acidity]],Stats!C$3,Stats!C$7)</f>
        <v>-1.0545513158732847</v>
      </c>
      <c r="M360">
        <f>STANDARDIZE(physicochemical[[#This Row],[residual sugar]],Stats!E$3,Stats!E$7)</f>
        <v>0.90446862340725553</v>
      </c>
      <c r="N360">
        <f>STANDARDIZE(physicochemical[[#This Row],[chlorides]],Stats!F$3,Stats!F$7)</f>
        <v>1.6752960445529943</v>
      </c>
      <c r="O360">
        <f>STANDARDIZE(physicochemical[[#This Row],[free sulfur dioxide]],Stats!G$3,Stats!G$7)</f>
        <v>-0.91958754416751554</v>
      </c>
      <c r="P360">
        <f>STANDARDIZE(physicochemical[[#This Row],[density]],Stats!I$3,Stats!I$7)</f>
        <v>-0.19655698381179634</v>
      </c>
      <c r="Q360">
        <f>STANDARDIZE(physicochemical[[#This Row],[pH]],Stats!J$3,Stats!J$7)</f>
        <v>-0.6907341183261746</v>
      </c>
      <c r="R360">
        <f>STANDARDIZE(physicochemical[[#This Row],[sulphates]],Stats!K$3,Stats!K$7)</f>
        <v>0.17182501153202853</v>
      </c>
      <c r="S360">
        <f>STANDARDIZE(physicochemical[[#This Row],[alcohol]],Stats!L$3,Stats!L$7)</f>
        <v>1.0253003721125837</v>
      </c>
      <c r="T360" s="17">
        <f>STANDARDIZE(physicochemical[[#This Row],[quality]],Stats!N$3,Stats!N$7)</f>
        <v>0.50837380281196765</v>
      </c>
      <c r="U360">
        <f>SQRT(SUMXMY2($K$2:$S$2,physicochemical[[#This Row],[STDFA]:[STDAlc]]))</f>
        <v>6.0467255942822531</v>
      </c>
      <c r="V360" t="str">
        <f>VLOOKUP(physicochemical[[#This Row],[Euclidean Dist]],Quartiles,2)</f>
        <v>Q2</v>
      </c>
      <c r="W360">
        <f>IF(physicochemical[[#This Row],[Euclidean Dist]]&lt;=beta,1-2*(physicochemical[[#This Row],[Euclidean Dist]]/gamma)^2,2*((physicochemical[[#This Row],[Euclidean Dist]]-gamma)/gamma)^2)</f>
        <v>0.6791858867986853</v>
      </c>
      <c r="X360" t="str">
        <f>VLOOKUP(physicochemical[[#This Row],[S- Fn]],FuzzyQ,2)</f>
        <v>Q2</v>
      </c>
      <c r="Y360">
        <f>physicochemical[[#This Row],[Euclidean Dist]]^2</f>
        <v>36.562890412548064</v>
      </c>
      <c r="Z360" t="str">
        <f>VLOOKUP(physicochemical[[#This Row],[Concentration]],FuzzyQ,2)</f>
        <v>Q1</v>
      </c>
      <c r="AA360">
        <f>SQRT(physicochemical[[#This Row],[S- Fn]])</f>
        <v>0.82412734865352288</v>
      </c>
      <c r="AB360" t="str">
        <f>VLOOKUP(physicochemical[[#This Row],[Dialation]],FuzzyQ,2)</f>
        <v>Q1</v>
      </c>
    </row>
    <row r="361" spans="1:28" ht="15" hidden="1" thickTop="1" x14ac:dyDescent="0.35">
      <c r="A361">
        <f>'winequality-white'!A411</f>
        <v>12.5</v>
      </c>
      <c r="B361">
        <f>'winequality-white'!B411</f>
        <v>0.46</v>
      </c>
      <c r="C361">
        <f>'winequality-white'!D411</f>
        <v>4.5</v>
      </c>
      <c r="D361">
        <f>'winequality-white'!E411</f>
        <v>7.0000000000000007E-2</v>
      </c>
      <c r="E361">
        <f>'winequality-white'!F411</f>
        <v>26</v>
      </c>
      <c r="F361">
        <f>'winequality-white'!H411</f>
        <v>0.99809999999999999</v>
      </c>
      <c r="G361">
        <f>'winequality-white'!I411</f>
        <v>3.05</v>
      </c>
      <c r="H361">
        <f>'winequality-white'!J411</f>
        <v>0.56999999999999995</v>
      </c>
      <c r="I361">
        <f>'winequality-white'!K411</f>
        <v>9.6</v>
      </c>
      <c r="J361" s="17">
        <v>4</v>
      </c>
      <c r="K361">
        <f>STANDARDIZE(physicochemical[[#This Row],[fixed acidity]],Stats!B$3,Stats!B$7)</f>
        <v>2.0533024823886752</v>
      </c>
      <c r="L361">
        <f>STANDARDIZE(physicochemical[[#This Row],[volatile acidity]],Stats!C$3,Stats!C$7)</f>
        <v>-0.38247017558546109</v>
      </c>
      <c r="M361">
        <f>STANDARDIZE(physicochemical[[#This Row],[residual sugar]],Stats!E$3,Stats!E$7)</f>
        <v>1.5501717277493976</v>
      </c>
      <c r="N361">
        <f>STANDARDIZE(physicochemical[[#This Row],[chlorides]],Stats!F$3,Stats!F$7)</f>
        <v>-0.40818124852337134</v>
      </c>
      <c r="O361">
        <f>STANDARDIZE(physicochemical[[#This Row],[free sulfur dioxide]],Stats!G$3,Stats!G$7)</f>
        <v>1.0858372604721434</v>
      </c>
      <c r="P361">
        <f>STANDARDIZE(physicochemical[[#This Row],[density]],Stats!I$3,Stats!I$7)</f>
        <v>0.42211270313156485</v>
      </c>
      <c r="Q361">
        <f>STANDARDIZE(physicochemical[[#This Row],[pH]],Stats!J$3,Stats!J$7)</f>
        <v>-1.57710237282356</v>
      </c>
      <c r="R361">
        <f>STANDARDIZE(physicochemical[[#This Row],[sulphates]],Stats!K$3,Stats!K$7)</f>
        <v>-0.53774460407041014</v>
      </c>
      <c r="S361">
        <f>STANDARDIZE(physicochemical[[#This Row],[alcohol]],Stats!L$3,Stats!L$7)</f>
        <v>-0.62013589012792081</v>
      </c>
      <c r="T361" s="17">
        <f>STANDARDIZE(physicochemical[[#This Row],[quality]],Stats!N$3,Stats!N$7)</f>
        <v>-1.9959306445376284</v>
      </c>
      <c r="U361">
        <f>SQRT(SUMXMY2($K$2:$S$2,physicochemical[[#This Row],[STDFA]:[STDAlc]]))</f>
        <v>6.6574943224426795</v>
      </c>
      <c r="V361" t="str">
        <f>VLOOKUP(physicochemical[[#This Row],[Euclidean Dist]],Quartiles,2)</f>
        <v>Q2</v>
      </c>
      <c r="W361">
        <f>IF(physicochemical[[#This Row],[Euclidean Dist]]&lt;=beta,1-2*(physicochemical[[#This Row],[Euclidean Dist]]/gamma)^2,2*((physicochemical[[#This Row],[Euclidean Dist]]-gamma)/gamma)^2)</f>
        <v>0.6111030347513009</v>
      </c>
      <c r="X361" t="str">
        <f>VLOOKUP(physicochemical[[#This Row],[S- Fn]],FuzzyQ,2)</f>
        <v>Q2</v>
      </c>
      <c r="Y361">
        <f>physicochemical[[#This Row],[Euclidean Dist]]^2</f>
        <v>44.322230653356513</v>
      </c>
      <c r="Z361" t="str">
        <f>VLOOKUP(physicochemical[[#This Row],[Concentration]],FuzzyQ,2)</f>
        <v>Q1</v>
      </c>
      <c r="AA361">
        <f>SQRT(physicochemical[[#This Row],[S- Fn]])</f>
        <v>0.78173079429641312</v>
      </c>
      <c r="AB361" t="str">
        <f>VLOOKUP(physicochemical[[#This Row],[Dialation]],FuzzyQ,2)</f>
        <v>Q1</v>
      </c>
    </row>
    <row r="362" spans="1:28" ht="15" hidden="1" thickTop="1" x14ac:dyDescent="0.35">
      <c r="A362">
        <f>'winequality-white'!A412</f>
        <v>9</v>
      </c>
      <c r="B362">
        <f>'winequality-white'!B412</f>
        <v>0.43</v>
      </c>
      <c r="C362">
        <f>'winequality-white'!D412</f>
        <v>2.5</v>
      </c>
      <c r="D362">
        <f>'winequality-white'!E412</f>
        <v>0.08</v>
      </c>
      <c r="E362">
        <f>'winequality-white'!F412</f>
        <v>26</v>
      </c>
      <c r="F362">
        <f>'winequality-white'!H412</f>
        <v>0.99870000000000003</v>
      </c>
      <c r="G362">
        <f>'winequality-white'!I412</f>
        <v>3.38</v>
      </c>
      <c r="H362">
        <f>'winequality-white'!J412</f>
        <v>0.62</v>
      </c>
      <c r="I362">
        <f>'winequality-white'!K412</f>
        <v>9.5</v>
      </c>
      <c r="J362" s="17">
        <v>6</v>
      </c>
      <c r="K362">
        <f>STANDARDIZE(physicochemical[[#This Row],[fixed acidity]],Stats!B$3,Stats!B$7)</f>
        <v>0.14760953116479295</v>
      </c>
      <c r="L362">
        <f>STANDARDIZE(physicochemical[[#This Row],[volatile acidity]],Stats!C$3,Stats!C$7)</f>
        <v>-0.55049046065741714</v>
      </c>
      <c r="M362">
        <f>STANDARDIZE(physicochemical[[#This Row],[residual sugar]],Stats!E$3,Stats!E$7)</f>
        <v>-6.408603310595809E-2</v>
      </c>
      <c r="N362">
        <f>STANDARDIZE(physicochemical[[#This Row],[chlorides]],Stats!F$3,Stats!F$7)</f>
        <v>-0.20784689341987472</v>
      </c>
      <c r="O362">
        <f>STANDARDIZE(physicochemical[[#This Row],[free sulfur dioxide]],Stats!G$3,Stats!G$7)</f>
        <v>1.0858372604721434</v>
      </c>
      <c r="P362">
        <f>STANDARDIZE(physicochemical[[#This Row],[density]],Stats!I$3,Stats!I$7)</f>
        <v>0.75956889600979027</v>
      </c>
      <c r="Q362">
        <f>STANDARDIZE(physicochemical[[#This Row],[pH]],Stats!J$3,Stats!J$7)</f>
        <v>0.51219422706313278</v>
      </c>
      <c r="R362">
        <f>STANDARDIZE(physicochemical[[#This Row],[sulphates]],Stats!K$3,Stats!K$7)</f>
        <v>-0.26483321345408734</v>
      </c>
      <c r="S362">
        <f>STANDARDIZE(physicochemical[[#This Row],[alcohol]],Stats!L$3,Stats!L$7)</f>
        <v>-0.71692625849500891</v>
      </c>
      <c r="T362" s="17">
        <f>STANDARDIZE(physicochemical[[#This Row],[quality]],Stats!N$3,Stats!N$7)</f>
        <v>0.50837380281196765</v>
      </c>
      <c r="U362">
        <f>SQRT(SUMXMY2($K$2:$S$2,physicochemical[[#This Row],[STDFA]:[STDAlc]]))</f>
        <v>5.5339170608261785</v>
      </c>
      <c r="V362" t="str">
        <f>VLOOKUP(physicochemical[[#This Row],[Euclidean Dist]],Quartiles,2)</f>
        <v>Q2</v>
      </c>
      <c r="W362">
        <f>IF(physicochemical[[#This Row],[Euclidean Dist]]&lt;=beta,1-2*(physicochemical[[#This Row],[Euclidean Dist]]/gamma)^2,2*((physicochemical[[#This Row],[Euclidean Dist]]-gamma)/gamma)^2)</f>
        <v>0.73129346019518671</v>
      </c>
      <c r="X362" t="str">
        <f>VLOOKUP(physicochemical[[#This Row],[S- Fn]],FuzzyQ,2)</f>
        <v>Q2</v>
      </c>
      <c r="Y362">
        <f>physicochemical[[#This Row],[Euclidean Dist]]^2</f>
        <v>30.624238036103051</v>
      </c>
      <c r="Z362" t="str">
        <f>VLOOKUP(physicochemical[[#This Row],[Concentration]],FuzzyQ,2)</f>
        <v>Q1</v>
      </c>
      <c r="AA362">
        <f>SQRT(physicochemical[[#This Row],[S- Fn]])</f>
        <v>0.85515697985527006</v>
      </c>
      <c r="AB362" t="str">
        <f>VLOOKUP(physicochemical[[#This Row],[Dialation]],FuzzyQ,2)</f>
        <v>Q1</v>
      </c>
    </row>
    <row r="363" spans="1:28" ht="15" hidden="1" thickTop="1" x14ac:dyDescent="0.35">
      <c r="A363">
        <f>'winequality-white'!A413</f>
        <v>9.1</v>
      </c>
      <c r="B363">
        <f>'winequality-white'!B413</f>
        <v>0.45</v>
      </c>
      <c r="C363">
        <f>'winequality-white'!D413</f>
        <v>2.4</v>
      </c>
      <c r="D363">
        <f>'winequality-white'!E413</f>
        <v>0.08</v>
      </c>
      <c r="E363">
        <f>'winequality-white'!F413</f>
        <v>23</v>
      </c>
      <c r="F363">
        <f>'winequality-white'!H413</f>
        <v>0.99870000000000003</v>
      </c>
      <c r="G363">
        <f>'winequality-white'!I413</f>
        <v>3.38</v>
      </c>
      <c r="H363">
        <f>'winequality-white'!J413</f>
        <v>0.62</v>
      </c>
      <c r="I363">
        <f>'winequality-white'!K413</f>
        <v>9.5</v>
      </c>
      <c r="J363" s="17">
        <v>5</v>
      </c>
      <c r="K363">
        <f>STANDARDIZE(physicochemical[[#This Row],[fixed acidity]],Stats!B$3,Stats!B$7)</f>
        <v>0.2020579011997608</v>
      </c>
      <c r="L363">
        <f>STANDARDIZE(physicochemical[[#This Row],[volatile acidity]],Stats!C$3,Stats!C$7)</f>
        <v>-0.43847693727611309</v>
      </c>
      <c r="M363">
        <f>STANDARDIZE(physicochemical[[#This Row],[residual sugar]],Stats!E$3,Stats!E$7)</f>
        <v>-0.14479892114872595</v>
      </c>
      <c r="N363">
        <f>STANDARDIZE(physicochemical[[#This Row],[chlorides]],Stats!F$3,Stats!F$7)</f>
        <v>-0.20784689341987472</v>
      </c>
      <c r="O363">
        <f>STANDARDIZE(physicochemical[[#This Row],[free sulfur dioxide]],Stats!G$3,Stats!G$7)</f>
        <v>0.78502353977619455</v>
      </c>
      <c r="P363">
        <f>STANDARDIZE(physicochemical[[#This Row],[density]],Stats!I$3,Stats!I$7)</f>
        <v>0.75956889600979027</v>
      </c>
      <c r="Q363">
        <f>STANDARDIZE(physicochemical[[#This Row],[pH]],Stats!J$3,Stats!J$7)</f>
        <v>0.51219422706313278</v>
      </c>
      <c r="R363">
        <f>STANDARDIZE(physicochemical[[#This Row],[sulphates]],Stats!K$3,Stats!K$7)</f>
        <v>-0.26483321345408734</v>
      </c>
      <c r="S363">
        <f>STANDARDIZE(physicochemical[[#This Row],[alcohol]],Stats!L$3,Stats!L$7)</f>
        <v>-0.71692625849500891</v>
      </c>
      <c r="T363" s="17">
        <f>STANDARDIZE(physicochemical[[#This Row],[quality]],Stats!N$3,Stats!N$7)</f>
        <v>-0.74377842086283041</v>
      </c>
      <c r="U363">
        <f>SQRT(SUMXMY2($K$2:$S$2,physicochemical[[#This Row],[STDFA]:[STDAlc]]))</f>
        <v>5.3707993698024703</v>
      </c>
      <c r="V363" t="str">
        <f>VLOOKUP(physicochemical[[#This Row],[Euclidean Dist]],Quartiles,2)</f>
        <v>Q2</v>
      </c>
      <c r="W363">
        <f>IF(physicochemical[[#This Row],[Euclidean Dist]]&lt;=beta,1-2*(physicochemical[[#This Row],[Euclidean Dist]]/gamma)^2,2*((physicochemical[[#This Row],[Euclidean Dist]]-gamma)/gamma)^2)</f>
        <v>0.74690078204855648</v>
      </c>
      <c r="X363" t="str">
        <f>VLOOKUP(physicochemical[[#This Row],[S- Fn]],FuzzyQ,2)</f>
        <v>Q2</v>
      </c>
      <c r="Y363">
        <f>physicochemical[[#This Row],[Euclidean Dist]]^2</f>
        <v>28.845485870670611</v>
      </c>
      <c r="Z363" t="str">
        <f>VLOOKUP(physicochemical[[#This Row],[Concentration]],FuzzyQ,2)</f>
        <v>Q1</v>
      </c>
      <c r="AA363">
        <f>SQRT(physicochemical[[#This Row],[S- Fn]])</f>
        <v>0.86423421712436066</v>
      </c>
      <c r="AB363" t="str">
        <f>VLOOKUP(physicochemical[[#This Row],[Dialation]],FuzzyQ,2)</f>
        <v>Q1</v>
      </c>
    </row>
    <row r="364" spans="1:28" ht="15" hidden="1" thickTop="1" x14ac:dyDescent="0.35">
      <c r="A364">
        <f>'winequality-white'!A414</f>
        <v>7.1</v>
      </c>
      <c r="B364">
        <f>'winequality-white'!B414</f>
        <v>0.73499999999999999</v>
      </c>
      <c r="C364">
        <f>'winequality-white'!D414</f>
        <v>1.9</v>
      </c>
      <c r="D364">
        <f>'winequality-white'!E414</f>
        <v>0.1</v>
      </c>
      <c r="E364">
        <f>'winequality-white'!F414</f>
        <v>15</v>
      </c>
      <c r="F364">
        <f>'winequality-white'!H414</f>
        <v>0.99660000000000004</v>
      </c>
      <c r="G364">
        <f>'winequality-white'!I414</f>
        <v>3.27</v>
      </c>
      <c r="H364">
        <f>'winequality-white'!J414</f>
        <v>0.64</v>
      </c>
      <c r="I364">
        <f>'winequality-white'!K414</f>
        <v>9.3000000000000007</v>
      </c>
      <c r="J364" s="17">
        <v>5</v>
      </c>
      <c r="K364">
        <f>STANDARDIZE(physicochemical[[#This Row],[fixed acidity]],Stats!B$3,Stats!B$7)</f>
        <v>-0.88690949949960052</v>
      </c>
      <c r="L364">
        <f>STANDARDIZE(physicochemical[[#This Row],[volatile acidity]],Stats!C$3,Stats!C$7)</f>
        <v>1.1577157709074677</v>
      </c>
      <c r="M364">
        <f>STANDARDIZE(physicochemical[[#This Row],[residual sugar]],Stats!E$3,Stats!E$7)</f>
        <v>-0.54836336136256492</v>
      </c>
      <c r="N364">
        <f>STANDARDIZE(physicochemical[[#This Row],[chlorides]],Stats!F$3,Stats!F$7)</f>
        <v>0.19282181678711885</v>
      </c>
      <c r="O364">
        <f>STANDARDIZE(physicochemical[[#This Row],[free sulfur dioxide]],Stats!G$3,Stats!G$7)</f>
        <v>-1.714638207966902E-2</v>
      </c>
      <c r="P364">
        <f>STANDARDIZE(physicochemical[[#This Row],[density]],Stats!I$3,Stats!I$7)</f>
        <v>-0.42152777906390498</v>
      </c>
      <c r="Q364">
        <f>STANDARDIZE(physicochemical[[#This Row],[pH]],Stats!J$3,Stats!J$7)</f>
        <v>-0.18423797289909724</v>
      </c>
      <c r="R364">
        <f>STANDARDIZE(physicochemical[[#This Row],[sulphates]],Stats!K$3,Stats!K$7)</f>
        <v>-0.15566865720755821</v>
      </c>
      <c r="S364">
        <f>STANDARDIZE(physicochemical[[#This Row],[alcohol]],Stats!L$3,Stats!L$7)</f>
        <v>-0.9105069952291851</v>
      </c>
      <c r="T364" s="17">
        <f>STANDARDIZE(physicochemical[[#This Row],[quality]],Stats!N$3,Stats!N$7)</f>
        <v>-0.74377842086283041</v>
      </c>
      <c r="U364">
        <f>SQRT(SUMXMY2($K$2:$S$2,physicochemical[[#This Row],[STDFA]:[STDAlc]]))</f>
        <v>4.2795276030535359</v>
      </c>
      <c r="V364" t="str">
        <f>VLOOKUP(physicochemical[[#This Row],[Euclidean Dist]],Quartiles,2)</f>
        <v>Q2</v>
      </c>
      <c r="W364">
        <f>IF(physicochemical[[#This Row],[Euclidean Dist]]&lt;=beta,1-2*(physicochemical[[#This Row],[Euclidean Dist]]/gamma)^2,2*((physicochemical[[#This Row],[Euclidean Dist]]-gamma)/gamma)^2)</f>
        <v>0.83930416947881092</v>
      </c>
      <c r="X364" t="str">
        <f>VLOOKUP(physicochemical[[#This Row],[S- Fn]],FuzzyQ,2)</f>
        <v>Q1</v>
      </c>
      <c r="Y364">
        <f>physicochemical[[#This Row],[Euclidean Dist]]^2</f>
        <v>18.314356505297141</v>
      </c>
      <c r="Z364" t="str">
        <f>VLOOKUP(physicochemical[[#This Row],[Concentration]],FuzzyQ,2)</f>
        <v>Q1</v>
      </c>
      <c r="AA364">
        <f>SQRT(physicochemical[[#This Row],[S- Fn]])</f>
        <v>0.91613545367418836</v>
      </c>
      <c r="AB364" t="str">
        <f>VLOOKUP(physicochemical[[#This Row],[Dialation]],FuzzyQ,2)</f>
        <v>Q1</v>
      </c>
    </row>
    <row r="365" spans="1:28" ht="15" hidden="1" thickTop="1" x14ac:dyDescent="0.35">
      <c r="A365">
        <f>'winequality-white'!A415</f>
        <v>9.9</v>
      </c>
      <c r="B365">
        <f>'winequality-white'!B415</f>
        <v>0.4</v>
      </c>
      <c r="C365">
        <f>'winequality-white'!D415</f>
        <v>6.7</v>
      </c>
      <c r="D365">
        <f>'winequality-white'!E415</f>
        <v>9.7000000000000003E-2</v>
      </c>
      <c r="E365">
        <f>'winequality-white'!F415</f>
        <v>6</v>
      </c>
      <c r="F365">
        <f>'winequality-white'!H415</f>
        <v>0.99860000000000004</v>
      </c>
      <c r="G365">
        <f>'winequality-white'!I415</f>
        <v>3.27</v>
      </c>
      <c r="H365">
        <f>'winequality-white'!J415</f>
        <v>0.82</v>
      </c>
      <c r="I365">
        <f>'winequality-white'!K415</f>
        <v>11.7</v>
      </c>
      <c r="J365" s="17">
        <v>7</v>
      </c>
      <c r="K365">
        <f>STANDARDIZE(physicochemical[[#This Row],[fixed acidity]],Stats!B$3,Stats!B$7)</f>
        <v>0.63764486147950572</v>
      </c>
      <c r="L365">
        <f>STANDARDIZE(physicochemical[[#This Row],[volatile acidity]],Stats!C$3,Stats!C$7)</f>
        <v>-0.71851074572937279</v>
      </c>
      <c r="M365">
        <f>STANDARDIZE(physicochemical[[#This Row],[residual sugar]],Stats!E$3,Stats!E$7)</f>
        <v>3.325855264690289</v>
      </c>
      <c r="N365">
        <f>STANDARDIZE(physicochemical[[#This Row],[chlorides]],Stats!F$3,Stats!F$7)</f>
        <v>0.13272151025606976</v>
      </c>
      <c r="O365">
        <f>STANDARDIZE(physicochemical[[#This Row],[free sulfur dioxide]],Stats!G$3,Stats!G$7)</f>
        <v>-0.91958754416751554</v>
      </c>
      <c r="P365">
        <f>STANDARDIZE(physicochemical[[#This Row],[density]],Stats!I$3,Stats!I$7)</f>
        <v>0.70332619719676304</v>
      </c>
      <c r="Q365">
        <f>STANDARDIZE(physicochemical[[#This Row],[pH]],Stats!J$3,Stats!J$7)</f>
        <v>-0.18423797289909724</v>
      </c>
      <c r="R365">
        <f>STANDARDIZE(physicochemical[[#This Row],[sulphates]],Stats!K$3,Stats!K$7)</f>
        <v>0.8268123490112026</v>
      </c>
      <c r="S365">
        <f>STANDARDIZE(physicochemical[[#This Row],[alcohol]],Stats!L$3,Stats!L$7)</f>
        <v>1.4124618455809359</v>
      </c>
      <c r="T365" s="17">
        <f>STANDARDIZE(physicochemical[[#This Row],[quality]],Stats!N$3,Stats!N$7)</f>
        <v>1.7605260264867657</v>
      </c>
      <c r="U365">
        <f>SQRT(SUMXMY2($K$2:$S$2,physicochemical[[#This Row],[STDFA]:[STDAlc]]))</f>
        <v>5.9021645814375301</v>
      </c>
      <c r="V365" t="str">
        <f>VLOOKUP(physicochemical[[#This Row],[Euclidean Dist]],Quartiles,2)</f>
        <v>Q2</v>
      </c>
      <c r="W365">
        <f>IF(physicochemical[[#This Row],[Euclidean Dist]]&lt;=beta,1-2*(physicochemical[[#This Row],[Euclidean Dist]]/gamma)^2,2*((physicochemical[[#This Row],[Euclidean Dist]]-gamma)/gamma)^2)</f>
        <v>0.69434213457352834</v>
      </c>
      <c r="X365" t="str">
        <f>VLOOKUP(physicochemical[[#This Row],[S- Fn]],FuzzyQ,2)</f>
        <v>Q2</v>
      </c>
      <c r="Y365">
        <f>physicochemical[[#This Row],[Euclidean Dist]]^2</f>
        <v>34.835546746375655</v>
      </c>
      <c r="Z365" t="str">
        <f>VLOOKUP(physicochemical[[#This Row],[Concentration]],FuzzyQ,2)</f>
        <v>Q1</v>
      </c>
      <c r="AA365">
        <f>SQRT(physicochemical[[#This Row],[S- Fn]])</f>
        <v>0.83327194514967817</v>
      </c>
      <c r="AB365" t="str">
        <f>VLOOKUP(physicochemical[[#This Row],[Dialation]],FuzzyQ,2)</f>
        <v>Q1</v>
      </c>
    </row>
    <row r="366" spans="1:28" ht="15" hidden="1" thickTop="1" x14ac:dyDescent="0.35">
      <c r="A366">
        <f>'winequality-white'!A416</f>
        <v>8.8000000000000007</v>
      </c>
      <c r="B366">
        <f>'winequality-white'!B416</f>
        <v>0.52</v>
      </c>
      <c r="C366">
        <f>'winequality-white'!D416</f>
        <v>2.7</v>
      </c>
      <c r="D366">
        <f>'winequality-white'!E416</f>
        <v>8.6999999999999994E-2</v>
      </c>
      <c r="E366">
        <f>'winequality-white'!F416</f>
        <v>24</v>
      </c>
      <c r="F366">
        <f>'winequality-white'!H416</f>
        <v>0.99819999999999998</v>
      </c>
      <c r="G366">
        <f>'winequality-white'!I416</f>
        <v>3.26</v>
      </c>
      <c r="H366">
        <f>'winequality-white'!J416</f>
        <v>0.61</v>
      </c>
      <c r="I366">
        <f>'winequality-white'!K416</f>
        <v>9.5</v>
      </c>
      <c r="J366" s="17">
        <v>5</v>
      </c>
      <c r="K366">
        <f>STANDARDIZE(physicochemical[[#This Row],[fixed acidity]],Stats!B$3,Stats!B$7)</f>
        <v>3.8712791094857188E-2</v>
      </c>
      <c r="L366">
        <f>STANDARDIZE(physicochemical[[#This Row],[volatile acidity]],Stats!C$3,Stats!C$7)</f>
        <v>-4.6429605441549338E-2</v>
      </c>
      <c r="M366">
        <f>STANDARDIZE(physicochemical[[#This Row],[residual sugar]],Stats!E$3,Stats!E$7)</f>
        <v>9.733974297957762E-2</v>
      </c>
      <c r="N366">
        <f>STANDARDIZE(physicochemical[[#This Row],[chlorides]],Stats!F$3,Stats!F$7)</f>
        <v>-6.7612844847427148E-2</v>
      </c>
      <c r="O366">
        <f>STANDARDIZE(physicochemical[[#This Row],[free sulfur dioxide]],Stats!G$3,Stats!G$7)</f>
        <v>0.88529478000817741</v>
      </c>
      <c r="P366">
        <f>STANDARDIZE(physicochemical[[#This Row],[density]],Stats!I$3,Stats!I$7)</f>
        <v>0.47835540194459197</v>
      </c>
      <c r="Q366">
        <f>STANDARDIZE(physicochemical[[#This Row],[pH]],Stats!J$3,Stats!J$7)</f>
        <v>-0.24754999107748332</v>
      </c>
      <c r="R366">
        <f>STANDARDIZE(physicochemical[[#This Row],[sulphates]],Stats!K$3,Stats!K$7)</f>
        <v>-0.31941549157735188</v>
      </c>
      <c r="S366">
        <f>STANDARDIZE(physicochemical[[#This Row],[alcohol]],Stats!L$3,Stats!L$7)</f>
        <v>-0.71692625849500891</v>
      </c>
      <c r="T366" s="17">
        <f>STANDARDIZE(physicochemical[[#This Row],[quality]],Stats!N$3,Stats!N$7)</f>
        <v>-0.74377842086283041</v>
      </c>
      <c r="U366">
        <f>SQRT(SUMXMY2($K$2:$S$2,physicochemical[[#This Row],[STDFA]:[STDAlc]]))</f>
        <v>5.2421173732993074</v>
      </c>
      <c r="V366" t="str">
        <f>VLOOKUP(physicochemical[[#This Row],[Euclidean Dist]],Quartiles,2)</f>
        <v>Q2</v>
      </c>
      <c r="W366">
        <f>IF(physicochemical[[#This Row],[Euclidean Dist]]&lt;=beta,1-2*(physicochemical[[#This Row],[Euclidean Dist]]/gamma)^2,2*((physicochemical[[#This Row],[Euclidean Dist]]-gamma)/gamma)^2)</f>
        <v>0.7588837801993269</v>
      </c>
      <c r="X366" t="str">
        <f>VLOOKUP(physicochemical[[#This Row],[S- Fn]],FuzzyQ,2)</f>
        <v>Q1</v>
      </c>
      <c r="Y366">
        <f>physicochemical[[#This Row],[Euclidean Dist]]^2</f>
        <v>27.479794555446428</v>
      </c>
      <c r="Z366" t="str">
        <f>VLOOKUP(physicochemical[[#This Row],[Concentration]],FuzzyQ,2)</f>
        <v>Q1</v>
      </c>
      <c r="AA366">
        <f>SQRT(physicochemical[[#This Row],[S- Fn]])</f>
        <v>0.8711393575079287</v>
      </c>
      <c r="AB366" t="str">
        <f>VLOOKUP(physicochemical[[#This Row],[Dialation]],FuzzyQ,2)</f>
        <v>Q1</v>
      </c>
    </row>
    <row r="367" spans="1:28" ht="15" hidden="1" thickTop="1" x14ac:dyDescent="0.35">
      <c r="A367">
        <f>'winequality-white'!A417</f>
        <v>8.6</v>
      </c>
      <c r="B367">
        <f>'winequality-white'!B417</f>
        <v>0.72499999999999998</v>
      </c>
      <c r="C367">
        <f>'winequality-white'!D417</f>
        <v>6.6</v>
      </c>
      <c r="D367">
        <f>'winequality-white'!E417</f>
        <v>0.11700000000000001</v>
      </c>
      <c r="E367">
        <f>'winequality-white'!F417</f>
        <v>31</v>
      </c>
      <c r="F367">
        <f>'winequality-white'!H417</f>
        <v>1.0014000000000001</v>
      </c>
      <c r="G367">
        <f>'winequality-white'!I417</f>
        <v>3.32</v>
      </c>
      <c r="H367">
        <f>'winequality-white'!J417</f>
        <v>1.07</v>
      </c>
      <c r="I367">
        <f>'winequality-white'!K417</f>
        <v>9.3000000000000007</v>
      </c>
      <c r="J367" s="17">
        <v>5</v>
      </c>
      <c r="K367">
        <f>STANDARDIZE(physicochemical[[#This Row],[fixed acidity]],Stats!B$3,Stats!B$7)</f>
        <v>-7.0183948975079527E-2</v>
      </c>
      <c r="L367">
        <f>STANDARDIZE(physicochemical[[#This Row],[volatile acidity]],Stats!C$3,Stats!C$7)</f>
        <v>1.1017090092168156</v>
      </c>
      <c r="M367">
        <f>STANDARDIZE(physicochemical[[#This Row],[residual sugar]],Stats!E$3,Stats!E$7)</f>
        <v>3.2451423766475207</v>
      </c>
      <c r="N367">
        <f>STANDARDIZE(physicochemical[[#This Row],[chlorides]],Stats!F$3,Stats!F$7)</f>
        <v>0.53339022046306328</v>
      </c>
      <c r="O367">
        <f>STANDARDIZE(physicochemical[[#This Row],[free sulfur dioxide]],Stats!G$3,Stats!G$7)</f>
        <v>1.587193461632058</v>
      </c>
      <c r="P367">
        <f>STANDARDIZE(physicochemical[[#This Row],[density]],Stats!I$3,Stats!I$7)</f>
        <v>2.2781217639617108</v>
      </c>
      <c r="Q367">
        <f>STANDARDIZE(physicochemical[[#This Row],[pH]],Stats!J$3,Stats!J$7)</f>
        <v>0.13232211799282476</v>
      </c>
      <c r="R367">
        <f>STANDARDIZE(physicochemical[[#This Row],[sulphates]],Stats!K$3,Stats!K$7)</f>
        <v>2.191369302092816</v>
      </c>
      <c r="S367">
        <f>STANDARDIZE(physicochemical[[#This Row],[alcohol]],Stats!L$3,Stats!L$7)</f>
        <v>-0.9105069952291851</v>
      </c>
      <c r="T367" s="17">
        <f>STANDARDIZE(physicochemical[[#This Row],[quality]],Stats!N$3,Stats!N$7)</f>
        <v>-0.74377842086283041</v>
      </c>
      <c r="U367">
        <f>SQRT(SUMXMY2($K$2:$S$2,physicochemical[[#This Row],[STDFA]:[STDAlc]]))</f>
        <v>6.2421349656360334</v>
      </c>
      <c r="V367" t="str">
        <f>VLOOKUP(physicochemical[[#This Row],[Euclidean Dist]],Quartiles,2)</f>
        <v>Q2</v>
      </c>
      <c r="W367">
        <f>IF(physicochemical[[#This Row],[Euclidean Dist]]&lt;=beta,1-2*(physicochemical[[#This Row],[Euclidean Dist]]/gamma)^2,2*((physicochemical[[#This Row],[Euclidean Dist]]-gamma)/gamma)^2)</f>
        <v>0.65811562418238934</v>
      </c>
      <c r="X367" t="str">
        <f>VLOOKUP(physicochemical[[#This Row],[S- Fn]],FuzzyQ,2)</f>
        <v>Q2</v>
      </c>
      <c r="Y367">
        <f>physicochemical[[#This Row],[Euclidean Dist]]^2</f>
        <v>38.964248929215962</v>
      </c>
      <c r="Z367" t="str">
        <f>VLOOKUP(physicochemical[[#This Row],[Concentration]],FuzzyQ,2)</f>
        <v>Q1</v>
      </c>
      <c r="AA367">
        <f>SQRT(physicochemical[[#This Row],[S- Fn]])</f>
        <v>0.8112432583278516</v>
      </c>
      <c r="AB367" t="str">
        <f>VLOOKUP(physicochemical[[#This Row],[Dialation]],FuzzyQ,2)</f>
        <v>Q1</v>
      </c>
    </row>
    <row r="368" spans="1:28" ht="15" hidden="1" thickTop="1" x14ac:dyDescent="0.35">
      <c r="A368">
        <f>'winequality-white'!A418</f>
        <v>10.6</v>
      </c>
      <c r="B368">
        <f>'winequality-white'!B418</f>
        <v>0.48</v>
      </c>
      <c r="C368">
        <f>'winequality-white'!D418</f>
        <v>2.2000000000000002</v>
      </c>
      <c r="D368">
        <f>'winequality-white'!E418</f>
        <v>0.111</v>
      </c>
      <c r="E368">
        <f>'winequality-white'!F418</f>
        <v>6</v>
      </c>
      <c r="F368">
        <f>'winequality-white'!H418</f>
        <v>0.997</v>
      </c>
      <c r="G368">
        <f>'winequality-white'!I418</f>
        <v>3.26</v>
      </c>
      <c r="H368">
        <f>'winequality-white'!J418</f>
        <v>0.66</v>
      </c>
      <c r="I368">
        <f>'winequality-white'!K418</f>
        <v>11.7</v>
      </c>
      <c r="J368" s="17">
        <v>6</v>
      </c>
      <c r="K368">
        <f>STANDARDIZE(physicochemical[[#This Row],[fixed acidity]],Stats!B$3,Stats!B$7)</f>
        <v>1.0187834517242818</v>
      </c>
      <c r="L368">
        <f>STANDARDIZE(physicochemical[[#This Row],[volatile acidity]],Stats!C$3,Stats!C$7)</f>
        <v>-0.27045665220415738</v>
      </c>
      <c r="M368">
        <f>STANDARDIZE(physicochemical[[#This Row],[residual sugar]],Stats!E$3,Stats!E$7)</f>
        <v>-0.30622469723426132</v>
      </c>
      <c r="N368">
        <f>STANDARDIZE(physicochemical[[#This Row],[chlorides]],Stats!F$3,Stats!F$7)</f>
        <v>0.41318960740096516</v>
      </c>
      <c r="O368">
        <f>STANDARDIZE(physicochemical[[#This Row],[free sulfur dioxide]],Stats!G$3,Stats!G$7)</f>
        <v>-0.91958754416751554</v>
      </c>
      <c r="P368">
        <f>STANDARDIZE(physicochemical[[#This Row],[density]],Stats!I$3,Stats!I$7)</f>
        <v>-0.19655698381179634</v>
      </c>
      <c r="Q368">
        <f>STANDARDIZE(physicochemical[[#This Row],[pH]],Stats!J$3,Stats!J$7)</f>
        <v>-0.24754999107748332</v>
      </c>
      <c r="R368">
        <f>STANDARDIZE(physicochemical[[#This Row],[sulphates]],Stats!K$3,Stats!K$7)</f>
        <v>-4.6504100961029089E-2</v>
      </c>
      <c r="S368">
        <f>STANDARDIZE(physicochemical[[#This Row],[alcohol]],Stats!L$3,Stats!L$7)</f>
        <v>1.4124618455809359</v>
      </c>
      <c r="T368" s="17">
        <f>STANDARDIZE(physicochemical[[#This Row],[quality]],Stats!N$3,Stats!N$7)</f>
        <v>0.50837380281196765</v>
      </c>
      <c r="U368">
        <f>SQRT(SUMXMY2($K$2:$S$2,physicochemical[[#This Row],[STDFA]:[STDAlc]]))</f>
        <v>5.3250992892701419</v>
      </c>
      <c r="V368" t="str">
        <f>VLOOKUP(physicochemical[[#This Row],[Euclidean Dist]],Quartiles,2)</f>
        <v>Q2</v>
      </c>
      <c r="W368">
        <f>IF(physicochemical[[#This Row],[Euclidean Dist]]&lt;=beta,1-2*(physicochemical[[#This Row],[Euclidean Dist]]/gamma)^2,2*((physicochemical[[#This Row],[Euclidean Dist]]-gamma)/gamma)^2)</f>
        <v>0.75118969458208917</v>
      </c>
      <c r="X368" t="str">
        <f>VLOOKUP(physicochemical[[#This Row],[S- Fn]],FuzzyQ,2)</f>
        <v>Q1</v>
      </c>
      <c r="Y368">
        <f>physicochemical[[#This Row],[Euclidean Dist]]^2</f>
        <v>28.35668244058537</v>
      </c>
      <c r="Z368" t="str">
        <f>VLOOKUP(physicochemical[[#This Row],[Concentration]],FuzzyQ,2)</f>
        <v>Q1</v>
      </c>
      <c r="AA368">
        <f>SQRT(physicochemical[[#This Row],[S- Fn]])</f>
        <v>0.86671200209878785</v>
      </c>
      <c r="AB368" t="str">
        <f>VLOOKUP(physicochemical[[#This Row],[Dialation]],FuzzyQ,2)</f>
        <v>Q1</v>
      </c>
    </row>
    <row r="369" spans="1:28" ht="15" hidden="1" thickTop="1" x14ac:dyDescent="0.35">
      <c r="A369">
        <f>'winequality-white'!A419</f>
        <v>7</v>
      </c>
      <c r="B369">
        <f>'winequality-white'!B419</f>
        <v>0.57999999999999996</v>
      </c>
      <c r="C369">
        <f>'winequality-white'!D419</f>
        <v>1.9</v>
      </c>
      <c r="D369">
        <f>'winequality-white'!E419</f>
        <v>9.0999999999999998E-2</v>
      </c>
      <c r="E369">
        <f>'winequality-white'!F419</f>
        <v>34</v>
      </c>
      <c r="F369">
        <f>'winequality-white'!H419</f>
        <v>0.99560000000000004</v>
      </c>
      <c r="G369">
        <f>'winequality-white'!I419</f>
        <v>3.44</v>
      </c>
      <c r="H369">
        <f>'winequality-white'!J419</f>
        <v>0.48</v>
      </c>
      <c r="I369">
        <f>'winequality-white'!K419</f>
        <v>10.5</v>
      </c>
      <c r="J369" s="17">
        <v>5</v>
      </c>
      <c r="K369">
        <f>STANDARDIZE(physicochemical[[#This Row],[fixed acidity]],Stats!B$3,Stats!B$7)</f>
        <v>-0.94135786953456846</v>
      </c>
      <c r="L369">
        <f>STANDARDIZE(physicochemical[[#This Row],[volatile acidity]],Stats!C$3,Stats!C$7)</f>
        <v>0.28961096470236208</v>
      </c>
      <c r="M369">
        <f>STANDARDIZE(physicochemical[[#This Row],[residual sugar]],Stats!E$3,Stats!E$7)</f>
        <v>-0.54836336136256492</v>
      </c>
      <c r="N369">
        <f>STANDARDIZE(physicochemical[[#This Row],[chlorides]],Stats!F$3,Stats!F$7)</f>
        <v>1.2520897193971616E-2</v>
      </c>
      <c r="O369">
        <f>STANDARDIZE(physicochemical[[#This Row],[free sulfur dioxide]],Stats!G$3,Stats!G$7)</f>
        <v>1.8880071823280069</v>
      </c>
      <c r="P369">
        <f>STANDARDIZE(physicochemical[[#This Row],[density]],Stats!I$3,Stats!I$7)</f>
        <v>-0.98395476719423902</v>
      </c>
      <c r="Q369">
        <f>STANDARDIZE(physicochemical[[#This Row],[pH]],Stats!J$3,Stats!J$7)</f>
        <v>0.89206633613344088</v>
      </c>
      <c r="R369">
        <f>STANDARDIZE(physicochemical[[#This Row],[sulphates]],Stats!K$3,Stats!K$7)</f>
        <v>-1.0289851071797904</v>
      </c>
      <c r="S369">
        <f>STANDARDIZE(physicochemical[[#This Row],[alcohol]],Stats!L$3,Stats!L$7)</f>
        <v>0.25097742517587546</v>
      </c>
      <c r="T369" s="17">
        <f>STANDARDIZE(physicochemical[[#This Row],[quality]],Stats!N$3,Stats!N$7)</f>
        <v>-0.74377842086283041</v>
      </c>
      <c r="U369">
        <f>SQRT(SUMXMY2($K$2:$S$2,physicochemical[[#This Row],[STDFA]:[STDAlc]]))</f>
        <v>5.0502119310607227</v>
      </c>
      <c r="V369" t="str">
        <f>VLOOKUP(physicochemical[[#This Row],[Euclidean Dist]],Quartiles,2)</f>
        <v>Q2</v>
      </c>
      <c r="W369">
        <f>IF(physicochemical[[#This Row],[Euclidean Dist]]&lt;=beta,1-2*(physicochemical[[#This Row],[Euclidean Dist]]/gamma)^2,2*((physicochemical[[#This Row],[Euclidean Dist]]-gamma)/gamma)^2)</f>
        <v>0.77621439257662372</v>
      </c>
      <c r="X369" t="str">
        <f>VLOOKUP(physicochemical[[#This Row],[S- Fn]],FuzzyQ,2)</f>
        <v>Q1</v>
      </c>
      <c r="Y369">
        <f>physicochemical[[#This Row],[Euclidean Dist]]^2</f>
        <v>25.504640548628075</v>
      </c>
      <c r="Z369" t="str">
        <f>VLOOKUP(physicochemical[[#This Row],[Concentration]],FuzzyQ,2)</f>
        <v>Q1</v>
      </c>
      <c r="AA369">
        <f>SQRT(physicochemical[[#This Row],[S- Fn]])</f>
        <v>0.88103030173577102</v>
      </c>
      <c r="AB369" t="str">
        <f>VLOOKUP(physicochemical[[#This Row],[Dialation]],FuzzyQ,2)</f>
        <v>Q1</v>
      </c>
    </row>
    <row r="370" spans="1:28" ht="15" hidden="1" thickTop="1" x14ac:dyDescent="0.35">
      <c r="A370">
        <f>'winequality-white'!A420</f>
        <v>11.9</v>
      </c>
      <c r="B370">
        <f>'winequality-white'!B420</f>
        <v>0.38</v>
      </c>
      <c r="C370">
        <f>'winequality-white'!D420</f>
        <v>2</v>
      </c>
      <c r="D370">
        <f>'winequality-white'!E420</f>
        <v>0.121</v>
      </c>
      <c r="E370">
        <f>'winequality-white'!F420</f>
        <v>7</v>
      </c>
      <c r="F370">
        <f>'winequality-white'!H420</f>
        <v>0.99960000000000004</v>
      </c>
      <c r="G370">
        <f>'winequality-white'!I420</f>
        <v>3.24</v>
      </c>
      <c r="H370">
        <f>'winequality-white'!J420</f>
        <v>0.76</v>
      </c>
      <c r="I370">
        <f>'winequality-white'!K420</f>
        <v>10.4</v>
      </c>
      <c r="J370" s="17">
        <v>6</v>
      </c>
      <c r="K370">
        <f>STANDARDIZE(physicochemical[[#This Row],[fixed acidity]],Stats!B$3,Stats!B$7)</f>
        <v>1.7266122621788671</v>
      </c>
      <c r="L370">
        <f>STANDARDIZE(physicochemical[[#This Row],[volatile acidity]],Stats!C$3,Stats!C$7)</f>
        <v>-0.83052426911067678</v>
      </c>
      <c r="M370">
        <f>STANDARDIZE(physicochemical[[#This Row],[residual sugar]],Stats!E$3,Stats!E$7)</f>
        <v>-0.46765047331979703</v>
      </c>
      <c r="N370">
        <f>STANDARDIZE(physicochemical[[#This Row],[chlorides]],Stats!F$3,Stats!F$7)</f>
        <v>0.61352396250446184</v>
      </c>
      <c r="O370">
        <f>STANDARDIZE(physicochemical[[#This Row],[free sulfur dioxide]],Stats!G$3,Stats!G$7)</f>
        <v>-0.81931630393553256</v>
      </c>
      <c r="P370">
        <f>STANDARDIZE(physicochemical[[#This Row],[density]],Stats!I$3,Stats!I$7)</f>
        <v>1.2657531853270971</v>
      </c>
      <c r="Q370">
        <f>STANDARDIZE(physicochemical[[#This Row],[pH]],Stats!J$3,Stats!J$7)</f>
        <v>-0.37417402743424982</v>
      </c>
      <c r="R370">
        <f>STANDARDIZE(physicochemical[[#This Row],[sulphates]],Stats!K$3,Stats!K$7)</f>
        <v>0.49931868027161586</v>
      </c>
      <c r="S370">
        <f>STANDARDIZE(physicochemical[[#This Row],[alcohol]],Stats!L$3,Stats!L$7)</f>
        <v>0.15418705680878736</v>
      </c>
      <c r="T370" s="17">
        <f>STANDARDIZE(physicochemical[[#This Row],[quality]],Stats!N$3,Stats!N$7)</f>
        <v>0.50837380281196765</v>
      </c>
      <c r="U370">
        <f>SQRT(SUMXMY2($K$2:$S$2,physicochemical[[#This Row],[STDFA]:[STDAlc]]))</f>
        <v>6.3537153270437257</v>
      </c>
      <c r="V370" t="str">
        <f>VLOOKUP(physicochemical[[#This Row],[Euclidean Dist]],Quartiles,2)</f>
        <v>Q2</v>
      </c>
      <c r="W370">
        <f>IF(physicochemical[[#This Row],[Euclidean Dist]]&lt;=beta,1-2*(physicochemical[[#This Row],[Euclidean Dist]]/gamma)^2,2*((physicochemical[[#This Row],[Euclidean Dist]]-gamma)/gamma)^2)</f>
        <v>0.64578377517228192</v>
      </c>
      <c r="X370" t="str">
        <f>VLOOKUP(physicochemical[[#This Row],[S- Fn]],FuzzyQ,2)</f>
        <v>Q2</v>
      </c>
      <c r="Y370">
        <f>physicochemical[[#This Row],[Euclidean Dist]]^2</f>
        <v>40.36969845711036</v>
      </c>
      <c r="Z370" t="str">
        <f>VLOOKUP(physicochemical[[#This Row],[Concentration]],FuzzyQ,2)</f>
        <v>Q1</v>
      </c>
      <c r="AA370">
        <f>SQRT(physicochemical[[#This Row],[S- Fn]])</f>
        <v>0.80360672917309617</v>
      </c>
      <c r="AB370" t="str">
        <f>VLOOKUP(physicochemical[[#This Row],[Dialation]],FuzzyQ,2)</f>
        <v>Q1</v>
      </c>
    </row>
    <row r="371" spans="1:28" ht="15" hidden="1" thickTop="1" x14ac:dyDescent="0.35">
      <c r="A371">
        <f>'winequality-white'!A421</f>
        <v>6.8</v>
      </c>
      <c r="B371">
        <f>'winequality-white'!B421</f>
        <v>0.77</v>
      </c>
      <c r="C371">
        <f>'winequality-white'!D421</f>
        <v>1.8</v>
      </c>
      <c r="D371">
        <f>'winequality-white'!E421</f>
        <v>6.6000000000000003E-2</v>
      </c>
      <c r="E371">
        <f>'winequality-white'!F421</f>
        <v>34</v>
      </c>
      <c r="F371">
        <f>'winequality-white'!H421</f>
        <v>0.99760000000000004</v>
      </c>
      <c r="G371">
        <f>'winequality-white'!I421</f>
        <v>3.62</v>
      </c>
      <c r="H371">
        <f>'winequality-white'!J421</f>
        <v>0.68</v>
      </c>
      <c r="I371">
        <f>'winequality-white'!K421</f>
        <v>9.9</v>
      </c>
      <c r="J371" s="17">
        <v>5</v>
      </c>
      <c r="K371">
        <f>STANDARDIZE(physicochemical[[#This Row],[fixed acidity]],Stats!B$3,Stats!B$7)</f>
        <v>-1.0502546096045047</v>
      </c>
      <c r="L371">
        <f>STANDARDIZE(physicochemical[[#This Row],[volatile acidity]],Stats!C$3,Stats!C$7)</f>
        <v>1.3537394368247495</v>
      </c>
      <c r="M371">
        <f>STANDARDIZE(physicochemical[[#This Row],[residual sugar]],Stats!E$3,Stats!E$7)</f>
        <v>-0.62907624940533258</v>
      </c>
      <c r="N371">
        <f>STANDARDIZE(physicochemical[[#This Row],[chlorides]],Stats!F$3,Stats!F$7)</f>
        <v>-0.48831499056477012</v>
      </c>
      <c r="O371">
        <f>STANDARDIZE(physicochemical[[#This Row],[free sulfur dioxide]],Stats!G$3,Stats!G$7)</f>
        <v>1.8880071823280069</v>
      </c>
      <c r="P371">
        <f>STANDARDIZE(physicochemical[[#This Row],[density]],Stats!I$3,Stats!I$7)</f>
        <v>0.14089920906642905</v>
      </c>
      <c r="Q371">
        <f>STANDARDIZE(physicochemical[[#This Row],[pH]],Stats!J$3,Stats!J$7)</f>
        <v>2.0316826633443652</v>
      </c>
      <c r="R371">
        <f>STANDARDIZE(physicochemical[[#This Row],[sulphates]],Stats!K$3,Stats!K$7)</f>
        <v>6.266045528550003E-2</v>
      </c>
      <c r="S371">
        <f>STANDARDIZE(physicochemical[[#This Row],[alcohol]],Stats!L$3,Stats!L$7)</f>
        <v>-0.32976478502665485</v>
      </c>
      <c r="T371" s="17">
        <f>STANDARDIZE(physicochemical[[#This Row],[quality]],Stats!N$3,Stats!N$7)</f>
        <v>-0.74377842086283041</v>
      </c>
      <c r="U371">
        <f>SQRT(SUMXMY2($K$2:$S$2,physicochemical[[#This Row],[STDFA]:[STDAlc]]))</f>
        <v>4.4457378647775778</v>
      </c>
      <c r="V371" t="str">
        <f>VLOOKUP(physicochemical[[#This Row],[Euclidean Dist]],Quartiles,2)</f>
        <v>Q2</v>
      </c>
      <c r="W371">
        <f>IF(physicochemical[[#This Row],[Euclidean Dist]]&lt;=beta,1-2*(physicochemical[[#This Row],[Euclidean Dist]]/gamma)^2,2*((physicochemical[[#This Row],[Euclidean Dist]]-gamma)/gamma)^2)</f>
        <v>0.82657941453489325</v>
      </c>
      <c r="X371" t="str">
        <f>VLOOKUP(physicochemical[[#This Row],[S- Fn]],FuzzyQ,2)</f>
        <v>Q1</v>
      </c>
      <c r="Y371">
        <f>physicochemical[[#This Row],[Euclidean Dist]]^2</f>
        <v>19.764585162317097</v>
      </c>
      <c r="Z371" t="str">
        <f>VLOOKUP(physicochemical[[#This Row],[Concentration]],FuzzyQ,2)</f>
        <v>Q1</v>
      </c>
      <c r="AA371">
        <f>SQRT(physicochemical[[#This Row],[S- Fn]])</f>
        <v>0.90916412959096293</v>
      </c>
      <c r="AB371" t="str">
        <f>VLOOKUP(physicochemical[[#This Row],[Dialation]],FuzzyQ,2)</f>
        <v>Q1</v>
      </c>
    </row>
    <row r="372" spans="1:28" ht="15" hidden="1" thickTop="1" x14ac:dyDescent="0.35">
      <c r="A372">
        <f>'winequality-white'!A422</f>
        <v>9.5</v>
      </c>
      <c r="B372">
        <f>'winequality-white'!B422</f>
        <v>0.56000000000000005</v>
      </c>
      <c r="C372">
        <f>'winequality-white'!D422</f>
        <v>2.4</v>
      </c>
      <c r="D372">
        <f>'winequality-white'!E422</f>
        <v>8.8999999999999996E-2</v>
      </c>
      <c r="E372">
        <f>'winequality-white'!F422</f>
        <v>35</v>
      </c>
      <c r="F372">
        <f>'winequality-white'!H422</f>
        <v>0.99719999999999998</v>
      </c>
      <c r="G372">
        <f>'winequality-white'!I422</f>
        <v>3.28</v>
      </c>
      <c r="H372">
        <f>'winequality-white'!J422</f>
        <v>0.73</v>
      </c>
      <c r="I372">
        <f>'winequality-white'!K422</f>
        <v>11.8</v>
      </c>
      <c r="J372" s="17">
        <v>7</v>
      </c>
      <c r="K372">
        <f>STANDARDIZE(physicochemical[[#This Row],[fixed acidity]],Stats!B$3,Stats!B$7)</f>
        <v>0.41985138133963329</v>
      </c>
      <c r="L372">
        <f>STANDARDIZE(physicochemical[[#This Row],[volatile acidity]],Stats!C$3,Stats!C$7)</f>
        <v>0.1775974413210587</v>
      </c>
      <c r="M372">
        <f>STANDARDIZE(physicochemical[[#This Row],[residual sugar]],Stats!E$3,Stats!E$7)</f>
        <v>-0.14479892114872595</v>
      </c>
      <c r="N372">
        <f>STANDARDIZE(physicochemical[[#This Row],[chlorides]],Stats!F$3,Stats!F$7)</f>
        <v>-2.7545973826727767E-2</v>
      </c>
      <c r="O372">
        <f>STANDARDIZE(physicochemical[[#This Row],[free sulfur dioxide]],Stats!G$3,Stats!G$7)</f>
        <v>1.9882784225599899</v>
      </c>
      <c r="P372">
        <f>STANDARDIZE(physicochemical[[#This Row],[density]],Stats!I$3,Stats!I$7)</f>
        <v>-8.4071586185742023E-2</v>
      </c>
      <c r="Q372">
        <f>STANDARDIZE(physicochemical[[#This Row],[pH]],Stats!J$3,Stats!J$7)</f>
        <v>-0.12092595472071396</v>
      </c>
      <c r="R372">
        <f>STANDARDIZE(physicochemical[[#This Row],[sulphates]],Stats!K$3,Stats!K$7)</f>
        <v>0.33557184590182221</v>
      </c>
      <c r="S372">
        <f>STANDARDIZE(physicochemical[[#This Row],[alcohol]],Stats!L$3,Stats!L$7)</f>
        <v>1.5092522139480258</v>
      </c>
      <c r="T372" s="17">
        <f>STANDARDIZE(physicochemical[[#This Row],[quality]],Stats!N$3,Stats!N$7)</f>
        <v>1.7605260264867657</v>
      </c>
      <c r="U372">
        <f>SQRT(SUMXMY2($K$2:$S$2,physicochemical[[#This Row],[STDFA]:[STDAlc]]))</f>
        <v>5.665491989020965</v>
      </c>
      <c r="V372" t="str">
        <f>VLOOKUP(physicochemical[[#This Row],[Euclidean Dist]],Quartiles,2)</f>
        <v>Q2</v>
      </c>
      <c r="W372">
        <f>IF(physicochemical[[#This Row],[Euclidean Dist]]&lt;=beta,1-2*(physicochemical[[#This Row],[Euclidean Dist]]/gamma)^2,2*((physicochemical[[#This Row],[Euclidean Dist]]-gamma)/gamma)^2)</f>
        <v>0.71836397618046732</v>
      </c>
      <c r="X372" t="str">
        <f>VLOOKUP(physicochemical[[#This Row],[S- Fn]],FuzzyQ,2)</f>
        <v>Q2</v>
      </c>
      <c r="Y372">
        <f>physicochemical[[#This Row],[Euclidean Dist]]^2</f>
        <v>32.097799477660729</v>
      </c>
      <c r="Z372" t="str">
        <f>VLOOKUP(physicochemical[[#This Row],[Concentration]],FuzzyQ,2)</f>
        <v>Q1</v>
      </c>
      <c r="AA372">
        <f>SQRT(physicochemical[[#This Row],[S- Fn]])</f>
        <v>0.84756355288583951</v>
      </c>
      <c r="AB372" t="str">
        <f>VLOOKUP(physicochemical[[#This Row],[Dialation]],FuzzyQ,2)</f>
        <v>Q1</v>
      </c>
    </row>
    <row r="373" spans="1:28" ht="15" hidden="1" thickTop="1" x14ac:dyDescent="0.35">
      <c r="A373">
        <f>'winequality-white'!A423</f>
        <v>6.6</v>
      </c>
      <c r="B373">
        <f>'winequality-white'!B423</f>
        <v>0.84</v>
      </c>
      <c r="C373">
        <f>'winequality-white'!D423</f>
        <v>2.2999999999999998</v>
      </c>
      <c r="D373">
        <f>'winequality-white'!E423</f>
        <v>5.8999999999999997E-2</v>
      </c>
      <c r="E373">
        <f>'winequality-white'!F423</f>
        <v>32</v>
      </c>
      <c r="F373">
        <f>'winequality-white'!H423</f>
        <v>0.99519999999999997</v>
      </c>
      <c r="G373">
        <f>'winequality-white'!I423</f>
        <v>3.52</v>
      </c>
      <c r="H373">
        <f>'winequality-white'!J423</f>
        <v>0.56000000000000005</v>
      </c>
      <c r="I373">
        <f>'winequality-white'!K423</f>
        <v>12.3</v>
      </c>
      <c r="J373" s="17">
        <v>7</v>
      </c>
      <c r="K373">
        <f>STANDARDIZE(physicochemical[[#This Row],[fixed acidity]],Stats!B$3,Stats!B$7)</f>
        <v>-1.1591513496744408</v>
      </c>
      <c r="L373">
        <f>STANDARDIZE(physicochemical[[#This Row],[volatile acidity]],Stats!C$3,Stats!C$7)</f>
        <v>1.7457867686593131</v>
      </c>
      <c r="M373">
        <f>STANDARDIZE(physicochemical[[#This Row],[residual sugar]],Stats!E$3,Stats!E$7)</f>
        <v>-0.2255118091914938</v>
      </c>
      <c r="N373">
        <f>STANDARDIZE(physicochemical[[#This Row],[chlorides]],Stats!F$3,Stats!F$7)</f>
        <v>-0.62854903913721794</v>
      </c>
      <c r="O373">
        <f>STANDARDIZE(physicochemical[[#This Row],[free sulfur dioxide]],Stats!G$3,Stats!G$7)</f>
        <v>1.687464701864041</v>
      </c>
      <c r="P373">
        <f>STANDARDIZE(physicochemical[[#This Row],[density]],Stats!I$3,Stats!I$7)</f>
        <v>-1.2089255624464101</v>
      </c>
      <c r="Q373">
        <f>STANDARDIZE(physicochemical[[#This Row],[pH]],Stats!J$3,Stats!J$7)</f>
        <v>1.3985624815605182</v>
      </c>
      <c r="R373">
        <f>STANDARDIZE(physicochemical[[#This Row],[sulphates]],Stats!K$3,Stats!K$7)</f>
        <v>-0.59232688219367402</v>
      </c>
      <c r="S373">
        <f>STANDARDIZE(physicochemical[[#This Row],[alcohol]],Stats!L$3,Stats!L$7)</f>
        <v>1.993204055783468</v>
      </c>
      <c r="T373" s="17">
        <f>STANDARDIZE(physicochemical[[#This Row],[quality]],Stats!N$3,Stats!N$7)</f>
        <v>1.7605260264867657</v>
      </c>
      <c r="U373">
        <f>SQRT(SUMXMY2($K$2:$S$2,physicochemical[[#This Row],[STDFA]:[STDAlc]]))</f>
        <v>4.2219419926134467</v>
      </c>
      <c r="V373" t="str">
        <f>VLOOKUP(physicochemical[[#This Row],[Euclidean Dist]],Quartiles,2)</f>
        <v>Q2</v>
      </c>
      <c r="W373">
        <f>IF(physicochemical[[#This Row],[Euclidean Dist]]&lt;=beta,1-2*(physicochemical[[#This Row],[Euclidean Dist]]/gamma)^2,2*((physicochemical[[#This Row],[Euclidean Dist]]-gamma)/gamma)^2)</f>
        <v>0.84359974071483279</v>
      </c>
      <c r="X373" t="str">
        <f>VLOOKUP(physicochemical[[#This Row],[S- Fn]],FuzzyQ,2)</f>
        <v>Q1</v>
      </c>
      <c r="Y373">
        <f>physicochemical[[#This Row],[Euclidean Dist]]^2</f>
        <v>17.824794188992801</v>
      </c>
      <c r="Z373" t="str">
        <f>VLOOKUP(physicochemical[[#This Row],[Concentration]],FuzzyQ,2)</f>
        <v>Q1</v>
      </c>
      <c r="AA373">
        <f>SQRT(physicochemical[[#This Row],[S- Fn]])</f>
        <v>0.91847685910687638</v>
      </c>
      <c r="AB373" t="str">
        <f>VLOOKUP(physicochemical[[#This Row],[Dialation]],FuzzyQ,2)</f>
        <v>Q1</v>
      </c>
    </row>
    <row r="374" spans="1:28" ht="15" hidden="1" thickTop="1" x14ac:dyDescent="0.35">
      <c r="A374">
        <f>'winequality-white'!A424</f>
        <v>7.7</v>
      </c>
      <c r="B374">
        <f>'winequality-white'!B424</f>
        <v>0.96</v>
      </c>
      <c r="C374">
        <f>'winequality-white'!D424</f>
        <v>2</v>
      </c>
      <c r="D374">
        <f>'winequality-white'!E424</f>
        <v>4.7E-2</v>
      </c>
      <c r="E374">
        <f>'winequality-white'!F424</f>
        <v>15</v>
      </c>
      <c r="F374">
        <f>'winequality-white'!H424</f>
        <v>0.99550000000000005</v>
      </c>
      <c r="G374">
        <f>'winequality-white'!I424</f>
        <v>3.36</v>
      </c>
      <c r="H374">
        <f>'winequality-white'!J424</f>
        <v>0.44</v>
      </c>
      <c r="I374">
        <f>'winequality-white'!K424</f>
        <v>10.9</v>
      </c>
      <c r="J374" s="17">
        <v>5</v>
      </c>
      <c r="K374">
        <f>STANDARDIZE(physicochemical[[#This Row],[fixed acidity]],Stats!B$3,Stats!B$7)</f>
        <v>-0.56021927928979187</v>
      </c>
      <c r="L374">
        <f>STANDARDIZE(physicochemical[[#This Row],[volatile acidity]],Stats!C$3,Stats!C$7)</f>
        <v>2.4178679089471364</v>
      </c>
      <c r="M374">
        <f>STANDARDIZE(physicochemical[[#This Row],[residual sugar]],Stats!E$3,Stats!E$7)</f>
        <v>-0.46765047331979703</v>
      </c>
      <c r="N374">
        <f>STANDARDIZE(physicochemical[[#This Row],[chlorides]],Stats!F$3,Stats!F$7)</f>
        <v>-0.86895026526141406</v>
      </c>
      <c r="O374">
        <f>STANDARDIZE(physicochemical[[#This Row],[free sulfur dioxide]],Stats!G$3,Stats!G$7)</f>
        <v>-1.714638207966902E-2</v>
      </c>
      <c r="P374">
        <f>STANDARDIZE(physicochemical[[#This Row],[density]],Stats!I$3,Stats!I$7)</f>
        <v>-1.0401974660072661</v>
      </c>
      <c r="Q374">
        <f>STANDARDIZE(physicochemical[[#This Row],[pH]],Stats!J$3,Stats!J$7)</f>
        <v>0.38557019070636345</v>
      </c>
      <c r="R374">
        <f>STANDARDIZE(physicochemical[[#This Row],[sulphates]],Stats!K$3,Stats!K$7)</f>
        <v>-1.2473142196728484</v>
      </c>
      <c r="S374">
        <f>STANDARDIZE(physicochemical[[#This Row],[alcohol]],Stats!L$3,Stats!L$7)</f>
        <v>0.63813889864422957</v>
      </c>
      <c r="T374" s="17">
        <f>STANDARDIZE(physicochemical[[#This Row],[quality]],Stats!N$3,Stats!N$7)</f>
        <v>-0.74377842086283041</v>
      </c>
      <c r="U374">
        <f>SQRT(SUMXMY2($K$2:$S$2,physicochemical[[#This Row],[STDFA]:[STDAlc]]))</f>
        <v>3.2498807728255952</v>
      </c>
      <c r="V374" t="str">
        <f>VLOOKUP(physicochemical[[#This Row],[Euclidean Dist]],Quartiles,2)</f>
        <v>Q1</v>
      </c>
      <c r="W374">
        <f>IF(physicochemical[[#This Row],[Euclidean Dist]]&lt;=beta,1-2*(physicochemical[[#This Row],[Euclidean Dist]]/gamma)^2,2*((physicochemical[[#This Row],[Euclidean Dist]]-gamma)/gamma)^2)</f>
        <v>0.90732815667535482</v>
      </c>
      <c r="X374" t="str">
        <f>VLOOKUP(physicochemical[[#This Row],[S- Fn]],FuzzyQ,2)</f>
        <v>Q1</v>
      </c>
      <c r="Y374">
        <f>physicochemical[[#This Row],[Euclidean Dist]]^2</f>
        <v>10.561725037581487</v>
      </c>
      <c r="Z374" t="str">
        <f>VLOOKUP(physicochemical[[#This Row],[Concentration]],FuzzyQ,2)</f>
        <v>Q1</v>
      </c>
      <c r="AA374">
        <f>SQRT(physicochemical[[#This Row],[S- Fn]])</f>
        <v>0.95253774553838799</v>
      </c>
      <c r="AB374" t="str">
        <f>VLOOKUP(physicochemical[[#This Row],[Dialation]],FuzzyQ,2)</f>
        <v>Q1</v>
      </c>
    </row>
    <row r="375" spans="1:28" ht="15" hidden="1" thickTop="1" x14ac:dyDescent="0.35">
      <c r="A375">
        <f>'winequality-white'!A425</f>
        <v>10.5</v>
      </c>
      <c r="B375">
        <f>'winequality-white'!B425</f>
        <v>0.24</v>
      </c>
      <c r="C375">
        <f>'winequality-white'!D425</f>
        <v>2.1</v>
      </c>
      <c r="D375">
        <f>'winequality-white'!E425</f>
        <v>6.6000000000000003E-2</v>
      </c>
      <c r="E375">
        <f>'winequality-white'!F425</f>
        <v>6</v>
      </c>
      <c r="F375">
        <f>'winequality-white'!H425</f>
        <v>0.99780000000000002</v>
      </c>
      <c r="G375">
        <f>'winequality-white'!I425</f>
        <v>3.15</v>
      </c>
      <c r="H375">
        <f>'winequality-white'!J425</f>
        <v>0.9</v>
      </c>
      <c r="I375">
        <f>'winequality-white'!K425</f>
        <v>11</v>
      </c>
      <c r="J375" s="17">
        <v>7</v>
      </c>
      <c r="K375">
        <f>STANDARDIZE(physicochemical[[#This Row],[fixed acidity]],Stats!B$3,Stats!B$7)</f>
        <v>0.96433508168931392</v>
      </c>
      <c r="L375">
        <f>STANDARDIZE(physicochemical[[#This Row],[volatile acidity]],Stats!C$3,Stats!C$7)</f>
        <v>-1.6146189327798044</v>
      </c>
      <c r="M375">
        <f>STANDARDIZE(physicochemical[[#This Row],[residual sugar]],Stats!E$3,Stats!E$7)</f>
        <v>-0.38693758527702915</v>
      </c>
      <c r="N375">
        <f>STANDARDIZE(physicochemical[[#This Row],[chlorides]],Stats!F$3,Stats!F$7)</f>
        <v>-0.48831499056477012</v>
      </c>
      <c r="O375">
        <f>STANDARDIZE(physicochemical[[#This Row],[free sulfur dioxide]],Stats!G$3,Stats!G$7)</f>
        <v>-0.91958754416751554</v>
      </c>
      <c r="P375">
        <f>STANDARDIZE(physicochemical[[#This Row],[density]],Stats!I$3,Stats!I$7)</f>
        <v>0.25338460669248336</v>
      </c>
      <c r="Q375">
        <f>STANDARDIZE(physicochemical[[#This Row],[pH]],Stats!J$3,Stats!J$7)</f>
        <v>-0.94398219103971337</v>
      </c>
      <c r="R375">
        <f>STANDARDIZE(physicochemical[[#This Row],[sulphates]],Stats!K$3,Stats!K$7)</f>
        <v>1.2634705739973191</v>
      </c>
      <c r="S375">
        <f>STANDARDIZE(physicochemical[[#This Row],[alcohol]],Stats!L$3,Stats!L$7)</f>
        <v>0.73492926701131767</v>
      </c>
      <c r="T375" s="17">
        <f>STANDARDIZE(physicochemical[[#This Row],[quality]],Stats!N$3,Stats!N$7)</f>
        <v>1.7605260264867657</v>
      </c>
      <c r="U375">
        <f>SQRT(SUMXMY2($K$2:$S$2,physicochemical[[#This Row],[STDFA]:[STDAlc]]))</f>
        <v>6.9213012519639472</v>
      </c>
      <c r="V375" t="str">
        <f>VLOOKUP(physicochemical[[#This Row],[Euclidean Dist]],Quartiles,2)</f>
        <v>Q2</v>
      </c>
      <c r="W375">
        <f>IF(physicochemical[[#This Row],[Euclidean Dist]]&lt;=beta,1-2*(physicochemical[[#This Row],[Euclidean Dist]]/gamma)^2,2*((physicochemical[[#This Row],[Euclidean Dist]]-gamma)/gamma)^2)</f>
        <v>0.57967187586792357</v>
      </c>
      <c r="X375" t="str">
        <f>VLOOKUP(physicochemical[[#This Row],[S- Fn]],FuzzyQ,2)</f>
        <v>Q2</v>
      </c>
      <c r="Y375">
        <f>physicochemical[[#This Row],[Euclidean Dist]]^2</f>
        <v>47.904411020437706</v>
      </c>
      <c r="Z375" t="str">
        <f>VLOOKUP(physicochemical[[#This Row],[Concentration]],FuzzyQ,2)</f>
        <v>Q1</v>
      </c>
      <c r="AA375">
        <f>SQRT(physicochemical[[#This Row],[S- Fn]])</f>
        <v>0.76136185606314921</v>
      </c>
      <c r="AB375" t="str">
        <f>VLOOKUP(physicochemical[[#This Row],[Dialation]],FuzzyQ,2)</f>
        <v>Q1</v>
      </c>
    </row>
    <row r="376" spans="1:28" ht="15" hidden="1" thickTop="1" x14ac:dyDescent="0.35">
      <c r="A376">
        <f>'winequality-white'!A428</f>
        <v>6.4</v>
      </c>
      <c r="B376">
        <f>'winequality-white'!B428</f>
        <v>0.67</v>
      </c>
      <c r="C376">
        <f>'winequality-white'!D428</f>
        <v>2.1</v>
      </c>
      <c r="D376">
        <f>'winequality-white'!E428</f>
        <v>4.4999999999999998E-2</v>
      </c>
      <c r="E376">
        <f>'winequality-white'!F428</f>
        <v>19</v>
      </c>
      <c r="F376">
        <f>'winequality-white'!H428</f>
        <v>0.99490000000000001</v>
      </c>
      <c r="G376">
        <f>'winequality-white'!I428</f>
        <v>3.49</v>
      </c>
      <c r="H376">
        <f>'winequality-white'!J428</f>
        <v>0.49</v>
      </c>
      <c r="I376">
        <f>'winequality-white'!K428</f>
        <v>11.4</v>
      </c>
      <c r="J376" s="17">
        <v>6</v>
      </c>
      <c r="K376">
        <f>STANDARDIZE(physicochemical[[#This Row],[fixed acidity]],Stats!B$3,Stats!B$7)</f>
        <v>-1.2680480897443767</v>
      </c>
      <c r="L376">
        <f>STANDARDIZE(physicochemical[[#This Row],[volatile acidity]],Stats!C$3,Stats!C$7)</f>
        <v>0.7936718199182301</v>
      </c>
      <c r="M376">
        <f>STANDARDIZE(physicochemical[[#This Row],[residual sugar]],Stats!E$3,Stats!E$7)</f>
        <v>-0.38693758527702915</v>
      </c>
      <c r="N376">
        <f>STANDARDIZE(physicochemical[[#This Row],[chlorides]],Stats!F$3,Stats!F$7)</f>
        <v>-0.90901713628211334</v>
      </c>
      <c r="O376">
        <f>STANDARDIZE(physicochemical[[#This Row],[free sulfur dioxide]],Stats!G$3,Stats!G$7)</f>
        <v>0.38393857884826277</v>
      </c>
      <c r="P376">
        <f>STANDARDIZE(physicochemical[[#This Row],[density]],Stats!I$3,Stats!I$7)</f>
        <v>-1.3776536588854915</v>
      </c>
      <c r="Q376">
        <f>STANDARDIZE(physicochemical[[#This Row],[pH]],Stats!J$3,Stats!J$7)</f>
        <v>1.2086264270253657</v>
      </c>
      <c r="R376">
        <f>STANDARDIZE(physicochemical[[#This Row],[sulphates]],Stats!K$3,Stats!K$7)</f>
        <v>-0.97440282905652598</v>
      </c>
      <c r="S376">
        <f>STANDARDIZE(physicochemical[[#This Row],[alcohol]],Stats!L$3,Stats!L$7)</f>
        <v>1.1220907404796716</v>
      </c>
      <c r="T376" s="17">
        <f>STANDARDIZE(physicochemical[[#This Row],[quality]],Stats!N$3,Stats!N$7)</f>
        <v>0.50837380281196765</v>
      </c>
      <c r="U376">
        <f>SQRT(SUMXMY2($K$2:$S$2,physicochemical[[#This Row],[STDFA]:[STDAlc]]))</f>
        <v>4.1129685340286555</v>
      </c>
      <c r="V376" t="str">
        <f>VLOOKUP(physicochemical[[#This Row],[Euclidean Dist]],Quartiles,2)</f>
        <v>Q2</v>
      </c>
      <c r="W376">
        <f>IF(physicochemical[[#This Row],[Euclidean Dist]]&lt;=beta,1-2*(physicochemical[[#This Row],[Euclidean Dist]]/gamma)^2,2*((physicochemical[[#This Row],[Euclidean Dist]]-gamma)/gamma)^2)</f>
        <v>0.85156930579559398</v>
      </c>
      <c r="X376" t="str">
        <f>VLOOKUP(physicochemical[[#This Row],[S- Fn]],FuzzyQ,2)</f>
        <v>Q1</v>
      </c>
      <c r="Y376">
        <f>physicochemical[[#This Row],[Euclidean Dist]]^2</f>
        <v>16.916510161909827</v>
      </c>
      <c r="Z376" t="str">
        <f>VLOOKUP(physicochemical[[#This Row],[Concentration]],FuzzyQ,2)</f>
        <v>Q1</v>
      </c>
      <c r="AA376">
        <f>SQRT(physicochemical[[#This Row],[S- Fn]])</f>
        <v>0.92280512883034738</v>
      </c>
      <c r="AB376" t="str">
        <f>VLOOKUP(physicochemical[[#This Row],[Dialation]],FuzzyQ,2)</f>
        <v>Q1</v>
      </c>
    </row>
    <row r="377" spans="1:28" ht="15" hidden="1" thickTop="1" x14ac:dyDescent="0.35">
      <c r="A377">
        <f>'winequality-white'!A429</f>
        <v>9.5</v>
      </c>
      <c r="B377">
        <f>'winequality-white'!B429</f>
        <v>0.78</v>
      </c>
      <c r="C377">
        <f>'winequality-white'!D429</f>
        <v>1.9</v>
      </c>
      <c r="D377">
        <f>'winequality-white'!E429</f>
        <v>7.6999999999999999E-2</v>
      </c>
      <c r="E377">
        <f>'winequality-white'!F429</f>
        <v>6</v>
      </c>
      <c r="F377">
        <f>'winequality-white'!H429</f>
        <v>0.99880000000000002</v>
      </c>
      <c r="G377">
        <f>'winequality-white'!I429</f>
        <v>3.26</v>
      </c>
      <c r="H377">
        <f>'winequality-white'!J429</f>
        <v>0.56000000000000005</v>
      </c>
      <c r="I377">
        <f>'winequality-white'!K429</f>
        <v>10.6</v>
      </c>
      <c r="J377" s="17">
        <v>6</v>
      </c>
      <c r="K377">
        <f>STANDARDIZE(physicochemical[[#This Row],[fixed acidity]],Stats!B$3,Stats!B$7)</f>
        <v>0.41985138133963329</v>
      </c>
      <c r="L377">
        <f>STANDARDIZE(physicochemical[[#This Row],[volatile acidity]],Stats!C$3,Stats!C$7)</f>
        <v>1.4097461985154016</v>
      </c>
      <c r="M377">
        <f>STANDARDIZE(physicochemical[[#This Row],[residual sugar]],Stats!E$3,Stats!E$7)</f>
        <v>-0.54836336136256492</v>
      </c>
      <c r="N377">
        <f>STANDARDIZE(physicochemical[[#This Row],[chlorides]],Stats!F$3,Stats!F$7)</f>
        <v>-0.26794719995092381</v>
      </c>
      <c r="O377">
        <f>STANDARDIZE(physicochemical[[#This Row],[free sulfur dioxide]],Stats!G$3,Stats!G$7)</f>
        <v>-0.91958754416751554</v>
      </c>
      <c r="P377">
        <f>STANDARDIZE(physicochemical[[#This Row],[density]],Stats!I$3,Stats!I$7)</f>
        <v>0.8158115948228174</v>
      </c>
      <c r="Q377">
        <f>STANDARDIZE(physicochemical[[#This Row],[pH]],Stats!J$3,Stats!J$7)</f>
        <v>-0.24754999107748332</v>
      </c>
      <c r="R377">
        <f>STANDARDIZE(physicochemical[[#This Row],[sulphates]],Stats!K$3,Stats!K$7)</f>
        <v>-0.59232688219367402</v>
      </c>
      <c r="S377">
        <f>STANDARDIZE(physicochemical[[#This Row],[alcohol]],Stats!L$3,Stats!L$7)</f>
        <v>0.34776779354296355</v>
      </c>
      <c r="T377" s="17">
        <f>STANDARDIZE(physicochemical[[#This Row],[quality]],Stats!N$3,Stats!N$7)</f>
        <v>0.50837380281196765</v>
      </c>
      <c r="U377">
        <f>SQRT(SUMXMY2($K$2:$S$2,physicochemical[[#This Row],[STDFA]:[STDAlc]]))</f>
        <v>4.1545801959410973</v>
      </c>
      <c r="V377" t="str">
        <f>VLOOKUP(physicochemical[[#This Row],[Euclidean Dist]],Quartiles,2)</f>
        <v>Q2</v>
      </c>
      <c r="W377">
        <f>IF(physicochemical[[#This Row],[Euclidean Dist]]&lt;=beta,1-2*(physicochemical[[#This Row],[Euclidean Dist]]/gamma)^2,2*((physicochemical[[#This Row],[Euclidean Dist]]-gamma)/gamma)^2)</f>
        <v>0.84855071134493731</v>
      </c>
      <c r="X377" t="str">
        <f>VLOOKUP(physicochemical[[#This Row],[S- Fn]],FuzzyQ,2)</f>
        <v>Q1</v>
      </c>
      <c r="Y377">
        <f>physicochemical[[#This Row],[Euclidean Dist]]^2</f>
        <v>17.260536604505965</v>
      </c>
      <c r="Z377" t="str">
        <f>VLOOKUP(physicochemical[[#This Row],[Concentration]],FuzzyQ,2)</f>
        <v>Q1</v>
      </c>
      <c r="AA377">
        <f>SQRT(physicochemical[[#This Row],[S- Fn]])</f>
        <v>0.92116812327877329</v>
      </c>
      <c r="AB377" t="str">
        <f>VLOOKUP(physicochemical[[#This Row],[Dialation]],FuzzyQ,2)</f>
        <v>Q1</v>
      </c>
    </row>
    <row r="378" spans="1:28" ht="15" hidden="1" thickTop="1" x14ac:dyDescent="0.35">
      <c r="A378">
        <f>'winequality-white'!A430</f>
        <v>9.1</v>
      </c>
      <c r="B378">
        <f>'winequality-white'!B430</f>
        <v>0.52</v>
      </c>
      <c r="C378">
        <f>'winequality-white'!D430</f>
        <v>1.3</v>
      </c>
      <c r="D378">
        <f>'winequality-white'!E430</f>
        <v>7.0000000000000007E-2</v>
      </c>
      <c r="E378">
        <f>'winequality-white'!F430</f>
        <v>9</v>
      </c>
      <c r="F378">
        <f>'winequality-white'!H430</f>
        <v>0.99780000000000002</v>
      </c>
      <c r="G378">
        <f>'winequality-white'!I430</f>
        <v>3.24</v>
      </c>
      <c r="H378">
        <f>'winequality-white'!J430</f>
        <v>0.6</v>
      </c>
      <c r="I378">
        <f>'winequality-white'!K430</f>
        <v>9.3000000000000007</v>
      </c>
      <c r="J378" s="17">
        <v>5</v>
      </c>
      <c r="K378">
        <f>STANDARDIZE(physicochemical[[#This Row],[fixed acidity]],Stats!B$3,Stats!B$7)</f>
        <v>0.2020579011997608</v>
      </c>
      <c r="L378">
        <f>STANDARDIZE(physicochemical[[#This Row],[volatile acidity]],Stats!C$3,Stats!C$7)</f>
        <v>-4.6429605441549338E-2</v>
      </c>
      <c r="M378">
        <f>STANDARDIZE(physicochemical[[#This Row],[residual sugar]],Stats!E$3,Stats!E$7)</f>
        <v>-1.0326406896191715</v>
      </c>
      <c r="N378">
        <f>STANDARDIZE(physicochemical[[#This Row],[chlorides]],Stats!F$3,Stats!F$7)</f>
        <v>-0.40818124852337134</v>
      </c>
      <c r="O378">
        <f>STANDARDIZE(physicochemical[[#This Row],[free sulfur dioxide]],Stats!G$3,Stats!G$7)</f>
        <v>-0.61877382347156662</v>
      </c>
      <c r="P378">
        <f>STANDARDIZE(physicochemical[[#This Row],[density]],Stats!I$3,Stats!I$7)</f>
        <v>0.25338460669248336</v>
      </c>
      <c r="Q378">
        <f>STANDARDIZE(physicochemical[[#This Row],[pH]],Stats!J$3,Stats!J$7)</f>
        <v>-0.37417402743424982</v>
      </c>
      <c r="R378">
        <f>STANDARDIZE(physicochemical[[#This Row],[sulphates]],Stats!K$3,Stats!K$7)</f>
        <v>-0.37399776970061643</v>
      </c>
      <c r="S378">
        <f>STANDARDIZE(physicochemical[[#This Row],[alcohol]],Stats!L$3,Stats!L$7)</f>
        <v>-0.9105069952291851</v>
      </c>
      <c r="T378" s="17">
        <f>STANDARDIZE(physicochemical[[#This Row],[quality]],Stats!N$3,Stats!N$7)</f>
        <v>-0.74377842086283041</v>
      </c>
      <c r="U378">
        <f>SQRT(SUMXMY2($K$2:$S$2,physicochemical[[#This Row],[STDFA]:[STDAlc]]))</f>
        <v>5.4172692478614808</v>
      </c>
      <c r="V378" t="str">
        <f>VLOOKUP(physicochemical[[#This Row],[Euclidean Dist]],Quartiles,2)</f>
        <v>Q2</v>
      </c>
      <c r="W378">
        <f>IF(physicochemical[[#This Row],[Euclidean Dist]]&lt;=beta,1-2*(physicochemical[[#This Row],[Euclidean Dist]]/gamma)^2,2*((physicochemical[[#This Row],[Euclidean Dist]]-gamma)/gamma)^2)</f>
        <v>0.74250204321213431</v>
      </c>
      <c r="X378" t="str">
        <f>VLOOKUP(physicochemical[[#This Row],[S- Fn]],FuzzyQ,2)</f>
        <v>Q2</v>
      </c>
      <c r="Y378">
        <f>physicochemical[[#This Row],[Euclidean Dist]]^2</f>
        <v>29.346806103825692</v>
      </c>
      <c r="Z378" t="str">
        <f>VLOOKUP(physicochemical[[#This Row],[Concentration]],FuzzyQ,2)</f>
        <v>Q1</v>
      </c>
      <c r="AA378">
        <f>SQRT(physicochemical[[#This Row],[S- Fn]])</f>
        <v>0.86168558257181849</v>
      </c>
      <c r="AB378" t="str">
        <f>VLOOKUP(physicochemical[[#This Row],[Dialation]],FuzzyQ,2)</f>
        <v>Q1</v>
      </c>
    </row>
    <row r="379" spans="1:28" ht="15" hidden="1" thickTop="1" x14ac:dyDescent="0.35">
      <c r="A379">
        <f>'winequality-white'!A431</f>
        <v>12.8</v>
      </c>
      <c r="B379">
        <f>'winequality-white'!B431</f>
        <v>0.84</v>
      </c>
      <c r="C379">
        <f>'winequality-white'!D431</f>
        <v>2.4</v>
      </c>
      <c r="D379">
        <f>'winequality-white'!E431</f>
        <v>8.7999999999999995E-2</v>
      </c>
      <c r="E379">
        <f>'winequality-white'!F431</f>
        <v>13</v>
      </c>
      <c r="F379">
        <f>'winequality-white'!H431</f>
        <v>0.99970000000000003</v>
      </c>
      <c r="G379">
        <f>'winequality-white'!I431</f>
        <v>3.1</v>
      </c>
      <c r="H379">
        <f>'winequality-white'!J431</f>
        <v>0.6</v>
      </c>
      <c r="I379">
        <f>'winequality-white'!K431</f>
        <v>10.4</v>
      </c>
      <c r="J379" s="17">
        <v>6</v>
      </c>
      <c r="K379">
        <f>STANDARDIZE(physicochemical[[#This Row],[fixed acidity]],Stats!B$3,Stats!B$7)</f>
        <v>2.21664759249358</v>
      </c>
      <c r="L379">
        <f>STANDARDIZE(physicochemical[[#This Row],[volatile acidity]],Stats!C$3,Stats!C$7)</f>
        <v>1.7457867686593131</v>
      </c>
      <c r="M379">
        <f>STANDARDIZE(physicochemical[[#This Row],[residual sugar]],Stats!E$3,Stats!E$7)</f>
        <v>-0.14479892114872595</v>
      </c>
      <c r="N379">
        <f>STANDARDIZE(physicochemical[[#This Row],[chlorides]],Stats!F$3,Stats!F$7)</f>
        <v>-4.7579409337077459E-2</v>
      </c>
      <c r="O379">
        <f>STANDARDIZE(physicochemical[[#This Row],[free sulfur dioxide]],Stats!G$3,Stats!G$7)</f>
        <v>-0.2176888625436349</v>
      </c>
      <c r="P379">
        <f>STANDARDIZE(physicochemical[[#This Row],[density]],Stats!I$3,Stats!I$7)</f>
        <v>1.3219958841401243</v>
      </c>
      <c r="Q379">
        <f>STANDARDIZE(physicochemical[[#This Row],[pH]],Stats!J$3,Stats!J$7)</f>
        <v>-1.2605422819316354</v>
      </c>
      <c r="R379">
        <f>STANDARDIZE(physicochemical[[#This Row],[sulphates]],Stats!K$3,Stats!K$7)</f>
        <v>-0.37399776970061643</v>
      </c>
      <c r="S379">
        <f>STANDARDIZE(physicochemical[[#This Row],[alcohol]],Stats!L$3,Stats!L$7)</f>
        <v>0.15418705680878736</v>
      </c>
      <c r="T379" s="17">
        <f>STANDARDIZE(physicochemical[[#This Row],[quality]],Stats!N$3,Stats!N$7)</f>
        <v>0.50837380281196765</v>
      </c>
      <c r="U379">
        <f>SQRT(SUMXMY2($K$2:$S$2,physicochemical[[#This Row],[STDFA]:[STDAlc]]))</f>
        <v>5.4566509131821164</v>
      </c>
      <c r="V379" t="str">
        <f>VLOOKUP(physicochemical[[#This Row],[Euclidean Dist]],Quartiles,2)</f>
        <v>Q2</v>
      </c>
      <c r="W379">
        <f>IF(physicochemical[[#This Row],[Euclidean Dist]]&lt;=beta,1-2*(physicochemical[[#This Row],[Euclidean Dist]]/gamma)^2,2*((physicochemical[[#This Row],[Euclidean Dist]]-gamma)/gamma)^2)</f>
        <v>0.73874459363145362</v>
      </c>
      <c r="X379" t="str">
        <f>VLOOKUP(physicochemical[[#This Row],[S- Fn]],FuzzyQ,2)</f>
        <v>Q2</v>
      </c>
      <c r="Y379">
        <f>physicochemical[[#This Row],[Euclidean Dist]]^2</f>
        <v>29.775039188331224</v>
      </c>
      <c r="Z379" t="str">
        <f>VLOOKUP(physicochemical[[#This Row],[Concentration]],FuzzyQ,2)</f>
        <v>Q1</v>
      </c>
      <c r="AA379">
        <f>SQRT(physicochemical[[#This Row],[S- Fn]])</f>
        <v>0.85950252683250072</v>
      </c>
      <c r="AB379" t="str">
        <f>VLOOKUP(physicochemical[[#This Row],[Dialation]],FuzzyQ,2)</f>
        <v>Q1</v>
      </c>
    </row>
    <row r="380" spans="1:28" ht="15" hidden="1" thickTop="1" x14ac:dyDescent="0.35">
      <c r="A380">
        <f>'winequality-white'!A433</f>
        <v>7.8</v>
      </c>
      <c r="B380">
        <f>'winequality-white'!B433</f>
        <v>0.55000000000000004</v>
      </c>
      <c r="C380">
        <f>'winequality-white'!D433</f>
        <v>2.2000000000000002</v>
      </c>
      <c r="D380">
        <f>'winequality-white'!E433</f>
        <v>7.3999999999999996E-2</v>
      </c>
      <c r="E380">
        <f>'winequality-white'!F433</f>
        <v>21</v>
      </c>
      <c r="F380">
        <f>'winequality-white'!H433</f>
        <v>0.99739999999999995</v>
      </c>
      <c r="G380">
        <f>'winequality-white'!I433</f>
        <v>3.25</v>
      </c>
      <c r="H380">
        <f>'winequality-white'!J433</f>
        <v>0.56000000000000005</v>
      </c>
      <c r="I380">
        <f>'winequality-white'!K433</f>
        <v>9.1999999999999993</v>
      </c>
      <c r="J380" s="17">
        <v>5</v>
      </c>
      <c r="K380">
        <f>STANDARDIZE(physicochemical[[#This Row],[fixed acidity]],Stats!B$3,Stats!B$7)</f>
        <v>-0.50577090925482393</v>
      </c>
      <c r="L380">
        <f>STANDARDIZE(physicochemical[[#This Row],[volatile acidity]],Stats!C$3,Stats!C$7)</f>
        <v>0.12159067963040668</v>
      </c>
      <c r="M380">
        <f>STANDARDIZE(physicochemical[[#This Row],[residual sugar]],Stats!E$3,Stats!E$7)</f>
        <v>-0.30622469723426132</v>
      </c>
      <c r="N380">
        <f>STANDARDIZE(physicochemical[[#This Row],[chlorides]],Stats!F$3,Stats!F$7)</f>
        <v>-0.32804750648197289</v>
      </c>
      <c r="O380">
        <f>STANDARDIZE(physicochemical[[#This Row],[free sulfur dioxide]],Stats!G$3,Stats!G$7)</f>
        <v>0.5844810593122286</v>
      </c>
      <c r="P380">
        <f>STANDARDIZE(physicochemical[[#This Row],[density]],Stats!I$3,Stats!I$7)</f>
        <v>2.8413811440312298E-2</v>
      </c>
      <c r="Q380">
        <f>STANDARDIZE(physicochemical[[#This Row],[pH]],Stats!J$3,Stats!J$7)</f>
        <v>-0.3108620092558666</v>
      </c>
      <c r="R380">
        <f>STANDARDIZE(physicochemical[[#This Row],[sulphates]],Stats!K$3,Stats!K$7)</f>
        <v>-0.59232688219367402</v>
      </c>
      <c r="S380">
        <f>STANDARDIZE(physicochemical[[#This Row],[alcohol]],Stats!L$3,Stats!L$7)</f>
        <v>-1.007297363596275</v>
      </c>
      <c r="T380" s="17">
        <f>STANDARDIZE(physicochemical[[#This Row],[quality]],Stats!N$3,Stats!N$7)</f>
        <v>-0.74377842086283041</v>
      </c>
      <c r="U380">
        <f>SQRT(SUMXMY2($K$2:$S$2,physicochemical[[#This Row],[STDFA]:[STDAlc]]))</f>
        <v>5.1312748563672281</v>
      </c>
      <c r="V380" t="str">
        <f>VLOOKUP(physicochemical[[#This Row],[Euclidean Dist]],Quartiles,2)</f>
        <v>Q2</v>
      </c>
      <c r="W380">
        <f>IF(physicochemical[[#This Row],[Euclidean Dist]]&lt;=beta,1-2*(physicochemical[[#This Row],[Euclidean Dist]]/gamma)^2,2*((physicochemical[[#This Row],[Euclidean Dist]]-gamma)/gamma)^2)</f>
        <v>0.7689725943750424</v>
      </c>
      <c r="X380" t="str">
        <f>VLOOKUP(physicochemical[[#This Row],[S- Fn]],FuzzyQ,2)</f>
        <v>Q1</v>
      </c>
      <c r="Y380">
        <f>physicochemical[[#This Row],[Euclidean Dist]]^2</f>
        <v>26.329981651586518</v>
      </c>
      <c r="Z380" t="str">
        <f>VLOOKUP(physicochemical[[#This Row],[Concentration]],FuzzyQ,2)</f>
        <v>Q1</v>
      </c>
      <c r="AA380">
        <f>SQRT(physicochemical[[#This Row],[S- Fn]])</f>
        <v>0.87691082464241621</v>
      </c>
      <c r="AB380" t="str">
        <f>VLOOKUP(physicochemical[[#This Row],[Dialation]],FuzzyQ,2)</f>
        <v>Q1</v>
      </c>
    </row>
    <row r="381" spans="1:28" ht="15" hidden="1" thickTop="1" x14ac:dyDescent="0.35">
      <c r="A381">
        <f>'winequality-white'!A434</f>
        <v>11.9</v>
      </c>
      <c r="B381">
        <f>'winequality-white'!B434</f>
        <v>0.37</v>
      </c>
      <c r="C381">
        <f>'winequality-white'!D434</f>
        <v>2.2999999999999998</v>
      </c>
      <c r="D381">
        <f>'winequality-white'!E434</f>
        <v>7.8E-2</v>
      </c>
      <c r="E381">
        <f>'winequality-white'!F434</f>
        <v>12</v>
      </c>
      <c r="F381">
        <f>'winequality-white'!H434</f>
        <v>0.99580000000000002</v>
      </c>
      <c r="G381">
        <f>'winequality-white'!I434</f>
        <v>3</v>
      </c>
      <c r="H381">
        <f>'winequality-white'!J434</f>
        <v>0.65</v>
      </c>
      <c r="I381">
        <f>'winequality-white'!K434</f>
        <v>12.8</v>
      </c>
      <c r="J381" s="17">
        <v>6</v>
      </c>
      <c r="K381">
        <f>STANDARDIZE(physicochemical[[#This Row],[fixed acidity]],Stats!B$3,Stats!B$7)</f>
        <v>1.7266122621788671</v>
      </c>
      <c r="L381">
        <f>STANDARDIZE(physicochemical[[#This Row],[volatile acidity]],Stats!C$3,Stats!C$7)</f>
        <v>-0.88653103080132889</v>
      </c>
      <c r="M381">
        <f>STANDARDIZE(physicochemical[[#This Row],[residual sugar]],Stats!E$3,Stats!E$7)</f>
        <v>-0.2255118091914938</v>
      </c>
      <c r="N381">
        <f>STANDARDIZE(physicochemical[[#This Row],[chlorides]],Stats!F$3,Stats!F$7)</f>
        <v>-0.24791376444057411</v>
      </c>
      <c r="O381">
        <f>STANDARDIZE(physicochemical[[#This Row],[free sulfur dioxide]],Stats!G$3,Stats!G$7)</f>
        <v>-0.31796010277561787</v>
      </c>
      <c r="P381">
        <f>STANDARDIZE(physicochemical[[#This Row],[density]],Stats!I$3,Stats!I$7)</f>
        <v>-0.87146936956818466</v>
      </c>
      <c r="Q381">
        <f>STANDARDIZE(physicochemical[[#This Row],[pH]],Stats!J$3,Stats!J$7)</f>
        <v>-1.893662463715482</v>
      </c>
      <c r="R381">
        <f>STANDARDIZE(physicochemical[[#This Row],[sulphates]],Stats!K$3,Stats!K$7)</f>
        <v>-0.10108637908429365</v>
      </c>
      <c r="S381">
        <f>STANDARDIZE(physicochemical[[#This Row],[alcohol]],Stats!L$3,Stats!L$7)</f>
        <v>2.4771558976189101</v>
      </c>
      <c r="T381" s="17">
        <f>STANDARDIZE(physicochemical[[#This Row],[quality]],Stats!N$3,Stats!N$7)</f>
        <v>0.50837380281196765</v>
      </c>
      <c r="U381">
        <f>SQRT(SUMXMY2($K$2:$S$2,physicochemical[[#This Row],[STDFA]:[STDAlc]]))</f>
        <v>7.1103428567142926</v>
      </c>
      <c r="V381" t="str">
        <f>VLOOKUP(physicochemical[[#This Row],[Euclidean Dist]],Quartiles,2)</f>
        <v>Q2</v>
      </c>
      <c r="W381">
        <f>IF(physicochemical[[#This Row],[Euclidean Dist]]&lt;=beta,1-2*(physicochemical[[#This Row],[Euclidean Dist]]/gamma)^2,2*((physicochemical[[#This Row],[Euclidean Dist]]-gamma)/gamma)^2)</f>
        <v>0.55639745405772734</v>
      </c>
      <c r="X381" t="str">
        <f>VLOOKUP(physicochemical[[#This Row],[S- Fn]],FuzzyQ,2)</f>
        <v>Q2</v>
      </c>
      <c r="Y381">
        <f>physicochemical[[#This Row],[Euclidean Dist]]^2</f>
        <v>50.556975540027963</v>
      </c>
      <c r="Z381" t="str">
        <f>VLOOKUP(physicochemical[[#This Row],[Concentration]],FuzzyQ,2)</f>
        <v>Q1</v>
      </c>
      <c r="AA381">
        <f>SQRT(physicochemical[[#This Row],[S- Fn]])</f>
        <v>0.74592054138341524</v>
      </c>
      <c r="AB381" t="str">
        <f>VLOOKUP(physicochemical[[#This Row],[Dialation]],FuzzyQ,2)</f>
        <v>Q2</v>
      </c>
    </row>
    <row r="382" spans="1:28" ht="15" hidden="1" thickTop="1" x14ac:dyDescent="0.35">
      <c r="A382">
        <f>'winequality-white'!A435</f>
        <v>12.3</v>
      </c>
      <c r="B382">
        <f>'winequality-white'!B435</f>
        <v>0.39</v>
      </c>
      <c r="C382">
        <f>'winequality-white'!D435</f>
        <v>2.2999999999999998</v>
      </c>
      <c r="D382">
        <f>'winequality-white'!E435</f>
        <v>9.0999999999999998E-2</v>
      </c>
      <c r="E382">
        <f>'winequality-white'!F435</f>
        <v>6</v>
      </c>
      <c r="F382">
        <f>'winequality-white'!H435</f>
        <v>1.0004</v>
      </c>
      <c r="G382">
        <f>'winequality-white'!I435</f>
        <v>3.16</v>
      </c>
      <c r="H382">
        <f>'winequality-white'!J435</f>
        <v>0.49</v>
      </c>
      <c r="I382">
        <f>'winequality-white'!K435</f>
        <v>9.5</v>
      </c>
      <c r="J382" s="17">
        <v>5</v>
      </c>
      <c r="K382">
        <f>STANDARDIZE(physicochemical[[#This Row],[fixed acidity]],Stats!B$3,Stats!B$7)</f>
        <v>1.9444057423187395</v>
      </c>
      <c r="L382">
        <f>STANDARDIZE(physicochemical[[#This Row],[volatile acidity]],Stats!C$3,Stats!C$7)</f>
        <v>-0.77451750742002479</v>
      </c>
      <c r="M382">
        <f>STANDARDIZE(physicochemical[[#This Row],[residual sugar]],Stats!E$3,Stats!E$7)</f>
        <v>-0.2255118091914938</v>
      </c>
      <c r="N382">
        <f>STANDARDIZE(physicochemical[[#This Row],[chlorides]],Stats!F$3,Stats!F$7)</f>
        <v>1.2520897193971616E-2</v>
      </c>
      <c r="O382">
        <f>STANDARDIZE(physicochemical[[#This Row],[free sulfur dioxide]],Stats!G$3,Stats!G$7)</f>
        <v>-0.91958754416751554</v>
      </c>
      <c r="P382">
        <f>STANDARDIZE(physicochemical[[#This Row],[density]],Stats!I$3,Stats!I$7)</f>
        <v>1.7156947758313144</v>
      </c>
      <c r="Q382">
        <f>STANDARDIZE(physicochemical[[#This Row],[pH]],Stats!J$3,Stats!J$7)</f>
        <v>-0.88067017286132721</v>
      </c>
      <c r="R382">
        <f>STANDARDIZE(physicochemical[[#This Row],[sulphates]],Stats!K$3,Stats!K$7)</f>
        <v>-0.97440282905652598</v>
      </c>
      <c r="S382">
        <f>STANDARDIZE(physicochemical[[#This Row],[alcohol]],Stats!L$3,Stats!L$7)</f>
        <v>-0.71692625849500891</v>
      </c>
      <c r="T382" s="17">
        <f>STANDARDIZE(physicochemical[[#This Row],[quality]],Stats!N$3,Stats!N$7)</f>
        <v>-0.74377842086283041</v>
      </c>
      <c r="U382">
        <f>SQRT(SUMXMY2($K$2:$S$2,physicochemical[[#This Row],[STDFA]:[STDAlc]]))</f>
        <v>6.6551221943694845</v>
      </c>
      <c r="V382" t="str">
        <f>VLOOKUP(physicochemical[[#This Row],[Euclidean Dist]],Quartiles,2)</f>
        <v>Q2</v>
      </c>
      <c r="W382">
        <f>IF(physicochemical[[#This Row],[Euclidean Dist]]&lt;=beta,1-2*(physicochemical[[#This Row],[Euclidean Dist]]/gamma)^2,2*((physicochemical[[#This Row],[Euclidean Dist]]-gamma)/gamma)^2)</f>
        <v>0.61138012069807202</v>
      </c>
      <c r="X382" t="str">
        <f>VLOOKUP(physicochemical[[#This Row],[S- Fn]],FuzzyQ,2)</f>
        <v>Q2</v>
      </c>
      <c r="Y382">
        <f>physicochemical[[#This Row],[Euclidean Dist]]^2</f>
        <v>44.290651421989303</v>
      </c>
      <c r="Z382" t="str">
        <f>VLOOKUP(physicochemical[[#This Row],[Concentration]],FuzzyQ,2)</f>
        <v>Q1</v>
      </c>
      <c r="AA382">
        <f>SQRT(physicochemical[[#This Row],[S- Fn]])</f>
        <v>0.78190800014967998</v>
      </c>
      <c r="AB382" t="str">
        <f>VLOOKUP(physicochemical[[#This Row],[Dialation]],FuzzyQ,2)</f>
        <v>Q1</v>
      </c>
    </row>
    <row r="383" spans="1:28" ht="15" hidden="1" thickTop="1" x14ac:dyDescent="0.35">
      <c r="A383">
        <f>'winequality-white'!A436</f>
        <v>10.4</v>
      </c>
      <c r="B383">
        <f>'winequality-white'!B436</f>
        <v>0.41</v>
      </c>
      <c r="C383">
        <f>'winequality-white'!D436</f>
        <v>3.2</v>
      </c>
      <c r="D383">
        <f>'winequality-white'!E436</f>
        <v>7.5999999999999998E-2</v>
      </c>
      <c r="E383">
        <f>'winequality-white'!F436</f>
        <v>22</v>
      </c>
      <c r="F383">
        <f>'winequality-white'!H436</f>
        <v>0.99960000000000004</v>
      </c>
      <c r="G383">
        <f>'winequality-white'!I436</f>
        <v>3.15</v>
      </c>
      <c r="H383">
        <f>'winequality-white'!J436</f>
        <v>0.89</v>
      </c>
      <c r="I383">
        <f>'winequality-white'!K436</f>
        <v>9.9</v>
      </c>
      <c r="J383" s="17">
        <v>6</v>
      </c>
      <c r="K383">
        <f>STANDARDIZE(physicochemical[[#This Row],[fixed acidity]],Stats!B$3,Stats!B$7)</f>
        <v>0.90988671165434609</v>
      </c>
      <c r="L383">
        <f>STANDARDIZE(physicochemical[[#This Row],[volatile acidity]],Stats!C$3,Stats!C$7)</f>
        <v>-0.66250398403872113</v>
      </c>
      <c r="M383">
        <f>STANDARDIZE(physicochemical[[#This Row],[residual sugar]],Stats!E$3,Stats!E$7)</f>
        <v>0.50090418319341656</v>
      </c>
      <c r="N383">
        <f>STANDARDIZE(physicochemical[[#This Row],[chlorides]],Stats!F$3,Stats!F$7)</f>
        <v>-0.2879806354612735</v>
      </c>
      <c r="O383">
        <f>STANDARDIZE(physicochemical[[#This Row],[free sulfur dioxide]],Stats!G$3,Stats!G$7)</f>
        <v>0.68475229954421157</v>
      </c>
      <c r="P383">
        <f>STANDARDIZE(physicochemical[[#This Row],[density]],Stats!I$3,Stats!I$7)</f>
        <v>1.2657531853270971</v>
      </c>
      <c r="Q383">
        <f>STANDARDIZE(physicochemical[[#This Row],[pH]],Stats!J$3,Stats!J$7)</f>
        <v>-0.94398219103971337</v>
      </c>
      <c r="R383">
        <f>STANDARDIZE(physicochemical[[#This Row],[sulphates]],Stats!K$3,Stats!K$7)</f>
        <v>1.2088882958740546</v>
      </c>
      <c r="S383">
        <f>STANDARDIZE(physicochemical[[#This Row],[alcohol]],Stats!L$3,Stats!L$7)</f>
        <v>-0.32976478502665485</v>
      </c>
      <c r="T383" s="17">
        <f>STANDARDIZE(physicochemical[[#This Row],[quality]],Stats!N$3,Stats!N$7)</f>
        <v>0.50837380281196765</v>
      </c>
      <c r="U383">
        <f>SQRT(SUMXMY2($K$2:$S$2,physicochemical[[#This Row],[STDFA]:[STDAlc]]))</f>
        <v>6.4529571687480605</v>
      </c>
      <c r="V383" t="str">
        <f>VLOOKUP(physicochemical[[#This Row],[Euclidean Dist]],Quartiles,2)</f>
        <v>Q2</v>
      </c>
      <c r="W383">
        <f>IF(physicochemical[[#This Row],[Euclidean Dist]]&lt;=beta,1-2*(physicochemical[[#This Row],[Euclidean Dist]]/gamma)^2,2*((physicochemical[[#This Row],[Euclidean Dist]]-gamma)/gamma)^2)</f>
        <v>0.63463199850578922</v>
      </c>
      <c r="X383" t="str">
        <f>VLOOKUP(physicochemical[[#This Row],[S- Fn]],FuzzyQ,2)</f>
        <v>Q2</v>
      </c>
      <c r="Y383">
        <f>physicochemical[[#This Row],[Euclidean Dist]]^2</f>
        <v>41.640656221696986</v>
      </c>
      <c r="Z383" t="str">
        <f>VLOOKUP(physicochemical[[#This Row],[Concentration]],FuzzyQ,2)</f>
        <v>Q1</v>
      </c>
      <c r="AA383">
        <f>SQRT(physicochemical[[#This Row],[S- Fn]])</f>
        <v>0.79663793438788066</v>
      </c>
      <c r="AB383" t="str">
        <f>VLOOKUP(physicochemical[[#This Row],[Dialation]],FuzzyQ,2)</f>
        <v>Q1</v>
      </c>
    </row>
    <row r="384" spans="1:28" ht="15" hidden="1" thickTop="1" x14ac:dyDescent="0.35">
      <c r="A384">
        <f>'winequality-white'!A438</f>
        <v>8</v>
      </c>
      <c r="B384">
        <f>'winequality-white'!B438</f>
        <v>0.67</v>
      </c>
      <c r="C384">
        <f>'winequality-white'!D438</f>
        <v>2</v>
      </c>
      <c r="D384">
        <f>'winequality-white'!E438</f>
        <v>0.06</v>
      </c>
      <c r="E384">
        <f>'winequality-white'!F438</f>
        <v>38</v>
      </c>
      <c r="F384">
        <f>'winequality-white'!H438</f>
        <v>0.99580000000000002</v>
      </c>
      <c r="G384">
        <f>'winequality-white'!I438</f>
        <v>3.26</v>
      </c>
      <c r="H384">
        <f>'winequality-white'!J438</f>
        <v>0.56000000000000005</v>
      </c>
      <c r="I384">
        <f>'winequality-white'!K438</f>
        <v>10.199999999999999</v>
      </c>
      <c r="J384" s="17">
        <v>6</v>
      </c>
      <c r="K384">
        <f>STANDARDIZE(physicochemical[[#This Row],[fixed acidity]],Stats!B$3,Stats!B$7)</f>
        <v>-0.39687416918488777</v>
      </c>
      <c r="L384">
        <f>STANDARDIZE(physicochemical[[#This Row],[volatile acidity]],Stats!C$3,Stats!C$7)</f>
        <v>0.7936718199182301</v>
      </c>
      <c r="M384">
        <f>STANDARDIZE(physicochemical[[#This Row],[residual sugar]],Stats!E$3,Stats!E$7)</f>
        <v>-0.46765047331979703</v>
      </c>
      <c r="N384">
        <f>STANDARDIZE(physicochemical[[#This Row],[chlorides]],Stats!F$3,Stats!F$7)</f>
        <v>-0.6085156036268683</v>
      </c>
      <c r="O384">
        <f>STANDARDIZE(physicochemical[[#This Row],[free sulfur dioxide]],Stats!G$3,Stats!G$7)</f>
        <v>2.2890921432559388</v>
      </c>
      <c r="P384">
        <f>STANDARDIZE(physicochemical[[#This Row],[density]],Stats!I$3,Stats!I$7)</f>
        <v>-0.87146936956818466</v>
      </c>
      <c r="Q384">
        <f>STANDARDIZE(physicochemical[[#This Row],[pH]],Stats!J$3,Stats!J$7)</f>
        <v>-0.24754999107748332</v>
      </c>
      <c r="R384">
        <f>STANDARDIZE(physicochemical[[#This Row],[sulphates]],Stats!K$3,Stats!K$7)</f>
        <v>-0.59232688219367402</v>
      </c>
      <c r="S384">
        <f>STANDARDIZE(physicochemical[[#This Row],[alcohol]],Stats!L$3,Stats!L$7)</f>
        <v>-3.9393679925390557E-2</v>
      </c>
      <c r="T384" s="17">
        <f>STANDARDIZE(physicochemical[[#This Row],[quality]],Stats!N$3,Stats!N$7)</f>
        <v>0.50837380281196765</v>
      </c>
      <c r="U384">
        <f>SQRT(SUMXMY2($K$2:$S$2,physicochemical[[#This Row],[STDFA]:[STDAlc]]))</f>
        <v>5.3998954037654086</v>
      </c>
      <c r="V384" t="str">
        <f>VLOOKUP(physicochemical[[#This Row],[Euclidean Dist]],Quartiles,2)</f>
        <v>Q2</v>
      </c>
      <c r="W384">
        <f>IF(physicochemical[[#This Row],[Euclidean Dist]]&lt;=beta,1-2*(physicochemical[[#This Row],[Euclidean Dist]]/gamma)^2,2*((physicochemical[[#This Row],[Euclidean Dist]]-gamma)/gamma)^2)</f>
        <v>0.74415104947477806</v>
      </c>
      <c r="X384" t="str">
        <f>VLOOKUP(physicochemical[[#This Row],[S- Fn]],FuzzyQ,2)</f>
        <v>Q2</v>
      </c>
      <c r="Y384">
        <f>physicochemical[[#This Row],[Euclidean Dist]]^2</f>
        <v>29.158870371606785</v>
      </c>
      <c r="Z384" t="str">
        <f>VLOOKUP(physicochemical[[#This Row],[Concentration]],FuzzyQ,2)</f>
        <v>Q1</v>
      </c>
      <c r="AA384">
        <f>SQRT(physicochemical[[#This Row],[S- Fn]])</f>
        <v>0.86264190106600902</v>
      </c>
      <c r="AB384" t="str">
        <f>VLOOKUP(physicochemical[[#This Row],[Dialation]],FuzzyQ,2)</f>
        <v>Q1</v>
      </c>
    </row>
    <row r="385" spans="1:28" ht="15" hidden="1" thickTop="1" x14ac:dyDescent="0.35">
      <c r="A385">
        <f>'winequality-white'!A439</f>
        <v>11.1</v>
      </c>
      <c r="B385">
        <f>'winequality-white'!B439</f>
        <v>0.45</v>
      </c>
      <c r="C385">
        <f>'winequality-white'!D439</f>
        <v>3.2</v>
      </c>
      <c r="D385">
        <f>'winequality-white'!E439</f>
        <v>6.6000000000000003E-2</v>
      </c>
      <c r="E385">
        <f>'winequality-white'!F439</f>
        <v>6</v>
      </c>
      <c r="F385">
        <f>'winequality-white'!H439</f>
        <v>0.99860000000000004</v>
      </c>
      <c r="G385">
        <f>'winequality-white'!I439</f>
        <v>3.17</v>
      </c>
      <c r="H385">
        <f>'winequality-white'!J439</f>
        <v>0.66</v>
      </c>
      <c r="I385">
        <f>'winequality-white'!K439</f>
        <v>11.2</v>
      </c>
      <c r="J385" s="17">
        <v>6</v>
      </c>
      <c r="K385">
        <f>STANDARDIZE(physicochemical[[#This Row],[fixed acidity]],Stats!B$3,Stats!B$7)</f>
        <v>1.2910253018991222</v>
      </c>
      <c r="L385">
        <f>STANDARDIZE(physicochemical[[#This Row],[volatile acidity]],Stats!C$3,Stats!C$7)</f>
        <v>-0.43847693727611309</v>
      </c>
      <c r="M385">
        <f>STANDARDIZE(physicochemical[[#This Row],[residual sugar]],Stats!E$3,Stats!E$7)</f>
        <v>0.50090418319341656</v>
      </c>
      <c r="N385">
        <f>STANDARDIZE(physicochemical[[#This Row],[chlorides]],Stats!F$3,Stats!F$7)</f>
        <v>-0.48831499056477012</v>
      </c>
      <c r="O385">
        <f>STANDARDIZE(physicochemical[[#This Row],[free sulfur dioxide]],Stats!G$3,Stats!G$7)</f>
        <v>-0.91958754416751554</v>
      </c>
      <c r="P385">
        <f>STANDARDIZE(physicochemical[[#This Row],[density]],Stats!I$3,Stats!I$7)</f>
        <v>0.70332619719676304</v>
      </c>
      <c r="Q385">
        <f>STANDARDIZE(physicochemical[[#This Row],[pH]],Stats!J$3,Stats!J$7)</f>
        <v>-0.81735815468294404</v>
      </c>
      <c r="R385">
        <f>STANDARDIZE(physicochemical[[#This Row],[sulphates]],Stats!K$3,Stats!K$7)</f>
        <v>-4.6504100961029089E-2</v>
      </c>
      <c r="S385">
        <f>STANDARDIZE(physicochemical[[#This Row],[alcohol]],Stats!L$3,Stats!L$7)</f>
        <v>0.92851000374549386</v>
      </c>
      <c r="T385" s="17">
        <f>STANDARDIZE(physicochemical[[#This Row],[quality]],Stats!N$3,Stats!N$7)</f>
        <v>0.50837380281196765</v>
      </c>
      <c r="U385">
        <f>SQRT(SUMXMY2($K$2:$S$2,physicochemical[[#This Row],[STDFA]:[STDAlc]]))</f>
        <v>5.7033678108445507</v>
      </c>
      <c r="V385" t="str">
        <f>VLOOKUP(physicochemical[[#This Row],[Euclidean Dist]],Quartiles,2)</f>
        <v>Q2</v>
      </c>
      <c r="W385">
        <f>IF(physicochemical[[#This Row],[Euclidean Dist]]&lt;=beta,1-2*(physicochemical[[#This Row],[Euclidean Dist]]/gamma)^2,2*((physicochemical[[#This Row],[Euclidean Dist]]-gamma)/gamma)^2)</f>
        <v>0.71458571548556638</v>
      </c>
      <c r="X385" t="str">
        <f>VLOOKUP(physicochemical[[#This Row],[S- Fn]],FuzzyQ,2)</f>
        <v>Q2</v>
      </c>
      <c r="Y385">
        <f>physicochemical[[#This Row],[Euclidean Dist]]^2</f>
        <v>32.528404385777762</v>
      </c>
      <c r="Z385" t="str">
        <f>VLOOKUP(physicochemical[[#This Row],[Concentration]],FuzzyQ,2)</f>
        <v>Q1</v>
      </c>
      <c r="AA385">
        <f>SQRT(physicochemical[[#This Row],[S- Fn]])</f>
        <v>0.84533171919996375</v>
      </c>
      <c r="AB385" t="str">
        <f>VLOOKUP(physicochemical[[#This Row],[Dialation]],FuzzyQ,2)</f>
        <v>Q1</v>
      </c>
    </row>
    <row r="386" spans="1:28" ht="15" hidden="1" thickTop="1" x14ac:dyDescent="0.35">
      <c r="A386">
        <f>'winequality-white'!A441</f>
        <v>7</v>
      </c>
      <c r="B386">
        <f>'winequality-white'!B441</f>
        <v>0.62</v>
      </c>
      <c r="C386">
        <f>'winequality-white'!D441</f>
        <v>1.5</v>
      </c>
      <c r="D386">
        <f>'winequality-white'!E441</f>
        <v>6.2E-2</v>
      </c>
      <c r="E386">
        <f>'winequality-white'!F441</f>
        <v>7</v>
      </c>
      <c r="F386">
        <f>'winequality-white'!H441</f>
        <v>0.99509999999999998</v>
      </c>
      <c r="G386">
        <f>'winequality-white'!I441</f>
        <v>3.08</v>
      </c>
      <c r="H386">
        <f>'winequality-white'!J441</f>
        <v>0.6</v>
      </c>
      <c r="I386">
        <f>'winequality-white'!K441</f>
        <v>9.3000000000000007</v>
      </c>
      <c r="J386" s="17">
        <v>5</v>
      </c>
      <c r="K386">
        <f>STANDARDIZE(physicochemical[[#This Row],[fixed acidity]],Stats!B$3,Stats!B$7)</f>
        <v>-0.94135786953456846</v>
      </c>
      <c r="L386">
        <f>STANDARDIZE(physicochemical[[#This Row],[volatile acidity]],Stats!C$3,Stats!C$7)</f>
        <v>0.51363801146497012</v>
      </c>
      <c r="M386">
        <f>STANDARDIZE(physicochemical[[#This Row],[residual sugar]],Stats!E$3,Stats!E$7)</f>
        <v>-0.871214913533636</v>
      </c>
      <c r="N386">
        <f>STANDARDIZE(physicochemical[[#This Row],[chlorides]],Stats!F$3,Stats!F$7)</f>
        <v>-0.5684487326061689</v>
      </c>
      <c r="O386">
        <f>STANDARDIZE(physicochemical[[#This Row],[free sulfur dioxide]],Stats!G$3,Stats!G$7)</f>
        <v>-0.81931630393553256</v>
      </c>
      <c r="P386">
        <f>STANDARDIZE(physicochemical[[#This Row],[density]],Stats!I$3,Stats!I$7)</f>
        <v>-1.2651682612594373</v>
      </c>
      <c r="Q386">
        <f>STANDARDIZE(physicochemical[[#This Row],[pH]],Stats!J$3,Stats!J$7)</f>
        <v>-1.3871663182884046</v>
      </c>
      <c r="R386">
        <f>STANDARDIZE(physicochemical[[#This Row],[sulphates]],Stats!K$3,Stats!K$7)</f>
        <v>-0.37399776970061643</v>
      </c>
      <c r="S386">
        <f>STANDARDIZE(physicochemical[[#This Row],[alcohol]],Stats!L$3,Stats!L$7)</f>
        <v>-0.9105069952291851</v>
      </c>
      <c r="T386" s="17">
        <f>STANDARDIZE(physicochemical[[#This Row],[quality]],Stats!N$3,Stats!N$7)</f>
        <v>-0.74377842086283041</v>
      </c>
      <c r="U386">
        <f>SQRT(SUMXMY2($K$2:$S$2,physicochemical[[#This Row],[STDFA]:[STDAlc]]))</f>
        <v>5.504532371068195</v>
      </c>
      <c r="V386" t="str">
        <f>VLOOKUP(physicochemical[[#This Row],[Euclidean Dist]],Quartiles,2)</f>
        <v>Q2</v>
      </c>
      <c r="W386">
        <f>IF(physicochemical[[#This Row],[Euclidean Dist]]&lt;=beta,1-2*(physicochemical[[#This Row],[Euclidean Dist]]/gamma)^2,2*((physicochemical[[#This Row],[Euclidean Dist]]-gamma)/gamma)^2)</f>
        <v>0.7341395075826409</v>
      </c>
      <c r="X386" t="str">
        <f>VLOOKUP(physicochemical[[#This Row],[S- Fn]],FuzzyQ,2)</f>
        <v>Q2</v>
      </c>
      <c r="Y386">
        <f>physicochemical[[#This Row],[Euclidean Dist]]^2</f>
        <v>30.299876624137646</v>
      </c>
      <c r="Z386" t="str">
        <f>VLOOKUP(physicochemical[[#This Row],[Concentration]],FuzzyQ,2)</f>
        <v>Q1</v>
      </c>
      <c r="AA386">
        <f>SQRT(physicochemical[[#This Row],[S- Fn]])</f>
        <v>0.85681941363547598</v>
      </c>
      <c r="AB386" t="str">
        <f>VLOOKUP(physicochemical[[#This Row],[Dialation]],FuzzyQ,2)</f>
        <v>Q1</v>
      </c>
    </row>
    <row r="387" spans="1:28" ht="15" hidden="1" thickTop="1" x14ac:dyDescent="0.35">
      <c r="A387">
        <f>'winequality-white'!A442</f>
        <v>12.6</v>
      </c>
      <c r="B387">
        <f>'winequality-white'!B442</f>
        <v>0.31</v>
      </c>
      <c r="C387">
        <f>'winequality-white'!D442</f>
        <v>2.2000000000000002</v>
      </c>
      <c r="D387">
        <f>'winequality-white'!E442</f>
        <v>7.1999999999999995E-2</v>
      </c>
      <c r="E387">
        <f>'winequality-white'!F442</f>
        <v>6</v>
      </c>
      <c r="F387">
        <f>'winequality-white'!H442</f>
        <v>0.99870000000000003</v>
      </c>
      <c r="G387">
        <f>'winequality-white'!I442</f>
        <v>2.88</v>
      </c>
      <c r="H387">
        <f>'winequality-white'!J442</f>
        <v>0.82</v>
      </c>
      <c r="I387">
        <f>'winequality-white'!K442</f>
        <v>9.8000000000000007</v>
      </c>
      <c r="J387" s="17">
        <v>8</v>
      </c>
      <c r="K387">
        <f>STANDARDIZE(physicochemical[[#This Row],[fixed acidity]],Stats!B$3,Stats!B$7)</f>
        <v>2.107750852423643</v>
      </c>
      <c r="L387">
        <f>STANDARDIZE(physicochemical[[#This Row],[volatile acidity]],Stats!C$3,Stats!C$7)</f>
        <v>-1.2225716009452405</v>
      </c>
      <c r="M387">
        <f>STANDARDIZE(physicochemical[[#This Row],[residual sugar]],Stats!E$3,Stats!E$7)</f>
        <v>-0.30622469723426132</v>
      </c>
      <c r="N387">
        <f>STANDARDIZE(physicochemical[[#This Row],[chlorides]],Stats!F$3,Stats!F$7)</f>
        <v>-0.36811437750267223</v>
      </c>
      <c r="O387">
        <f>STANDARDIZE(physicochemical[[#This Row],[free sulfur dioxide]],Stats!G$3,Stats!G$7)</f>
        <v>-0.91958754416751554</v>
      </c>
      <c r="P387">
        <f>STANDARDIZE(physicochemical[[#This Row],[density]],Stats!I$3,Stats!I$7)</f>
        <v>0.75956889600979027</v>
      </c>
      <c r="Q387">
        <f>STANDARDIZE(physicochemical[[#This Row],[pH]],Stats!J$3,Stats!J$7)</f>
        <v>-2.6534066818560982</v>
      </c>
      <c r="R387">
        <f>STANDARDIZE(physicochemical[[#This Row],[sulphates]],Stats!K$3,Stats!K$7)</f>
        <v>0.8268123490112026</v>
      </c>
      <c r="S387">
        <f>STANDARDIZE(physicochemical[[#This Row],[alcohol]],Stats!L$3,Stats!L$7)</f>
        <v>-0.42655515339374295</v>
      </c>
      <c r="T387" s="17">
        <f>STANDARDIZE(physicochemical[[#This Row],[quality]],Stats!N$3,Stats!N$7)</f>
        <v>3.0126782501615637</v>
      </c>
      <c r="U387">
        <f>SQRT(SUMXMY2($K$2:$S$2,physicochemical[[#This Row],[STDFA]:[STDAlc]]))</f>
        <v>7.8783018038054946</v>
      </c>
      <c r="V387" t="str">
        <f>VLOOKUP(physicochemical[[#This Row],[Euclidean Dist]],Quartiles,2)</f>
        <v>Q3</v>
      </c>
      <c r="W387">
        <f>IF(physicochemical[[#This Row],[Euclidean Dist]]&lt;=beta,1-2*(physicochemical[[#This Row],[Euclidean Dist]]/gamma)^2,2*((physicochemical[[#This Row],[Euclidean Dist]]-gamma)/gamma)^2)</f>
        <v>0.45730448472196172</v>
      </c>
      <c r="X387" t="str">
        <f>VLOOKUP(physicochemical[[#This Row],[S- Fn]],FuzzyQ,2)</f>
        <v>Q3</v>
      </c>
      <c r="Y387">
        <f>physicochemical[[#This Row],[Euclidean Dist]]^2</f>
        <v>62.067639311844907</v>
      </c>
      <c r="Z387" t="str">
        <f>VLOOKUP(physicochemical[[#This Row],[Concentration]],FuzzyQ,2)</f>
        <v>Q1</v>
      </c>
      <c r="AA387">
        <f>SQRT(physicochemical[[#This Row],[S- Fn]])</f>
        <v>0.6762429184264791</v>
      </c>
      <c r="AB387" t="str">
        <f>VLOOKUP(physicochemical[[#This Row],[Dialation]],FuzzyQ,2)</f>
        <v>Q2</v>
      </c>
    </row>
    <row r="388" spans="1:28" ht="15" hidden="1" thickTop="1" x14ac:dyDescent="0.35">
      <c r="A388">
        <f>'winequality-white'!A443</f>
        <v>11.9</v>
      </c>
      <c r="B388">
        <f>'winequality-white'!B443</f>
        <v>0.4</v>
      </c>
      <c r="C388">
        <f>'winequality-white'!D443</f>
        <v>2.15</v>
      </c>
      <c r="D388">
        <f>'winequality-white'!E443</f>
        <v>6.8000000000000005E-2</v>
      </c>
      <c r="E388">
        <f>'winequality-white'!F443</f>
        <v>7</v>
      </c>
      <c r="F388">
        <f>'winequality-white'!H443</f>
        <v>0.99880000000000002</v>
      </c>
      <c r="G388">
        <f>'winequality-white'!I443</f>
        <v>3.06</v>
      </c>
      <c r="H388">
        <f>'winequality-white'!J443</f>
        <v>0.68</v>
      </c>
      <c r="I388">
        <f>'winequality-white'!K443</f>
        <v>11.3</v>
      </c>
      <c r="J388" s="17">
        <v>6</v>
      </c>
      <c r="K388">
        <f>STANDARDIZE(physicochemical[[#This Row],[fixed acidity]],Stats!B$3,Stats!B$7)</f>
        <v>1.7266122621788671</v>
      </c>
      <c r="L388">
        <f>STANDARDIZE(physicochemical[[#This Row],[volatile acidity]],Stats!C$3,Stats!C$7)</f>
        <v>-0.71851074572937279</v>
      </c>
      <c r="M388">
        <f>STANDARDIZE(physicochemical[[#This Row],[residual sugar]],Stats!E$3,Stats!E$7)</f>
        <v>-0.34658114125564543</v>
      </c>
      <c r="N388">
        <f>STANDARDIZE(physicochemical[[#This Row],[chlorides]],Stats!F$3,Stats!F$7)</f>
        <v>-0.44824811954407073</v>
      </c>
      <c r="O388">
        <f>STANDARDIZE(physicochemical[[#This Row],[free sulfur dioxide]],Stats!G$3,Stats!G$7)</f>
        <v>-0.81931630393553256</v>
      </c>
      <c r="P388">
        <f>STANDARDIZE(physicochemical[[#This Row],[density]],Stats!I$3,Stats!I$7)</f>
        <v>0.8158115948228174</v>
      </c>
      <c r="Q388">
        <f>STANDARDIZE(physicochemical[[#This Row],[pH]],Stats!J$3,Stats!J$7)</f>
        <v>-1.5137903546451741</v>
      </c>
      <c r="R388">
        <f>STANDARDIZE(physicochemical[[#This Row],[sulphates]],Stats!K$3,Stats!K$7)</f>
        <v>6.266045528550003E-2</v>
      </c>
      <c r="S388">
        <f>STANDARDIZE(physicochemical[[#This Row],[alcohol]],Stats!L$3,Stats!L$7)</f>
        <v>1.0253003721125837</v>
      </c>
      <c r="T388" s="17">
        <f>STANDARDIZE(physicochemical[[#This Row],[quality]],Stats!N$3,Stats!N$7)</f>
        <v>0.50837380281196765</v>
      </c>
      <c r="U388">
        <f>SQRT(SUMXMY2($K$2:$S$2,physicochemical[[#This Row],[STDFA]:[STDAlc]]))</f>
        <v>6.6376987674871231</v>
      </c>
      <c r="V388" t="str">
        <f>VLOOKUP(physicochemical[[#This Row],[Euclidean Dist]],Quartiles,2)</f>
        <v>Q2</v>
      </c>
      <c r="W388">
        <f>IF(physicochemical[[#This Row],[Euclidean Dist]]&lt;=beta,1-2*(physicochemical[[#This Row],[Euclidean Dist]]/gamma)^2,2*((physicochemical[[#This Row],[Euclidean Dist]]-gamma)/gamma)^2)</f>
        <v>0.61341230773729483</v>
      </c>
      <c r="X388" t="str">
        <f>VLOOKUP(physicochemical[[#This Row],[S- Fn]],FuzzyQ,2)</f>
        <v>Q2</v>
      </c>
      <c r="Y388">
        <f>physicochemical[[#This Row],[Euclidean Dist]]^2</f>
        <v>44.059044927900075</v>
      </c>
      <c r="Z388" t="str">
        <f>VLOOKUP(physicochemical[[#This Row],[Concentration]],FuzzyQ,2)</f>
        <v>Q1</v>
      </c>
      <c r="AA388">
        <f>SQRT(physicochemical[[#This Row],[S- Fn]])</f>
        <v>0.7832064272829321</v>
      </c>
      <c r="AB388" t="str">
        <f>VLOOKUP(physicochemical[[#This Row],[Dialation]],FuzzyQ,2)</f>
        <v>Q1</v>
      </c>
    </row>
    <row r="389" spans="1:28" ht="15" hidden="1" thickTop="1" x14ac:dyDescent="0.35">
      <c r="A389">
        <f>'winequality-white'!A444</f>
        <v>15.6</v>
      </c>
      <c r="B389">
        <f>'winequality-white'!B444</f>
        <v>0.68500000000000005</v>
      </c>
      <c r="C389">
        <f>'winequality-white'!D444</f>
        <v>3.7</v>
      </c>
      <c r="D389">
        <f>'winequality-white'!E444</f>
        <v>0.1</v>
      </c>
      <c r="E389">
        <f>'winequality-white'!F444</f>
        <v>6</v>
      </c>
      <c r="F389">
        <f>'winequality-white'!H444</f>
        <v>1.0032000000000001</v>
      </c>
      <c r="G389">
        <f>'winequality-white'!I444</f>
        <v>2.95</v>
      </c>
      <c r="H389">
        <f>'winequality-white'!J444</f>
        <v>0.68</v>
      </c>
      <c r="I389">
        <f>'winequality-white'!K444</f>
        <v>11.2</v>
      </c>
      <c r="J389" s="17">
        <v>7</v>
      </c>
      <c r="K389">
        <f>STANDARDIZE(physicochemical[[#This Row],[fixed acidity]],Stats!B$3,Stats!B$7)</f>
        <v>3.741201953472685</v>
      </c>
      <c r="L389">
        <f>STANDARDIZE(physicochemical[[#This Row],[volatile acidity]],Stats!C$3,Stats!C$7)</f>
        <v>0.87768196245420815</v>
      </c>
      <c r="M389">
        <f>STANDARDIZE(physicochemical[[#This Row],[residual sugar]],Stats!E$3,Stats!E$7)</f>
        <v>0.90446862340725553</v>
      </c>
      <c r="N389">
        <f>STANDARDIZE(physicochemical[[#This Row],[chlorides]],Stats!F$3,Stats!F$7)</f>
        <v>0.19282181678711885</v>
      </c>
      <c r="O389">
        <f>STANDARDIZE(physicochemical[[#This Row],[free sulfur dioxide]],Stats!G$3,Stats!G$7)</f>
        <v>-0.91958754416751554</v>
      </c>
      <c r="P389">
        <f>STANDARDIZE(physicochemical[[#This Row],[density]],Stats!I$3,Stats!I$7)</f>
        <v>3.2904903425963243</v>
      </c>
      <c r="Q389">
        <f>STANDARDIZE(physicochemical[[#This Row],[pH]],Stats!J$3,Stats!J$7)</f>
        <v>-2.2102225546074039</v>
      </c>
      <c r="R389">
        <f>STANDARDIZE(physicochemical[[#This Row],[sulphates]],Stats!K$3,Stats!K$7)</f>
        <v>6.266045528550003E-2</v>
      </c>
      <c r="S389">
        <f>STANDARDIZE(physicochemical[[#This Row],[alcohol]],Stats!L$3,Stats!L$7)</f>
        <v>0.92851000374549386</v>
      </c>
      <c r="T389" s="17">
        <f>STANDARDIZE(physicochemical[[#This Row],[quality]],Stats!N$3,Stats!N$7)</f>
        <v>1.7605260264867657</v>
      </c>
      <c r="U389">
        <f>SQRT(SUMXMY2($K$2:$S$2,physicochemical[[#This Row],[STDFA]:[STDAlc]]))</f>
        <v>7.8178561953846799</v>
      </c>
      <c r="V389" t="str">
        <f>VLOOKUP(physicochemical[[#This Row],[Euclidean Dist]],Quartiles,2)</f>
        <v>Q3</v>
      </c>
      <c r="W389">
        <f>IF(physicochemical[[#This Row],[Euclidean Dist]]&lt;=beta,1-2*(physicochemical[[#This Row],[Euclidean Dist]]/gamma)^2,2*((physicochemical[[#This Row],[Euclidean Dist]]-gamma)/gamma)^2)</f>
        <v>0.46499434196748868</v>
      </c>
      <c r="X389" t="str">
        <f>VLOOKUP(physicochemical[[#This Row],[S- Fn]],FuzzyQ,2)</f>
        <v>Q3</v>
      </c>
      <c r="Y389">
        <f>physicochemical[[#This Row],[Euclidean Dist]]^2</f>
        <v>61.118875491714626</v>
      </c>
      <c r="Z389" t="str">
        <f>VLOOKUP(physicochemical[[#This Row],[Concentration]],FuzzyQ,2)</f>
        <v>Q1</v>
      </c>
      <c r="AA389">
        <f>SQRT(physicochemical[[#This Row],[S- Fn]])</f>
        <v>0.68190493616595027</v>
      </c>
      <c r="AB389" t="str">
        <f>VLOOKUP(physicochemical[[#This Row],[Dialation]],FuzzyQ,2)</f>
        <v>Q2</v>
      </c>
    </row>
    <row r="390" spans="1:28" ht="15" hidden="1" thickTop="1" x14ac:dyDescent="0.35">
      <c r="A390">
        <f>'winequality-white'!A445</f>
        <v>10</v>
      </c>
      <c r="B390">
        <f>'winequality-white'!B445</f>
        <v>0.44</v>
      </c>
      <c r="C390">
        <f>'winequality-white'!D445</f>
        <v>2.7</v>
      </c>
      <c r="D390">
        <f>'winequality-white'!E445</f>
        <v>7.6999999999999999E-2</v>
      </c>
      <c r="E390">
        <f>'winequality-white'!F445</f>
        <v>11</v>
      </c>
      <c r="F390">
        <f>'winequality-white'!H445</f>
        <v>0.99629999999999996</v>
      </c>
      <c r="G390">
        <f>'winequality-white'!I445</f>
        <v>3.23</v>
      </c>
      <c r="H390">
        <f>'winequality-white'!J445</f>
        <v>0.63</v>
      </c>
      <c r="I390">
        <f>'winequality-white'!K445</f>
        <v>11.6</v>
      </c>
      <c r="J390" s="17">
        <v>7</v>
      </c>
      <c r="K390">
        <f>STANDARDIZE(physicochemical[[#This Row],[fixed acidity]],Stats!B$3,Stats!B$7)</f>
        <v>0.69209323151447366</v>
      </c>
      <c r="L390">
        <f>STANDARDIZE(physicochemical[[#This Row],[volatile acidity]],Stats!C$3,Stats!C$7)</f>
        <v>-0.49448369896676508</v>
      </c>
      <c r="M390">
        <f>STANDARDIZE(physicochemical[[#This Row],[residual sugar]],Stats!E$3,Stats!E$7)</f>
        <v>9.733974297957762E-2</v>
      </c>
      <c r="N390">
        <f>STANDARDIZE(physicochemical[[#This Row],[chlorides]],Stats!F$3,Stats!F$7)</f>
        <v>-0.26794719995092381</v>
      </c>
      <c r="O390">
        <f>STANDARDIZE(physicochemical[[#This Row],[free sulfur dioxide]],Stats!G$3,Stats!G$7)</f>
        <v>-0.41823134300760079</v>
      </c>
      <c r="P390">
        <f>STANDARDIZE(physicochemical[[#This Row],[density]],Stats!I$3,Stats!I$7)</f>
        <v>-0.59025587550304892</v>
      </c>
      <c r="Q390">
        <f>STANDARDIZE(physicochemical[[#This Row],[pH]],Stats!J$3,Stats!J$7)</f>
        <v>-0.43748604561263593</v>
      </c>
      <c r="R390">
        <f>STANDARDIZE(physicochemical[[#This Row],[sulphates]],Stats!K$3,Stats!K$7)</f>
        <v>-0.21025093533082276</v>
      </c>
      <c r="S390">
        <f>STANDARDIZE(physicochemical[[#This Row],[alcohol]],Stats!L$3,Stats!L$7)</f>
        <v>1.3156714772138478</v>
      </c>
      <c r="T390" s="17">
        <f>STANDARDIZE(physicochemical[[#This Row],[quality]],Stats!N$3,Stats!N$7)</f>
        <v>1.7605260264867657</v>
      </c>
      <c r="U390">
        <f>SQRT(SUMXMY2($K$2:$S$2,physicochemical[[#This Row],[STDFA]:[STDAlc]]))</f>
        <v>5.3799232300012845</v>
      </c>
      <c r="V390" t="str">
        <f>VLOOKUP(physicochemical[[#This Row],[Euclidean Dist]],Quartiles,2)</f>
        <v>Q2</v>
      </c>
      <c r="W390">
        <f>IF(physicochemical[[#This Row],[Euclidean Dist]]&lt;=beta,1-2*(physicochemical[[#This Row],[Euclidean Dist]]/gamma)^2,2*((physicochemical[[#This Row],[Euclidean Dist]]-gamma)/gamma)^2)</f>
        <v>0.74604012679768006</v>
      </c>
      <c r="X390" t="str">
        <f>VLOOKUP(physicochemical[[#This Row],[S- Fn]],FuzzyQ,2)</f>
        <v>Q2</v>
      </c>
      <c r="Y390">
        <f>physicochemical[[#This Row],[Euclidean Dist]]^2</f>
        <v>28.943573960707454</v>
      </c>
      <c r="Z390" t="str">
        <f>VLOOKUP(physicochemical[[#This Row],[Concentration]],FuzzyQ,2)</f>
        <v>Q1</v>
      </c>
      <c r="AA390">
        <f>SQRT(physicochemical[[#This Row],[S- Fn]])</f>
        <v>0.86373614420011391</v>
      </c>
      <c r="AB390" t="str">
        <f>VLOOKUP(physicochemical[[#This Row],[Dialation]],FuzzyQ,2)</f>
        <v>Q1</v>
      </c>
    </row>
    <row r="391" spans="1:28" ht="15" hidden="1" thickTop="1" x14ac:dyDescent="0.35">
      <c r="A391">
        <f>'winequality-white'!A446</f>
        <v>5.3</v>
      </c>
      <c r="B391">
        <f>'winequality-white'!B446</f>
        <v>0.56999999999999995</v>
      </c>
      <c r="C391">
        <f>'winequality-white'!D446</f>
        <v>1.7</v>
      </c>
      <c r="D391">
        <f>'winequality-white'!E446</f>
        <v>5.3999999999999999E-2</v>
      </c>
      <c r="E391">
        <f>'winequality-white'!F446</f>
        <v>5</v>
      </c>
      <c r="F391">
        <f>'winequality-white'!H446</f>
        <v>0.99339999999999995</v>
      </c>
      <c r="G391">
        <f>'winequality-white'!I446</f>
        <v>3.57</v>
      </c>
      <c r="H391">
        <f>'winequality-white'!J446</f>
        <v>0.84</v>
      </c>
      <c r="I391">
        <f>'winequality-white'!K446</f>
        <v>12.5</v>
      </c>
      <c r="J391" s="17">
        <v>7</v>
      </c>
      <c r="K391">
        <f>STANDARDIZE(physicochemical[[#This Row],[fixed acidity]],Stats!B$3,Stats!B$7)</f>
        <v>-1.8669801601290257</v>
      </c>
      <c r="L391">
        <f>STANDARDIZE(physicochemical[[#This Row],[volatile acidity]],Stats!C$3,Stats!C$7)</f>
        <v>0.23360420301171009</v>
      </c>
      <c r="M391">
        <f>STANDARDIZE(physicochemical[[#This Row],[residual sugar]],Stats!E$3,Stats!E$7)</f>
        <v>-0.70978913744810046</v>
      </c>
      <c r="N391">
        <f>STANDARDIZE(physicochemical[[#This Row],[chlorides]],Stats!F$3,Stats!F$7)</f>
        <v>-0.72871621668896625</v>
      </c>
      <c r="O391">
        <f>STANDARDIZE(physicochemical[[#This Row],[free sulfur dioxide]],Stats!G$3,Stats!G$7)</f>
        <v>-1.0198587843994984</v>
      </c>
      <c r="P391">
        <f>STANDARDIZE(physicochemical[[#This Row],[density]],Stats!I$3,Stats!I$7)</f>
        <v>-2.2212941410810236</v>
      </c>
      <c r="Q391">
        <f>STANDARDIZE(physicochemical[[#This Row],[pH]],Stats!J$3,Stats!J$7)</f>
        <v>1.7151225724524402</v>
      </c>
      <c r="R391">
        <f>STANDARDIZE(physicochemical[[#This Row],[sulphates]],Stats!K$3,Stats!K$7)</f>
        <v>0.9359769052577317</v>
      </c>
      <c r="S391">
        <f>STANDARDIZE(physicochemical[[#This Row],[alcohol]],Stats!L$3,Stats!L$7)</f>
        <v>2.1867847925176442</v>
      </c>
      <c r="T391" s="17">
        <f>STANDARDIZE(physicochemical[[#This Row],[quality]],Stats!N$3,Stats!N$7)</f>
        <v>1.7605260264867657</v>
      </c>
      <c r="U391">
        <f>SQRT(SUMXMY2($K$2:$S$2,physicochemical[[#This Row],[STDFA]:[STDAlc]]))</f>
        <v>5.2201237925561479</v>
      </c>
      <c r="V391" t="str">
        <f>VLOOKUP(physicochemical[[#This Row],[Euclidean Dist]],Quartiles,2)</f>
        <v>Q2</v>
      </c>
      <c r="W391">
        <f>IF(physicochemical[[#This Row],[Euclidean Dist]]&lt;=beta,1-2*(physicochemical[[#This Row],[Euclidean Dist]]/gamma)^2,2*((physicochemical[[#This Row],[Euclidean Dist]]-gamma)/gamma)^2)</f>
        <v>0.76090276762152065</v>
      </c>
      <c r="X391" t="str">
        <f>VLOOKUP(physicochemical[[#This Row],[S- Fn]],FuzzyQ,2)</f>
        <v>Q1</v>
      </c>
      <c r="Y391">
        <f>physicochemical[[#This Row],[Euclidean Dist]]^2</f>
        <v>27.24969240961078</v>
      </c>
      <c r="Z391" t="str">
        <f>VLOOKUP(physicochemical[[#This Row],[Concentration]],FuzzyQ,2)</f>
        <v>Q1</v>
      </c>
      <c r="AA391">
        <f>SQRT(physicochemical[[#This Row],[S- Fn]])</f>
        <v>0.87229740778103926</v>
      </c>
      <c r="AB391" t="str">
        <f>VLOOKUP(physicochemical[[#This Row],[Dialation]],FuzzyQ,2)</f>
        <v>Q1</v>
      </c>
    </row>
    <row r="392" spans="1:28" ht="15" hidden="1" thickTop="1" x14ac:dyDescent="0.35">
      <c r="A392">
        <f>'winequality-white'!A447</f>
        <v>9.5</v>
      </c>
      <c r="B392">
        <f>'winequality-white'!B447</f>
        <v>0.73499999999999999</v>
      </c>
      <c r="C392">
        <f>'winequality-white'!D447</f>
        <v>2.1</v>
      </c>
      <c r="D392">
        <f>'winequality-white'!E447</f>
        <v>7.9000000000000001E-2</v>
      </c>
      <c r="E392">
        <f>'winequality-white'!F447</f>
        <v>6</v>
      </c>
      <c r="F392">
        <f>'winequality-white'!H447</f>
        <v>0.99860000000000004</v>
      </c>
      <c r="G392">
        <f>'winequality-white'!I447</f>
        <v>3.23</v>
      </c>
      <c r="H392">
        <f>'winequality-white'!J447</f>
        <v>0.56000000000000005</v>
      </c>
      <c r="I392">
        <f>'winequality-white'!K447</f>
        <v>10.1</v>
      </c>
      <c r="J392" s="17">
        <v>6</v>
      </c>
      <c r="K392">
        <f>STANDARDIZE(physicochemical[[#This Row],[fixed acidity]],Stats!B$3,Stats!B$7)</f>
        <v>0.41985138133963329</v>
      </c>
      <c r="L392">
        <f>STANDARDIZE(physicochemical[[#This Row],[volatile acidity]],Stats!C$3,Stats!C$7)</f>
        <v>1.1577157709074677</v>
      </c>
      <c r="M392">
        <f>STANDARDIZE(physicochemical[[#This Row],[residual sugar]],Stats!E$3,Stats!E$7)</f>
        <v>-0.38693758527702915</v>
      </c>
      <c r="N392">
        <f>STANDARDIZE(physicochemical[[#This Row],[chlorides]],Stats!F$3,Stats!F$7)</f>
        <v>-0.22788032893022442</v>
      </c>
      <c r="O392">
        <f>STANDARDIZE(physicochemical[[#This Row],[free sulfur dioxide]],Stats!G$3,Stats!G$7)</f>
        <v>-0.91958754416751554</v>
      </c>
      <c r="P392">
        <f>STANDARDIZE(physicochemical[[#This Row],[density]],Stats!I$3,Stats!I$7)</f>
        <v>0.70332619719676304</v>
      </c>
      <c r="Q392">
        <f>STANDARDIZE(physicochemical[[#This Row],[pH]],Stats!J$3,Stats!J$7)</f>
        <v>-0.43748604561263593</v>
      </c>
      <c r="R392">
        <f>STANDARDIZE(physicochemical[[#This Row],[sulphates]],Stats!K$3,Stats!K$7)</f>
        <v>-0.59232688219367402</v>
      </c>
      <c r="S392">
        <f>STANDARDIZE(physicochemical[[#This Row],[alcohol]],Stats!L$3,Stats!L$7)</f>
        <v>-0.13618404829247865</v>
      </c>
      <c r="T392" s="17">
        <f>STANDARDIZE(physicochemical[[#This Row],[quality]],Stats!N$3,Stats!N$7)</f>
        <v>0.50837380281196765</v>
      </c>
      <c r="U392">
        <f>SQRT(SUMXMY2($K$2:$S$2,physicochemical[[#This Row],[STDFA]:[STDAlc]]))</f>
        <v>4.3403588460544906</v>
      </c>
      <c r="V392" t="str">
        <f>VLOOKUP(physicochemical[[#This Row],[Euclidean Dist]],Quartiles,2)</f>
        <v>Q2</v>
      </c>
      <c r="W392">
        <f>IF(physicochemical[[#This Row],[Euclidean Dist]]&lt;=beta,1-2*(physicochemical[[#This Row],[Euclidean Dist]]/gamma)^2,2*((physicochemical[[#This Row],[Euclidean Dist]]-gamma)/gamma)^2)</f>
        <v>0.83470328657497372</v>
      </c>
      <c r="X392" t="str">
        <f>VLOOKUP(physicochemical[[#This Row],[S- Fn]],FuzzyQ,2)</f>
        <v>Q1</v>
      </c>
      <c r="Y392">
        <f>physicochemical[[#This Row],[Euclidean Dist]]^2</f>
        <v>18.838714912523468</v>
      </c>
      <c r="Z392" t="str">
        <f>VLOOKUP(physicochemical[[#This Row],[Concentration]],FuzzyQ,2)</f>
        <v>Q1</v>
      </c>
      <c r="AA392">
        <f>SQRT(physicochemical[[#This Row],[S- Fn]])</f>
        <v>0.91362097533658548</v>
      </c>
      <c r="AB392" t="str">
        <f>VLOOKUP(physicochemical[[#This Row],[Dialation]],FuzzyQ,2)</f>
        <v>Q1</v>
      </c>
    </row>
    <row r="393" spans="1:28" ht="15" hidden="1" thickTop="1" x14ac:dyDescent="0.35">
      <c r="A393">
        <f>'winequality-white'!A448</f>
        <v>12.5</v>
      </c>
      <c r="B393">
        <f>'winequality-white'!B448</f>
        <v>0.38</v>
      </c>
      <c r="C393">
        <f>'winequality-white'!D448</f>
        <v>2.6</v>
      </c>
      <c r="D393">
        <f>'winequality-white'!E448</f>
        <v>8.1000000000000003E-2</v>
      </c>
      <c r="E393">
        <f>'winequality-white'!F448</f>
        <v>31</v>
      </c>
      <c r="F393">
        <f>'winequality-white'!H448</f>
        <v>0.99960000000000004</v>
      </c>
      <c r="G393">
        <f>'winequality-white'!I448</f>
        <v>3.1</v>
      </c>
      <c r="H393">
        <f>'winequality-white'!J448</f>
        <v>0.73</v>
      </c>
      <c r="I393">
        <f>'winequality-white'!K448</f>
        <v>10.5</v>
      </c>
      <c r="J393" s="17">
        <v>5</v>
      </c>
      <c r="K393">
        <f>STANDARDIZE(physicochemical[[#This Row],[fixed acidity]],Stats!B$3,Stats!B$7)</f>
        <v>2.0533024823886752</v>
      </c>
      <c r="L393">
        <f>STANDARDIZE(physicochemical[[#This Row],[volatile acidity]],Stats!C$3,Stats!C$7)</f>
        <v>-0.83052426911067678</v>
      </c>
      <c r="M393">
        <f>STANDARDIZE(physicochemical[[#This Row],[residual sugar]],Stats!E$3,Stats!E$7)</f>
        <v>1.6626854936809765E-2</v>
      </c>
      <c r="N393">
        <f>STANDARDIZE(physicochemical[[#This Row],[chlorides]],Stats!F$3,Stats!F$7)</f>
        <v>-0.18781345790952503</v>
      </c>
      <c r="O393">
        <f>STANDARDIZE(physicochemical[[#This Row],[free sulfur dioxide]],Stats!G$3,Stats!G$7)</f>
        <v>1.587193461632058</v>
      </c>
      <c r="P393">
        <f>STANDARDIZE(physicochemical[[#This Row],[density]],Stats!I$3,Stats!I$7)</f>
        <v>1.2657531853270971</v>
      </c>
      <c r="Q393">
        <f>STANDARDIZE(physicochemical[[#This Row],[pH]],Stats!J$3,Stats!J$7)</f>
        <v>-1.2605422819316354</v>
      </c>
      <c r="R393">
        <f>STANDARDIZE(physicochemical[[#This Row],[sulphates]],Stats!K$3,Stats!K$7)</f>
        <v>0.33557184590182221</v>
      </c>
      <c r="S393">
        <f>STANDARDIZE(physicochemical[[#This Row],[alcohol]],Stats!L$3,Stats!L$7)</f>
        <v>0.25097742517587546</v>
      </c>
      <c r="T393" s="17">
        <f>STANDARDIZE(physicochemical[[#This Row],[quality]],Stats!N$3,Stats!N$7)</f>
        <v>-0.74377842086283041</v>
      </c>
      <c r="U393">
        <f>SQRT(SUMXMY2($K$2:$S$2,physicochemical[[#This Row],[STDFA]:[STDAlc]]))</f>
        <v>7.2062845100363146</v>
      </c>
      <c r="V393" t="str">
        <f>VLOOKUP(physicochemical[[#This Row],[Euclidean Dist]],Quartiles,2)</f>
        <v>Q2</v>
      </c>
      <c r="W393">
        <f>IF(physicochemical[[#This Row],[Euclidean Dist]]&lt;=beta,1-2*(physicochemical[[#This Row],[Euclidean Dist]]/gamma)^2,2*((physicochemical[[#This Row],[Euclidean Dist]]-gamma)/gamma)^2)</f>
        <v>0.54434540573909806</v>
      </c>
      <c r="X393" t="str">
        <f>VLOOKUP(physicochemical[[#This Row],[S- Fn]],FuzzyQ,2)</f>
        <v>Q2</v>
      </c>
      <c r="Y393">
        <f>physicochemical[[#This Row],[Euclidean Dist]]^2</f>
        <v>51.930536439589325</v>
      </c>
      <c r="Z393" t="str">
        <f>VLOOKUP(physicochemical[[#This Row],[Concentration]],FuzzyQ,2)</f>
        <v>Q1</v>
      </c>
      <c r="AA393">
        <f>SQRT(physicochemical[[#This Row],[S- Fn]])</f>
        <v>0.73779767263057838</v>
      </c>
      <c r="AB393" t="str">
        <f>VLOOKUP(physicochemical[[#This Row],[Dialation]],FuzzyQ,2)</f>
        <v>Q2</v>
      </c>
    </row>
    <row r="394" spans="1:28" ht="15" hidden="1" thickTop="1" x14ac:dyDescent="0.35">
      <c r="A394">
        <f>'winequality-white'!A449</f>
        <v>9.3000000000000007</v>
      </c>
      <c r="B394">
        <f>'winequality-white'!B449</f>
        <v>0.48</v>
      </c>
      <c r="C394">
        <f>'winequality-white'!D449</f>
        <v>2.1</v>
      </c>
      <c r="D394">
        <f>'winequality-white'!E449</f>
        <v>0.127</v>
      </c>
      <c r="E394">
        <f>'winequality-white'!F449</f>
        <v>6</v>
      </c>
      <c r="F394">
        <f>'winequality-white'!H449</f>
        <v>0.99680000000000002</v>
      </c>
      <c r="G394">
        <f>'winequality-white'!I449</f>
        <v>3.22</v>
      </c>
      <c r="H394">
        <f>'winequality-white'!J449</f>
        <v>0.72</v>
      </c>
      <c r="I394">
        <f>'winequality-white'!K449</f>
        <v>11.2</v>
      </c>
      <c r="J394" s="17">
        <v>5</v>
      </c>
      <c r="K394">
        <f>STANDARDIZE(physicochemical[[#This Row],[fixed acidity]],Stats!B$3,Stats!B$7)</f>
        <v>0.31095464126969752</v>
      </c>
      <c r="L394">
        <f>STANDARDIZE(physicochemical[[#This Row],[volatile acidity]],Stats!C$3,Stats!C$7)</f>
        <v>-0.27045665220415738</v>
      </c>
      <c r="M394">
        <f>STANDARDIZE(physicochemical[[#This Row],[residual sugar]],Stats!E$3,Stats!E$7)</f>
        <v>-0.38693758527702915</v>
      </c>
      <c r="N394">
        <f>STANDARDIZE(physicochemical[[#This Row],[chlorides]],Stats!F$3,Stats!F$7)</f>
        <v>0.73372457556656001</v>
      </c>
      <c r="O394">
        <f>STANDARDIZE(physicochemical[[#This Row],[free sulfur dioxide]],Stats!G$3,Stats!G$7)</f>
        <v>-0.91958754416751554</v>
      </c>
      <c r="P394">
        <f>STANDARDIZE(physicochemical[[#This Row],[density]],Stats!I$3,Stats!I$7)</f>
        <v>-0.30904238143785062</v>
      </c>
      <c r="Q394">
        <f>STANDARDIZE(physicochemical[[#This Row],[pH]],Stats!J$3,Stats!J$7)</f>
        <v>-0.50079806379101921</v>
      </c>
      <c r="R394">
        <f>STANDARDIZE(physicochemical[[#This Row],[sulphates]],Stats!K$3,Stats!K$7)</f>
        <v>0.28098956777855766</v>
      </c>
      <c r="S394">
        <f>STANDARDIZE(physicochemical[[#This Row],[alcohol]],Stats!L$3,Stats!L$7)</f>
        <v>0.92851000374549386</v>
      </c>
      <c r="T394" s="17">
        <f>STANDARDIZE(physicochemical[[#This Row],[quality]],Stats!N$3,Stats!N$7)</f>
        <v>-0.74377842086283041</v>
      </c>
      <c r="U394">
        <f>SQRT(SUMXMY2($K$2:$S$2,physicochemical[[#This Row],[STDFA]:[STDAlc]]))</f>
        <v>5.2908967338732582</v>
      </c>
      <c r="V394" t="str">
        <f>VLOOKUP(physicochemical[[#This Row],[Euclidean Dist]],Quartiles,2)</f>
        <v>Q2</v>
      </c>
      <c r="W394">
        <f>IF(physicochemical[[#This Row],[Euclidean Dist]]&lt;=beta,1-2*(physicochemical[[#This Row],[Euclidean Dist]]/gamma)^2,2*((physicochemical[[#This Row],[Euclidean Dist]]-gamma)/gamma)^2)</f>
        <v>0.75437559536631715</v>
      </c>
      <c r="X394" t="str">
        <f>VLOOKUP(physicochemical[[#This Row],[S- Fn]],FuzzyQ,2)</f>
        <v>Q1</v>
      </c>
      <c r="Y394">
        <f>physicochemical[[#This Row],[Euclidean Dist]]^2</f>
        <v>27.993588248510711</v>
      </c>
      <c r="Z394" t="str">
        <f>VLOOKUP(physicochemical[[#This Row],[Concentration]],FuzzyQ,2)</f>
        <v>Q1</v>
      </c>
      <c r="AA394">
        <f>SQRT(physicochemical[[#This Row],[S- Fn]])</f>
        <v>0.86854798103865116</v>
      </c>
      <c r="AB394" t="str">
        <f>VLOOKUP(physicochemical[[#This Row],[Dialation]],FuzzyQ,2)</f>
        <v>Q1</v>
      </c>
    </row>
    <row r="395" spans="1:28" ht="15" hidden="1" thickTop="1" x14ac:dyDescent="0.35">
      <c r="A395">
        <f>'winequality-white'!A450</f>
        <v>8.6</v>
      </c>
      <c r="B395">
        <f>'winequality-white'!B450</f>
        <v>0.53</v>
      </c>
      <c r="C395">
        <f>'winequality-white'!D450</f>
        <v>2</v>
      </c>
      <c r="D395">
        <f>'winequality-white'!E450</f>
        <v>0.1</v>
      </c>
      <c r="E395">
        <f>'winequality-white'!F450</f>
        <v>7</v>
      </c>
      <c r="F395">
        <f>'winequality-white'!H450</f>
        <v>0.99670000000000003</v>
      </c>
      <c r="G395">
        <f>'winequality-white'!I450</f>
        <v>3.2</v>
      </c>
      <c r="H395">
        <f>'winequality-white'!J450</f>
        <v>0.56000000000000005</v>
      </c>
      <c r="I395">
        <f>'winequality-white'!K450</f>
        <v>10.199999999999999</v>
      </c>
      <c r="J395" s="17">
        <v>6</v>
      </c>
      <c r="K395">
        <f>STANDARDIZE(physicochemical[[#This Row],[fixed acidity]],Stats!B$3,Stats!B$7)</f>
        <v>-7.0183948975079527E-2</v>
      </c>
      <c r="L395">
        <f>STANDARDIZE(physicochemical[[#This Row],[volatile acidity]],Stats!C$3,Stats!C$7)</f>
        <v>9.5771562491026689E-3</v>
      </c>
      <c r="M395">
        <f>STANDARDIZE(physicochemical[[#This Row],[residual sugar]],Stats!E$3,Stats!E$7)</f>
        <v>-0.46765047331979703</v>
      </c>
      <c r="N395">
        <f>STANDARDIZE(physicochemical[[#This Row],[chlorides]],Stats!F$3,Stats!F$7)</f>
        <v>0.19282181678711885</v>
      </c>
      <c r="O395">
        <f>STANDARDIZE(physicochemical[[#This Row],[free sulfur dioxide]],Stats!G$3,Stats!G$7)</f>
        <v>-0.81931630393553256</v>
      </c>
      <c r="P395">
        <f>STANDARDIZE(physicochemical[[#This Row],[density]],Stats!I$3,Stats!I$7)</f>
        <v>-0.3652850802508778</v>
      </c>
      <c r="Q395">
        <f>STANDARDIZE(physicochemical[[#This Row],[pH]],Stats!J$3,Stats!J$7)</f>
        <v>-0.62742210014778854</v>
      </c>
      <c r="R395">
        <f>STANDARDIZE(physicochemical[[#This Row],[sulphates]],Stats!K$3,Stats!K$7)</f>
        <v>-0.59232688219367402</v>
      </c>
      <c r="S395">
        <f>STANDARDIZE(physicochemical[[#This Row],[alcohol]],Stats!L$3,Stats!L$7)</f>
        <v>-3.9393679925390557E-2</v>
      </c>
      <c r="T395" s="17">
        <f>STANDARDIZE(physicochemical[[#This Row],[quality]],Stats!N$3,Stats!N$7)</f>
        <v>0.50837380281196765</v>
      </c>
      <c r="U395">
        <f>SQRT(SUMXMY2($K$2:$S$2,physicochemical[[#This Row],[STDFA]:[STDAlc]]))</f>
        <v>4.9886924587654935</v>
      </c>
      <c r="V395" t="str">
        <f>VLOOKUP(physicochemical[[#This Row],[Euclidean Dist]],Quartiles,2)</f>
        <v>Q2</v>
      </c>
      <c r="W395">
        <f>IF(physicochemical[[#This Row],[Euclidean Dist]]&lt;=beta,1-2*(physicochemical[[#This Row],[Euclidean Dist]]/gamma)^2,2*((physicochemical[[#This Row],[Euclidean Dist]]-gamma)/gamma)^2)</f>
        <v>0.78163330165479061</v>
      </c>
      <c r="X395" t="str">
        <f>VLOOKUP(physicochemical[[#This Row],[S- Fn]],FuzzyQ,2)</f>
        <v>Q1</v>
      </c>
      <c r="Y395">
        <f>physicochemical[[#This Row],[Euclidean Dist]]^2</f>
        <v>24.887052448143706</v>
      </c>
      <c r="Z395" t="str">
        <f>VLOOKUP(physicochemical[[#This Row],[Concentration]],FuzzyQ,2)</f>
        <v>Q1</v>
      </c>
      <c r="AA395">
        <f>SQRT(physicochemical[[#This Row],[S- Fn]])</f>
        <v>0.88410027805379099</v>
      </c>
      <c r="AB395" t="str">
        <f>VLOOKUP(physicochemical[[#This Row],[Dialation]],FuzzyQ,2)</f>
        <v>Q1</v>
      </c>
    </row>
    <row r="396" spans="1:28" ht="15" hidden="1" thickTop="1" x14ac:dyDescent="0.35">
      <c r="A396">
        <f>'winequality-white'!A451</f>
        <v>11.9</v>
      </c>
      <c r="B396">
        <f>'winequality-white'!B451</f>
        <v>0.39</v>
      </c>
      <c r="C396">
        <f>'winequality-white'!D451</f>
        <v>2.8</v>
      </c>
      <c r="D396">
        <f>'winequality-white'!E451</f>
        <v>9.5000000000000001E-2</v>
      </c>
      <c r="E396">
        <f>'winequality-white'!F451</f>
        <v>17</v>
      </c>
      <c r="F396">
        <f>'winequality-white'!H451</f>
        <v>0.99939999999999996</v>
      </c>
      <c r="G396">
        <f>'winequality-white'!I451</f>
        <v>3.1</v>
      </c>
      <c r="H396">
        <f>'winequality-white'!J451</f>
        <v>0.61</v>
      </c>
      <c r="I396">
        <f>'winequality-white'!K451</f>
        <v>10.8</v>
      </c>
      <c r="J396" s="17">
        <v>6</v>
      </c>
      <c r="K396">
        <f>STANDARDIZE(physicochemical[[#This Row],[fixed acidity]],Stats!B$3,Stats!B$7)</f>
        <v>1.7266122621788671</v>
      </c>
      <c r="L396">
        <f>STANDARDIZE(physicochemical[[#This Row],[volatile acidity]],Stats!C$3,Stats!C$7)</f>
        <v>-0.77451750742002479</v>
      </c>
      <c r="M396">
        <f>STANDARDIZE(physicochemical[[#This Row],[residual sugar]],Stats!E$3,Stats!E$7)</f>
        <v>0.17805263102234511</v>
      </c>
      <c r="N396">
        <f>STANDARDIZE(physicochemical[[#This Row],[chlorides]],Stats!F$3,Stats!F$7)</f>
        <v>9.2654639235370387E-2</v>
      </c>
      <c r="O396">
        <f>STANDARDIZE(physicochemical[[#This Row],[free sulfur dioxide]],Stats!G$3,Stats!G$7)</f>
        <v>0.18339609838429685</v>
      </c>
      <c r="P396">
        <f>STANDARDIZE(physicochemical[[#This Row],[density]],Stats!I$3,Stats!I$7)</f>
        <v>1.1532677877009803</v>
      </c>
      <c r="Q396">
        <f>STANDARDIZE(physicochemical[[#This Row],[pH]],Stats!J$3,Stats!J$7)</f>
        <v>-1.2605422819316354</v>
      </c>
      <c r="R396">
        <f>STANDARDIZE(physicochemical[[#This Row],[sulphates]],Stats!K$3,Stats!K$7)</f>
        <v>-0.31941549157735188</v>
      </c>
      <c r="S396">
        <f>STANDARDIZE(physicochemical[[#This Row],[alcohol]],Stats!L$3,Stats!L$7)</f>
        <v>0.54134853027714147</v>
      </c>
      <c r="T396" s="17">
        <f>STANDARDIZE(physicochemical[[#This Row],[quality]],Stats!N$3,Stats!N$7)</f>
        <v>0.50837380281196765</v>
      </c>
      <c r="U396">
        <f>SQRT(SUMXMY2($K$2:$S$2,physicochemical[[#This Row],[STDFA]:[STDAlc]]))</f>
        <v>6.522463657544102</v>
      </c>
      <c r="V396" t="str">
        <f>VLOOKUP(physicochemical[[#This Row],[Euclidean Dist]],Quartiles,2)</f>
        <v>Q2</v>
      </c>
      <c r="W396">
        <f>IF(physicochemical[[#This Row],[Euclidean Dist]]&lt;=beta,1-2*(physicochemical[[#This Row],[Euclidean Dist]]/gamma)^2,2*((physicochemical[[#This Row],[Euclidean Dist]]-gamma)/gamma)^2)</f>
        <v>0.62671865994372133</v>
      </c>
      <c r="X396" t="str">
        <f>VLOOKUP(physicochemical[[#This Row],[S- Fn]],FuzzyQ,2)</f>
        <v>Q2</v>
      </c>
      <c r="Y396">
        <f>physicochemical[[#This Row],[Euclidean Dist]]^2</f>
        <v>42.542532163983587</v>
      </c>
      <c r="Z396" t="str">
        <f>VLOOKUP(physicochemical[[#This Row],[Concentration]],FuzzyQ,2)</f>
        <v>Q1</v>
      </c>
      <c r="AA396">
        <f>SQRT(physicochemical[[#This Row],[S- Fn]])</f>
        <v>0.79165564480001105</v>
      </c>
      <c r="AB396" t="str">
        <f>VLOOKUP(physicochemical[[#This Row],[Dialation]],FuzzyQ,2)</f>
        <v>Q1</v>
      </c>
    </row>
    <row r="397" spans="1:28" ht="15" hidden="1" thickTop="1" x14ac:dyDescent="0.35">
      <c r="A397">
        <f>'winequality-white'!A453</f>
        <v>8.4</v>
      </c>
      <c r="B397">
        <f>'winequality-white'!B453</f>
        <v>0.37</v>
      </c>
      <c r="C397">
        <f>'winequality-white'!D453</f>
        <v>1.8</v>
      </c>
      <c r="D397">
        <f>'winequality-white'!E453</f>
        <v>0.41299999999999998</v>
      </c>
      <c r="E397">
        <f>'winequality-white'!F453</f>
        <v>9</v>
      </c>
      <c r="F397">
        <f>'winequality-white'!H453</f>
        <v>0.99790000000000001</v>
      </c>
      <c r="G397">
        <f>'winequality-white'!I453</f>
        <v>3.06</v>
      </c>
      <c r="H397">
        <f>'winequality-white'!J453</f>
        <v>1.06</v>
      </c>
      <c r="I397">
        <f>'winequality-white'!K453</f>
        <v>9.1</v>
      </c>
      <c r="J397" s="17">
        <v>6</v>
      </c>
      <c r="K397">
        <f>STANDARDIZE(physicochemical[[#This Row],[fixed acidity]],Stats!B$3,Stats!B$7)</f>
        <v>-0.17908068904501528</v>
      </c>
      <c r="L397">
        <f>STANDARDIZE(physicochemical[[#This Row],[volatile acidity]],Stats!C$3,Stats!C$7)</f>
        <v>-0.88653103080132889</v>
      </c>
      <c r="M397">
        <f>STANDARDIZE(physicochemical[[#This Row],[residual sugar]],Stats!E$3,Stats!E$7)</f>
        <v>-0.62907624940533258</v>
      </c>
      <c r="N397">
        <f>STANDARDIZE(physicochemical[[#This Row],[chlorides]],Stats!F$3,Stats!F$7)</f>
        <v>6.4632871315265668</v>
      </c>
      <c r="O397">
        <f>STANDARDIZE(physicochemical[[#This Row],[free sulfur dioxide]],Stats!G$3,Stats!G$7)</f>
        <v>-0.61877382347156662</v>
      </c>
      <c r="P397">
        <f>STANDARDIZE(physicochemical[[#This Row],[density]],Stats!I$3,Stats!I$7)</f>
        <v>0.30962730550551054</v>
      </c>
      <c r="Q397">
        <f>STANDARDIZE(physicochemical[[#This Row],[pH]],Stats!J$3,Stats!J$7)</f>
        <v>-1.5137903546451741</v>
      </c>
      <c r="R397">
        <f>STANDARDIZE(physicochemical[[#This Row],[sulphates]],Stats!K$3,Stats!K$7)</f>
        <v>2.1367870239695512</v>
      </c>
      <c r="S397">
        <f>STANDARDIZE(physicochemical[[#This Row],[alcohol]],Stats!L$3,Stats!L$7)</f>
        <v>-1.1040877319633631</v>
      </c>
      <c r="T397" s="17">
        <f>STANDARDIZE(physicochemical[[#This Row],[quality]],Stats!N$3,Stats!N$7)</f>
        <v>0.50837380281196765</v>
      </c>
      <c r="U397">
        <f>SQRT(SUMXMY2($K$2:$S$2,physicochemical[[#This Row],[STDFA]:[STDAlc]]))</f>
        <v>9.4493881295471045</v>
      </c>
      <c r="V397" t="str">
        <f>VLOOKUP(physicochemical[[#This Row],[Euclidean Dist]],Quartiles,2)</f>
        <v>Q3</v>
      </c>
      <c r="W397">
        <f>IF(physicochemical[[#This Row],[Euclidean Dist]]&lt;=beta,1-2*(physicochemical[[#This Row],[Euclidean Dist]]/gamma)^2,2*((physicochemical[[#This Row],[Euclidean Dist]]-gamma)/gamma)^2)</f>
        <v>0.27992273156774988</v>
      </c>
      <c r="X397" t="str">
        <f>VLOOKUP(physicochemical[[#This Row],[S- Fn]],FuzzyQ,2)</f>
        <v>Q3</v>
      </c>
      <c r="Y397">
        <f>physicochemical[[#This Row],[Euclidean Dist]]^2</f>
        <v>89.290936022825733</v>
      </c>
      <c r="Z397" t="str">
        <f>VLOOKUP(physicochemical[[#This Row],[Concentration]],FuzzyQ,2)</f>
        <v>Q1</v>
      </c>
      <c r="AA397">
        <f>SQRT(physicochemical[[#This Row],[S- Fn]])</f>
        <v>0.52907724536947331</v>
      </c>
      <c r="AB397" t="str">
        <f>VLOOKUP(physicochemical[[#This Row],[Dialation]],FuzzyQ,2)</f>
        <v>Q2</v>
      </c>
    </row>
    <row r="398" spans="1:28" ht="15" hidden="1" thickTop="1" x14ac:dyDescent="0.35">
      <c r="A398">
        <f>'winequality-white'!A454</f>
        <v>6.8</v>
      </c>
      <c r="B398">
        <f>'winequality-white'!B454</f>
        <v>0.56000000000000005</v>
      </c>
      <c r="C398">
        <f>'winequality-white'!D454</f>
        <v>1.7</v>
      </c>
      <c r="D398">
        <f>'winequality-white'!E454</f>
        <v>8.4000000000000005E-2</v>
      </c>
      <c r="E398">
        <f>'winequality-white'!F454</f>
        <v>18</v>
      </c>
      <c r="F398">
        <f>'winequality-white'!H454</f>
        <v>0.99680000000000002</v>
      </c>
      <c r="G398">
        <f>'winequality-white'!I454</f>
        <v>3.44</v>
      </c>
      <c r="H398">
        <f>'winequality-white'!J454</f>
        <v>0.63</v>
      </c>
      <c r="I398">
        <f>'winequality-white'!K454</f>
        <v>10</v>
      </c>
      <c r="J398" s="17">
        <v>6</v>
      </c>
      <c r="K398">
        <f>STANDARDIZE(physicochemical[[#This Row],[fixed acidity]],Stats!B$3,Stats!B$7)</f>
        <v>-1.0502546096045047</v>
      </c>
      <c r="L398">
        <f>STANDARDIZE(physicochemical[[#This Row],[volatile acidity]],Stats!C$3,Stats!C$7)</f>
        <v>0.1775974413210587</v>
      </c>
      <c r="M398">
        <f>STANDARDIZE(physicochemical[[#This Row],[residual sugar]],Stats!E$3,Stats!E$7)</f>
        <v>-0.70978913744810046</v>
      </c>
      <c r="N398">
        <f>STANDARDIZE(physicochemical[[#This Row],[chlorides]],Stats!F$3,Stats!F$7)</f>
        <v>-0.12771315137847594</v>
      </c>
      <c r="O398">
        <f>STANDARDIZE(physicochemical[[#This Row],[free sulfur dioxide]],Stats!G$3,Stats!G$7)</f>
        <v>0.2836673386162798</v>
      </c>
      <c r="P398">
        <f>STANDARDIZE(physicochemical[[#This Row],[density]],Stats!I$3,Stats!I$7)</f>
        <v>-0.30904238143785062</v>
      </c>
      <c r="Q398">
        <f>STANDARDIZE(physicochemical[[#This Row],[pH]],Stats!J$3,Stats!J$7)</f>
        <v>0.89206633613344088</v>
      </c>
      <c r="R398">
        <f>STANDARDIZE(physicochemical[[#This Row],[sulphates]],Stats!K$3,Stats!K$7)</f>
        <v>-0.21025093533082276</v>
      </c>
      <c r="S398">
        <f>STANDARDIZE(physicochemical[[#This Row],[alcohol]],Stats!L$3,Stats!L$7)</f>
        <v>-0.23297441665956675</v>
      </c>
      <c r="T398" s="17">
        <f>STANDARDIZE(physicochemical[[#This Row],[quality]],Stats!N$3,Stats!N$7)</f>
        <v>0.50837380281196765</v>
      </c>
      <c r="U398">
        <f>SQRT(SUMXMY2($K$2:$S$2,physicochemical[[#This Row],[STDFA]:[STDAlc]]))</f>
        <v>4.5302150076400514</v>
      </c>
      <c r="V398" t="str">
        <f>VLOOKUP(physicochemical[[#This Row],[Euclidean Dist]],Quartiles,2)</f>
        <v>Q2</v>
      </c>
      <c r="W398">
        <f>IF(physicochemical[[#This Row],[Euclidean Dist]]&lt;=beta,1-2*(physicochemical[[#This Row],[Euclidean Dist]]/gamma)^2,2*((physicochemical[[#This Row],[Euclidean Dist]]-gamma)/gamma)^2)</f>
        <v>0.81992618165161635</v>
      </c>
      <c r="X398" t="str">
        <f>VLOOKUP(physicochemical[[#This Row],[S- Fn]],FuzzyQ,2)</f>
        <v>Q1</v>
      </c>
      <c r="Y398">
        <f>physicochemical[[#This Row],[Euclidean Dist]]^2</f>
        <v>20.522848015447149</v>
      </c>
      <c r="Z398" t="str">
        <f>VLOOKUP(physicochemical[[#This Row],[Concentration]],FuzzyQ,2)</f>
        <v>Q1</v>
      </c>
      <c r="AA398">
        <f>SQRT(physicochemical[[#This Row],[S- Fn]])</f>
        <v>0.90549775353206496</v>
      </c>
      <c r="AB398" t="str">
        <f>VLOOKUP(physicochemical[[#This Row],[Dialation]],FuzzyQ,2)</f>
        <v>Q1</v>
      </c>
    </row>
    <row r="399" spans="1:28" ht="15" hidden="1" thickTop="1" x14ac:dyDescent="0.35">
      <c r="A399">
        <f>'winequality-white'!A455</f>
        <v>10.4</v>
      </c>
      <c r="B399">
        <f>'winequality-white'!B455</f>
        <v>0.33</v>
      </c>
      <c r="C399">
        <f>'winequality-white'!D455</f>
        <v>2.8</v>
      </c>
      <c r="D399">
        <f>'winequality-white'!E455</f>
        <v>8.4000000000000005E-2</v>
      </c>
      <c r="E399">
        <f>'winequality-white'!F455</f>
        <v>5</v>
      </c>
      <c r="F399">
        <f>'winequality-white'!H455</f>
        <v>0.99980000000000002</v>
      </c>
      <c r="G399">
        <f>'winequality-white'!I455</f>
        <v>3.26</v>
      </c>
      <c r="H399">
        <f>'winequality-white'!J455</f>
        <v>0.74</v>
      </c>
      <c r="I399">
        <f>'winequality-white'!K455</f>
        <v>11.2</v>
      </c>
      <c r="J399" s="17">
        <v>7</v>
      </c>
      <c r="K399">
        <f>STANDARDIZE(physicochemical[[#This Row],[fixed acidity]],Stats!B$3,Stats!B$7)</f>
        <v>0.90988671165434609</v>
      </c>
      <c r="L399">
        <f>STANDARDIZE(physicochemical[[#This Row],[volatile acidity]],Stats!C$3,Stats!C$7)</f>
        <v>-1.1105580775639365</v>
      </c>
      <c r="M399">
        <f>STANDARDIZE(physicochemical[[#This Row],[residual sugar]],Stats!E$3,Stats!E$7)</f>
        <v>0.17805263102234511</v>
      </c>
      <c r="N399">
        <f>STANDARDIZE(physicochemical[[#This Row],[chlorides]],Stats!F$3,Stats!F$7)</f>
        <v>-0.12771315137847594</v>
      </c>
      <c r="O399">
        <f>STANDARDIZE(physicochemical[[#This Row],[free sulfur dioxide]],Stats!G$3,Stats!G$7)</f>
        <v>-1.0198587843994984</v>
      </c>
      <c r="P399">
        <f>STANDARDIZE(physicochemical[[#This Row],[density]],Stats!I$3,Stats!I$7)</f>
        <v>1.3782385829531514</v>
      </c>
      <c r="Q399">
        <f>STANDARDIZE(physicochemical[[#This Row],[pH]],Stats!J$3,Stats!J$7)</f>
        <v>-0.24754999107748332</v>
      </c>
      <c r="R399">
        <f>STANDARDIZE(physicochemical[[#This Row],[sulphates]],Stats!K$3,Stats!K$7)</f>
        <v>0.39015412402508676</v>
      </c>
      <c r="S399">
        <f>STANDARDIZE(physicochemical[[#This Row],[alcohol]],Stats!L$3,Stats!L$7)</f>
        <v>0.92851000374549386</v>
      </c>
      <c r="T399" s="17">
        <f>STANDARDIZE(physicochemical[[#This Row],[quality]],Stats!N$3,Stats!N$7)</f>
        <v>1.7605260264867657</v>
      </c>
      <c r="U399">
        <f>SQRT(SUMXMY2($K$2:$S$2,physicochemical[[#This Row],[STDFA]:[STDAlc]]))</f>
        <v>6.0982564305253533</v>
      </c>
      <c r="V399" t="str">
        <f>VLOOKUP(physicochemical[[#This Row],[Euclidean Dist]],Quartiles,2)</f>
        <v>Q2</v>
      </c>
      <c r="W399">
        <f>IF(physicochemical[[#This Row],[Euclidean Dist]]&lt;=beta,1-2*(physicochemical[[#This Row],[Euclidean Dist]]/gamma)^2,2*((physicochemical[[#This Row],[Euclidean Dist]]-gamma)/gamma)^2)</f>
        <v>0.67369456352565416</v>
      </c>
      <c r="X399" t="str">
        <f>VLOOKUP(physicochemical[[#This Row],[S- Fn]],FuzzyQ,2)</f>
        <v>Q2</v>
      </c>
      <c r="Y399">
        <f>physicochemical[[#This Row],[Euclidean Dist]]^2</f>
        <v>37.188731492443821</v>
      </c>
      <c r="Z399" t="str">
        <f>VLOOKUP(physicochemical[[#This Row],[Concentration]],FuzzyQ,2)</f>
        <v>Q1</v>
      </c>
      <c r="AA399">
        <f>SQRT(physicochemical[[#This Row],[S- Fn]])</f>
        <v>0.82078898842860593</v>
      </c>
      <c r="AB399" t="str">
        <f>VLOOKUP(physicochemical[[#This Row],[Dialation]],FuzzyQ,2)</f>
        <v>Q1</v>
      </c>
    </row>
    <row r="400" spans="1:28" ht="15" hidden="1" thickTop="1" x14ac:dyDescent="0.35">
      <c r="A400">
        <f>'winequality-white'!A456</f>
        <v>7</v>
      </c>
      <c r="B400">
        <f>'winequality-white'!B456</f>
        <v>0.23</v>
      </c>
      <c r="C400">
        <f>'winequality-white'!D456</f>
        <v>1.6</v>
      </c>
      <c r="D400">
        <f>'winequality-white'!E456</f>
        <v>6.3E-2</v>
      </c>
      <c r="E400">
        <f>'winequality-white'!F456</f>
        <v>21</v>
      </c>
      <c r="F400">
        <f>'winequality-white'!H456</f>
        <v>0.99519999999999997</v>
      </c>
      <c r="G400">
        <f>'winequality-white'!I456</f>
        <v>3.5</v>
      </c>
      <c r="H400">
        <f>'winequality-white'!J456</f>
        <v>0.63</v>
      </c>
      <c r="I400">
        <f>'winequality-white'!K456</f>
        <v>11.1</v>
      </c>
      <c r="J400" s="17">
        <v>5</v>
      </c>
      <c r="K400">
        <f>STANDARDIZE(physicochemical[[#This Row],[fixed acidity]],Stats!B$3,Stats!B$7)</f>
        <v>-0.94135786953456846</v>
      </c>
      <c r="L400">
        <f>STANDARDIZE(physicochemical[[#This Row],[volatile acidity]],Stats!C$3,Stats!C$7)</f>
        <v>-1.6706256944704563</v>
      </c>
      <c r="M400">
        <f>STANDARDIZE(physicochemical[[#This Row],[residual sugar]],Stats!E$3,Stats!E$7)</f>
        <v>-0.79050202549086812</v>
      </c>
      <c r="N400">
        <f>STANDARDIZE(physicochemical[[#This Row],[chlorides]],Stats!F$3,Stats!F$7)</f>
        <v>-0.54841529709581915</v>
      </c>
      <c r="O400">
        <f>STANDARDIZE(physicochemical[[#This Row],[free sulfur dioxide]],Stats!G$3,Stats!G$7)</f>
        <v>0.5844810593122286</v>
      </c>
      <c r="P400">
        <f>STANDARDIZE(physicochemical[[#This Row],[density]],Stats!I$3,Stats!I$7)</f>
        <v>-1.2089255624464101</v>
      </c>
      <c r="Q400">
        <f>STANDARDIZE(physicochemical[[#This Row],[pH]],Stats!J$3,Stats!J$7)</f>
        <v>1.271938445203749</v>
      </c>
      <c r="R400">
        <f>STANDARDIZE(physicochemical[[#This Row],[sulphates]],Stats!K$3,Stats!K$7)</f>
        <v>-0.21025093533082276</v>
      </c>
      <c r="S400">
        <f>STANDARDIZE(physicochemical[[#This Row],[alcohol]],Stats!L$3,Stats!L$7)</f>
        <v>0.83171963537840576</v>
      </c>
      <c r="T400" s="17">
        <f>STANDARDIZE(physicochemical[[#This Row],[quality]],Stats!N$3,Stats!N$7)</f>
        <v>-0.74377842086283041</v>
      </c>
      <c r="U400">
        <f>SQRT(SUMXMY2($K$2:$S$2,physicochemical[[#This Row],[STDFA]:[STDAlc]]))</f>
        <v>6.1609077268218346</v>
      </c>
      <c r="V400" t="str">
        <f>VLOOKUP(physicochemical[[#This Row],[Euclidean Dist]],Quartiles,2)</f>
        <v>Q2</v>
      </c>
      <c r="W400">
        <f>IF(physicochemical[[#This Row],[Euclidean Dist]]&lt;=beta,1-2*(physicochemical[[#This Row],[Euclidean Dist]]/gamma)^2,2*((physicochemical[[#This Row],[Euclidean Dist]]-gamma)/gamma)^2)</f>
        <v>0.66695543302391835</v>
      </c>
      <c r="X400" t="str">
        <f>VLOOKUP(physicochemical[[#This Row],[S- Fn]],FuzzyQ,2)</f>
        <v>Q2</v>
      </c>
      <c r="Y400">
        <f>physicochemical[[#This Row],[Euclidean Dist]]^2</f>
        <v>37.956784018412989</v>
      </c>
      <c r="Z400" t="str">
        <f>VLOOKUP(physicochemical[[#This Row],[Concentration]],FuzzyQ,2)</f>
        <v>Q1</v>
      </c>
      <c r="AA400">
        <f>SQRT(physicochemical[[#This Row],[S- Fn]])</f>
        <v>0.81667339434067421</v>
      </c>
      <c r="AB400" t="str">
        <f>VLOOKUP(physicochemical[[#This Row],[Dialation]],FuzzyQ,2)</f>
        <v>Q1</v>
      </c>
    </row>
    <row r="401" spans="1:28" ht="15" hidden="1" thickTop="1" x14ac:dyDescent="0.35">
      <c r="A401">
        <f>'winequality-white'!A457</f>
        <v>11.3</v>
      </c>
      <c r="B401">
        <f>'winequality-white'!B457</f>
        <v>0.62</v>
      </c>
      <c r="C401">
        <f>'winequality-white'!D457</f>
        <v>5.2</v>
      </c>
      <c r="D401">
        <f>'winequality-white'!E457</f>
        <v>8.5999999999999993E-2</v>
      </c>
      <c r="E401">
        <f>'winequality-white'!F457</f>
        <v>6</v>
      </c>
      <c r="F401">
        <f>'winequality-white'!H457</f>
        <v>0.99880000000000002</v>
      </c>
      <c r="G401">
        <f>'winequality-white'!I457</f>
        <v>3.22</v>
      </c>
      <c r="H401">
        <f>'winequality-white'!J457</f>
        <v>0.69</v>
      </c>
      <c r="I401">
        <f>'winequality-white'!K457</f>
        <v>13.4</v>
      </c>
      <c r="J401" s="17">
        <v>8</v>
      </c>
      <c r="K401">
        <f>STANDARDIZE(physicochemical[[#This Row],[fixed acidity]],Stats!B$3,Stats!B$7)</f>
        <v>1.3999220419690588</v>
      </c>
      <c r="L401">
        <f>STANDARDIZE(physicochemical[[#This Row],[volatile acidity]],Stats!C$3,Stats!C$7)</f>
        <v>0.51363801146497012</v>
      </c>
      <c r="M401">
        <f>STANDARDIZE(physicochemical[[#This Row],[residual sugar]],Stats!E$3,Stats!E$7)</f>
        <v>2.1151619440487721</v>
      </c>
      <c r="N401">
        <f>STANDARDIZE(physicochemical[[#This Row],[chlorides]],Stats!F$3,Stats!F$7)</f>
        <v>-8.7646280357776843E-2</v>
      </c>
      <c r="O401">
        <f>STANDARDIZE(physicochemical[[#This Row],[free sulfur dioxide]],Stats!G$3,Stats!G$7)</f>
        <v>-0.91958754416751554</v>
      </c>
      <c r="P401">
        <f>STANDARDIZE(physicochemical[[#This Row],[density]],Stats!I$3,Stats!I$7)</f>
        <v>0.8158115948228174</v>
      </c>
      <c r="Q401">
        <f>STANDARDIZE(physicochemical[[#This Row],[pH]],Stats!J$3,Stats!J$7)</f>
        <v>-0.50079806379101921</v>
      </c>
      <c r="R401">
        <f>STANDARDIZE(physicochemical[[#This Row],[sulphates]],Stats!K$3,Stats!K$7)</f>
        <v>0.11724273340876398</v>
      </c>
      <c r="S401">
        <f>STANDARDIZE(physicochemical[[#This Row],[alcohol]],Stats!L$3,Stats!L$7)</f>
        <v>3.0578981078214404</v>
      </c>
      <c r="T401" s="17">
        <f>STANDARDIZE(physicochemical[[#This Row],[quality]],Stats!N$3,Stats!N$7)</f>
        <v>3.0126782501615637</v>
      </c>
      <c r="U401">
        <f>SQRT(SUMXMY2($K$2:$S$2,physicochemical[[#This Row],[STDFA]:[STDAlc]]))</f>
        <v>5.5622014135369771</v>
      </c>
      <c r="V401" t="str">
        <f>VLOOKUP(physicochemical[[#This Row],[Euclidean Dist]],Quartiles,2)</f>
        <v>Q2</v>
      </c>
      <c r="W401">
        <f>IF(physicochemical[[#This Row],[Euclidean Dist]]&lt;=beta,1-2*(physicochemical[[#This Row],[Euclidean Dist]]/gamma)^2,2*((physicochemical[[#This Row],[Euclidean Dist]]-gamma)/gamma)^2)</f>
        <v>0.72853967364729644</v>
      </c>
      <c r="X401" t="str">
        <f>VLOOKUP(physicochemical[[#This Row],[S- Fn]],FuzzyQ,2)</f>
        <v>Q2</v>
      </c>
      <c r="Y401">
        <f>physicochemical[[#This Row],[Euclidean Dist]]^2</f>
        <v>30.938084564752746</v>
      </c>
      <c r="Z401" t="str">
        <f>VLOOKUP(physicochemical[[#This Row],[Concentration]],FuzzyQ,2)</f>
        <v>Q1</v>
      </c>
      <c r="AA401">
        <f>SQRT(physicochemical[[#This Row],[S- Fn]])</f>
        <v>0.85354535535453324</v>
      </c>
      <c r="AB401" t="str">
        <f>VLOOKUP(physicochemical[[#This Row],[Dialation]],FuzzyQ,2)</f>
        <v>Q1</v>
      </c>
    </row>
    <row r="402" spans="1:28" ht="15" hidden="1" thickTop="1" x14ac:dyDescent="0.35">
      <c r="A402">
        <f>'winequality-white'!A458</f>
        <v>8.9</v>
      </c>
      <c r="B402">
        <f>'winequality-white'!B458</f>
        <v>0.59</v>
      </c>
      <c r="C402">
        <f>'winequality-white'!D458</f>
        <v>2.2999999999999998</v>
      </c>
      <c r="D402">
        <f>'winequality-white'!E458</f>
        <v>9.5000000000000001E-2</v>
      </c>
      <c r="E402">
        <f>'winequality-white'!F458</f>
        <v>5</v>
      </c>
      <c r="F402">
        <f>'winequality-white'!H458</f>
        <v>0.99860000000000004</v>
      </c>
      <c r="G402">
        <f>'winequality-white'!I458</f>
        <v>3.37</v>
      </c>
      <c r="H402">
        <f>'winequality-white'!J458</f>
        <v>0.57999999999999996</v>
      </c>
      <c r="I402">
        <f>'winequality-white'!K458</f>
        <v>10.3</v>
      </c>
      <c r="J402" s="17">
        <v>5</v>
      </c>
      <c r="K402">
        <f>STANDARDIZE(physicochemical[[#This Row],[fixed acidity]],Stats!B$3,Stats!B$7)</f>
        <v>9.316116112982506E-2</v>
      </c>
      <c r="L402">
        <f>STANDARDIZE(physicochemical[[#This Row],[volatile acidity]],Stats!C$3,Stats!C$7)</f>
        <v>0.34561772639301408</v>
      </c>
      <c r="M402">
        <f>STANDARDIZE(physicochemical[[#This Row],[residual sugar]],Stats!E$3,Stats!E$7)</f>
        <v>-0.2255118091914938</v>
      </c>
      <c r="N402">
        <f>STANDARDIZE(physicochemical[[#This Row],[chlorides]],Stats!F$3,Stats!F$7)</f>
        <v>9.2654639235370387E-2</v>
      </c>
      <c r="O402">
        <f>STANDARDIZE(physicochemical[[#This Row],[free sulfur dioxide]],Stats!G$3,Stats!G$7)</f>
        <v>-1.0198587843994984</v>
      </c>
      <c r="P402">
        <f>STANDARDIZE(physicochemical[[#This Row],[density]],Stats!I$3,Stats!I$7)</f>
        <v>0.70332619719676304</v>
      </c>
      <c r="Q402">
        <f>STANDARDIZE(physicochemical[[#This Row],[pH]],Stats!J$3,Stats!J$7)</f>
        <v>0.44888220888474956</v>
      </c>
      <c r="R402">
        <f>STANDARDIZE(physicochemical[[#This Row],[sulphates]],Stats!K$3,Stats!K$7)</f>
        <v>-0.48316232594714553</v>
      </c>
      <c r="S402">
        <f>STANDARDIZE(physicochemical[[#This Row],[alcohol]],Stats!L$3,Stats!L$7)</f>
        <v>5.7396688441699255E-2</v>
      </c>
      <c r="T402" s="17">
        <f>STANDARDIZE(physicochemical[[#This Row],[quality]],Stats!N$3,Stats!N$7)</f>
        <v>-0.74377842086283041</v>
      </c>
      <c r="U402">
        <f>SQRT(SUMXMY2($K$2:$S$2,physicochemical[[#This Row],[STDFA]:[STDAlc]]))</f>
        <v>4.2922326252018994</v>
      </c>
      <c r="V402" t="str">
        <f>VLOOKUP(physicochemical[[#This Row],[Euclidean Dist]],Quartiles,2)</f>
        <v>Q2</v>
      </c>
      <c r="W402">
        <f>IF(physicochemical[[#This Row],[Euclidean Dist]]&lt;=beta,1-2*(physicochemical[[#This Row],[Euclidean Dist]]/gamma)^2,2*((physicochemical[[#This Row],[Euclidean Dist]]-gamma)/gamma)^2)</f>
        <v>0.83834860854655036</v>
      </c>
      <c r="X402" t="str">
        <f>VLOOKUP(physicochemical[[#This Row],[S- Fn]],FuzzyQ,2)</f>
        <v>Q1</v>
      </c>
      <c r="Y402">
        <f>physicochemical[[#This Row],[Euclidean Dist]]^2</f>
        <v>18.423260908847588</v>
      </c>
      <c r="Z402" t="str">
        <f>VLOOKUP(physicochemical[[#This Row],[Concentration]],FuzzyQ,2)</f>
        <v>Q1</v>
      </c>
      <c r="AA402">
        <f>SQRT(physicochemical[[#This Row],[S- Fn]])</f>
        <v>0.9156137878748607</v>
      </c>
      <c r="AB402" t="str">
        <f>VLOOKUP(physicochemical[[#This Row],[Dialation]],FuzzyQ,2)</f>
        <v>Q1</v>
      </c>
    </row>
    <row r="403" spans="1:28" ht="15" hidden="1" thickTop="1" x14ac:dyDescent="0.35">
      <c r="A403">
        <f>'winequality-white'!A459</f>
        <v>9.1999999999999993</v>
      </c>
      <c r="B403">
        <f>'winequality-white'!B459</f>
        <v>0.63</v>
      </c>
      <c r="C403">
        <f>'winequality-white'!D459</f>
        <v>2.7</v>
      </c>
      <c r="D403">
        <f>'winequality-white'!E459</f>
        <v>9.7000000000000003E-2</v>
      </c>
      <c r="E403">
        <f>'winequality-white'!F459</f>
        <v>29</v>
      </c>
      <c r="F403">
        <f>'winequality-white'!H459</f>
        <v>0.99880000000000002</v>
      </c>
      <c r="G403">
        <f>'winequality-white'!I459</f>
        <v>3.28</v>
      </c>
      <c r="H403">
        <f>'winequality-white'!J459</f>
        <v>0.57999999999999996</v>
      </c>
      <c r="I403">
        <f>'winequality-white'!K459</f>
        <v>9.6</v>
      </c>
      <c r="J403" s="17">
        <v>5</v>
      </c>
      <c r="K403">
        <f>STANDARDIZE(physicochemical[[#This Row],[fixed acidity]],Stats!B$3,Stats!B$7)</f>
        <v>0.25650627123472869</v>
      </c>
      <c r="L403">
        <f>STANDARDIZE(physicochemical[[#This Row],[volatile acidity]],Stats!C$3,Stats!C$7)</f>
        <v>0.56964477315562212</v>
      </c>
      <c r="M403">
        <f>STANDARDIZE(physicochemical[[#This Row],[residual sugar]],Stats!E$3,Stats!E$7)</f>
        <v>9.733974297957762E-2</v>
      </c>
      <c r="N403">
        <f>STANDARDIZE(physicochemical[[#This Row],[chlorides]],Stats!F$3,Stats!F$7)</f>
        <v>0.13272151025606976</v>
      </c>
      <c r="O403">
        <f>STANDARDIZE(physicochemical[[#This Row],[free sulfur dioxide]],Stats!G$3,Stats!G$7)</f>
        <v>1.386650981168092</v>
      </c>
      <c r="P403">
        <f>STANDARDIZE(physicochemical[[#This Row],[density]],Stats!I$3,Stats!I$7)</f>
        <v>0.8158115948228174</v>
      </c>
      <c r="Q403">
        <f>STANDARDIZE(physicochemical[[#This Row],[pH]],Stats!J$3,Stats!J$7)</f>
        <v>-0.12092595472071396</v>
      </c>
      <c r="R403">
        <f>STANDARDIZE(physicochemical[[#This Row],[sulphates]],Stats!K$3,Stats!K$7)</f>
        <v>-0.48316232594714553</v>
      </c>
      <c r="S403">
        <f>STANDARDIZE(physicochemical[[#This Row],[alcohol]],Stats!L$3,Stats!L$7)</f>
        <v>-0.62013589012792081</v>
      </c>
      <c r="T403" s="17">
        <f>STANDARDIZE(physicochemical[[#This Row],[quality]],Stats!N$3,Stats!N$7)</f>
        <v>-0.74377842086283041</v>
      </c>
      <c r="U403">
        <f>SQRT(SUMXMY2($K$2:$S$2,physicochemical[[#This Row],[STDFA]:[STDAlc]]))</f>
        <v>5.0597928936206493</v>
      </c>
      <c r="V403" t="str">
        <f>VLOOKUP(physicochemical[[#This Row],[Euclidean Dist]],Quartiles,2)</f>
        <v>Q2</v>
      </c>
      <c r="W403">
        <f>IF(physicochemical[[#This Row],[Euclidean Dist]]&lt;=beta,1-2*(physicochemical[[#This Row],[Euclidean Dist]]/gamma)^2,2*((physicochemical[[#This Row],[Euclidean Dist]]-gamma)/gamma)^2)</f>
        <v>0.77536448157580806</v>
      </c>
      <c r="X403" t="str">
        <f>VLOOKUP(physicochemical[[#This Row],[S- Fn]],FuzzyQ,2)</f>
        <v>Q1</v>
      </c>
      <c r="Y403">
        <f>physicochemical[[#This Row],[Euclidean Dist]]^2</f>
        <v>25.601504126334024</v>
      </c>
      <c r="Z403" t="str">
        <f>VLOOKUP(physicochemical[[#This Row],[Concentration]],FuzzyQ,2)</f>
        <v>Q1</v>
      </c>
      <c r="AA403">
        <f>SQRT(physicochemical[[#This Row],[S- Fn]])</f>
        <v>0.88054783037368733</v>
      </c>
      <c r="AB403" t="str">
        <f>VLOOKUP(physicochemical[[#This Row],[Dialation]],FuzzyQ,2)</f>
        <v>Q1</v>
      </c>
    </row>
    <row r="404" spans="1:28" ht="15" thickTop="1" x14ac:dyDescent="0.35">
      <c r="A404">
        <f>'winequality-white'!A461</f>
        <v>11.6</v>
      </c>
      <c r="B404">
        <f>'winequality-white'!B461</f>
        <v>0.57999999999999996</v>
      </c>
      <c r="C404">
        <f>'winequality-white'!D461</f>
        <v>2.2000000000000002</v>
      </c>
      <c r="D404">
        <f>'winequality-white'!E461</f>
        <v>7.3999999999999996E-2</v>
      </c>
      <c r="E404">
        <f>'winequality-white'!F461</f>
        <v>10</v>
      </c>
      <c r="F404">
        <f>'winequality-white'!H461</f>
        <v>1.0007999999999999</v>
      </c>
      <c r="G404">
        <f>'winequality-white'!I461</f>
        <v>3.25</v>
      </c>
      <c r="H404">
        <f>'winequality-white'!J461</f>
        <v>0.56999999999999995</v>
      </c>
      <c r="I404">
        <f>'winequality-white'!K461</f>
        <v>9</v>
      </c>
      <c r="J404" s="17">
        <v>3</v>
      </c>
      <c r="K404">
        <f>STANDARDIZE(physicochemical[[#This Row],[fixed acidity]],Stats!B$3,Stats!B$7)</f>
        <v>1.5632671520739625</v>
      </c>
      <c r="L404">
        <f>STANDARDIZE(physicochemical[[#This Row],[volatile acidity]],Stats!C$3,Stats!C$7)</f>
        <v>0.28961096470236208</v>
      </c>
      <c r="M404">
        <f>STANDARDIZE(physicochemical[[#This Row],[residual sugar]],Stats!E$3,Stats!E$7)</f>
        <v>-0.30622469723426132</v>
      </c>
      <c r="N404">
        <f>STANDARDIZE(physicochemical[[#This Row],[chlorides]],Stats!F$3,Stats!F$7)</f>
        <v>-0.32804750648197289</v>
      </c>
      <c r="O404">
        <f>STANDARDIZE(physicochemical[[#This Row],[free sulfur dioxide]],Stats!G$3,Stats!G$7)</f>
        <v>-0.51850258323958376</v>
      </c>
      <c r="P404">
        <f>STANDARDIZE(physicochemical[[#This Row],[density]],Stats!I$3,Stats!I$7)</f>
        <v>1.9406655710834229</v>
      </c>
      <c r="Q404">
        <f>STANDARDIZE(physicochemical[[#This Row],[pH]],Stats!J$3,Stats!J$7)</f>
        <v>-0.3108620092558666</v>
      </c>
      <c r="R404">
        <f>STANDARDIZE(physicochemical[[#This Row],[sulphates]],Stats!K$3,Stats!K$7)</f>
        <v>-0.53774460407041014</v>
      </c>
      <c r="S404">
        <f>STANDARDIZE(physicochemical[[#This Row],[alcohol]],Stats!L$3,Stats!L$7)</f>
        <v>-1.2008781003304512</v>
      </c>
      <c r="T404" s="17">
        <f>STANDARDIZE(physicochemical[[#This Row],[quality]],Stats!N$3,Stats!N$7)</f>
        <v>-3.2480828682124265</v>
      </c>
      <c r="U404">
        <f>SQRT(SUMXMY2($K$2:$S$2,physicochemical[[#This Row],[STDFA]:[STDAlc]]))</f>
        <v>5.8322128099956512</v>
      </c>
      <c r="V404" t="str">
        <f>VLOOKUP(physicochemical[[#This Row],[Euclidean Dist]],Quartiles,2)</f>
        <v>Q2</v>
      </c>
      <c r="W404">
        <f>IF(physicochemical[[#This Row],[Euclidean Dist]]&lt;=beta,1-2*(physicochemical[[#This Row],[Euclidean Dist]]/gamma)^2,2*((physicochemical[[#This Row],[Euclidean Dist]]-gamma)/gamma)^2)</f>
        <v>0.70154444296324825</v>
      </c>
      <c r="X404" t="str">
        <f>VLOOKUP(physicochemical[[#This Row],[S- Fn]],FuzzyQ,2)</f>
        <v>Q2</v>
      </c>
      <c r="Y404">
        <f>physicochemical[[#This Row],[Euclidean Dist]]^2</f>
        <v>34.014706261077372</v>
      </c>
      <c r="Z404" t="str">
        <f>VLOOKUP(physicochemical[[#This Row],[Concentration]],FuzzyQ,2)</f>
        <v>Q1</v>
      </c>
      <c r="AA404">
        <f>SQRT(physicochemical[[#This Row],[S- Fn]])</f>
        <v>0.83758249919828687</v>
      </c>
      <c r="AB404" t="str">
        <f>VLOOKUP(physicochemical[[#This Row],[Dialation]],FuzzyQ,2)</f>
        <v>Q1</v>
      </c>
    </row>
    <row r="405" spans="1:28" hidden="1" x14ac:dyDescent="0.35">
      <c r="A405">
        <f>'winequality-white'!A462</f>
        <v>9.1999999999999993</v>
      </c>
      <c r="B405">
        <f>'winequality-white'!B462</f>
        <v>0.43</v>
      </c>
      <c r="C405">
        <f>'winequality-white'!D462</f>
        <v>2.2999999999999998</v>
      </c>
      <c r="D405">
        <f>'winequality-white'!E462</f>
        <v>8.3000000000000004E-2</v>
      </c>
      <c r="E405">
        <f>'winequality-white'!F462</f>
        <v>14</v>
      </c>
      <c r="F405">
        <f>'winequality-white'!H462</f>
        <v>0.99760000000000004</v>
      </c>
      <c r="G405">
        <f>'winequality-white'!I462</f>
        <v>3.35</v>
      </c>
      <c r="H405">
        <f>'winequality-white'!J462</f>
        <v>0.61</v>
      </c>
      <c r="I405">
        <f>'winequality-white'!K462</f>
        <v>11.3</v>
      </c>
      <c r="J405" s="17">
        <v>6</v>
      </c>
      <c r="K405">
        <f>STANDARDIZE(physicochemical[[#This Row],[fixed acidity]],Stats!B$3,Stats!B$7)</f>
        <v>0.25650627123472869</v>
      </c>
      <c r="L405">
        <f>STANDARDIZE(physicochemical[[#This Row],[volatile acidity]],Stats!C$3,Stats!C$7)</f>
        <v>-0.55049046065741714</v>
      </c>
      <c r="M405">
        <f>STANDARDIZE(physicochemical[[#This Row],[residual sugar]],Stats!E$3,Stats!E$7)</f>
        <v>-0.2255118091914938</v>
      </c>
      <c r="N405">
        <f>STANDARDIZE(physicochemical[[#This Row],[chlorides]],Stats!F$3,Stats!F$7)</f>
        <v>-0.14774658688882564</v>
      </c>
      <c r="O405">
        <f>STANDARDIZE(physicochemical[[#This Row],[free sulfur dioxide]],Stats!G$3,Stats!G$7)</f>
        <v>-0.11741762231165197</v>
      </c>
      <c r="P405">
        <f>STANDARDIZE(physicochemical[[#This Row],[density]],Stats!I$3,Stats!I$7)</f>
        <v>0.14089920906642905</v>
      </c>
      <c r="Q405">
        <f>STANDARDIZE(physicochemical[[#This Row],[pH]],Stats!J$3,Stats!J$7)</f>
        <v>0.32225817252798017</v>
      </c>
      <c r="R405">
        <f>STANDARDIZE(physicochemical[[#This Row],[sulphates]],Stats!K$3,Stats!K$7)</f>
        <v>-0.31941549157735188</v>
      </c>
      <c r="S405">
        <f>STANDARDIZE(physicochemical[[#This Row],[alcohol]],Stats!L$3,Stats!L$7)</f>
        <v>1.0253003721125837</v>
      </c>
      <c r="T405" s="17">
        <f>STANDARDIZE(physicochemical[[#This Row],[quality]],Stats!N$3,Stats!N$7)</f>
        <v>0.50837380281196765</v>
      </c>
      <c r="U405">
        <f>SQRT(SUMXMY2($K$2:$S$2,physicochemical[[#This Row],[STDFA]:[STDAlc]]))</f>
        <v>5.1140228552427143</v>
      </c>
      <c r="V405" t="str">
        <f>VLOOKUP(physicochemical[[#This Row],[Euclidean Dist]],Quartiles,2)</f>
        <v>Q2</v>
      </c>
      <c r="W405">
        <f>IF(physicochemical[[#This Row],[Euclidean Dist]]&lt;=beta,1-2*(physicochemical[[#This Row],[Euclidean Dist]]/gamma)^2,2*((physicochemical[[#This Row],[Euclidean Dist]]-gamma)/gamma)^2)</f>
        <v>0.77052347012503397</v>
      </c>
      <c r="X405" t="str">
        <f>VLOOKUP(physicochemical[[#This Row],[S- Fn]],FuzzyQ,2)</f>
        <v>Q1</v>
      </c>
      <c r="Y405">
        <f>physicochemical[[#This Row],[Euclidean Dist]]^2</f>
        <v>26.153229763944843</v>
      </c>
      <c r="Z405" t="str">
        <f>VLOOKUP(physicochemical[[#This Row],[Concentration]],FuzzyQ,2)</f>
        <v>Q1</v>
      </c>
      <c r="AA405">
        <f>SQRT(physicochemical[[#This Row],[S- Fn]])</f>
        <v>0.87779466284834173</v>
      </c>
      <c r="AB405" t="str">
        <f>VLOOKUP(physicochemical[[#This Row],[Dialation]],FuzzyQ,2)</f>
        <v>Q1</v>
      </c>
    </row>
    <row r="406" spans="1:28" hidden="1" x14ac:dyDescent="0.35">
      <c r="A406">
        <f>'winequality-white'!A463</f>
        <v>8.3000000000000007</v>
      </c>
      <c r="B406">
        <f>'winequality-white'!B463</f>
        <v>0.61499999999999999</v>
      </c>
      <c r="C406">
        <f>'winequality-white'!D463</f>
        <v>2.6</v>
      </c>
      <c r="D406">
        <f>'winequality-white'!E463</f>
        <v>8.6999999999999994E-2</v>
      </c>
      <c r="E406">
        <f>'winequality-white'!F463</f>
        <v>6</v>
      </c>
      <c r="F406">
        <f>'winequality-white'!H463</f>
        <v>0.99819999999999998</v>
      </c>
      <c r="G406">
        <f>'winequality-white'!I463</f>
        <v>3.26</v>
      </c>
      <c r="H406">
        <f>'winequality-white'!J463</f>
        <v>0.61</v>
      </c>
      <c r="I406">
        <f>'winequality-white'!K463</f>
        <v>9.3000000000000007</v>
      </c>
      <c r="J406" s="17">
        <v>5</v>
      </c>
      <c r="K406">
        <f>STANDARDIZE(physicochemical[[#This Row],[fixed acidity]],Stats!B$3,Stats!B$7)</f>
        <v>-0.23352905907998314</v>
      </c>
      <c r="L406">
        <f>STANDARDIZE(physicochemical[[#This Row],[volatile acidity]],Stats!C$3,Stats!C$7)</f>
        <v>0.48563463061964413</v>
      </c>
      <c r="M406">
        <f>STANDARDIZE(physicochemical[[#This Row],[residual sugar]],Stats!E$3,Stats!E$7)</f>
        <v>1.6626854936809765E-2</v>
      </c>
      <c r="N406">
        <f>STANDARDIZE(physicochemical[[#This Row],[chlorides]],Stats!F$3,Stats!F$7)</f>
        <v>-6.7612844847427148E-2</v>
      </c>
      <c r="O406">
        <f>STANDARDIZE(physicochemical[[#This Row],[free sulfur dioxide]],Stats!G$3,Stats!G$7)</f>
        <v>-0.91958754416751554</v>
      </c>
      <c r="P406">
        <f>STANDARDIZE(physicochemical[[#This Row],[density]],Stats!I$3,Stats!I$7)</f>
        <v>0.47835540194459197</v>
      </c>
      <c r="Q406">
        <f>STANDARDIZE(physicochemical[[#This Row],[pH]],Stats!J$3,Stats!J$7)</f>
        <v>-0.24754999107748332</v>
      </c>
      <c r="R406">
        <f>STANDARDIZE(physicochemical[[#This Row],[sulphates]],Stats!K$3,Stats!K$7)</f>
        <v>-0.31941549157735188</v>
      </c>
      <c r="S406">
        <f>STANDARDIZE(physicochemical[[#This Row],[alcohol]],Stats!L$3,Stats!L$7)</f>
        <v>-0.9105069952291851</v>
      </c>
      <c r="T406" s="17">
        <f>STANDARDIZE(physicochemical[[#This Row],[quality]],Stats!N$3,Stats!N$7)</f>
        <v>-0.74377842086283041</v>
      </c>
      <c r="U406">
        <f>SQRT(SUMXMY2($K$2:$S$2,physicochemical[[#This Row],[STDFA]:[STDAlc]]))</f>
        <v>4.5315260235419643</v>
      </c>
      <c r="V406" t="str">
        <f>VLOOKUP(physicochemical[[#This Row],[Euclidean Dist]],Quartiles,2)</f>
        <v>Q2</v>
      </c>
      <c r="W406">
        <f>IF(physicochemical[[#This Row],[Euclidean Dist]]&lt;=beta,1-2*(physicochemical[[#This Row],[Euclidean Dist]]/gamma)^2,2*((physicochemical[[#This Row],[Euclidean Dist]]-gamma)/gamma)^2)</f>
        <v>0.81982194209611592</v>
      </c>
      <c r="X406" t="str">
        <f>VLOOKUP(physicochemical[[#This Row],[S- Fn]],FuzzyQ,2)</f>
        <v>Q1</v>
      </c>
      <c r="Y406">
        <f>physicochemical[[#This Row],[Euclidean Dist]]^2</f>
        <v>20.534728102038049</v>
      </c>
      <c r="Z406" t="str">
        <f>VLOOKUP(physicochemical[[#This Row],[Concentration]],FuzzyQ,2)</f>
        <v>Q1</v>
      </c>
      <c r="AA406">
        <f>SQRT(physicochemical[[#This Row],[S- Fn]])</f>
        <v>0.90544019244570528</v>
      </c>
      <c r="AB406" t="str">
        <f>VLOOKUP(physicochemical[[#This Row],[Dialation]],FuzzyQ,2)</f>
        <v>Q1</v>
      </c>
    </row>
    <row r="407" spans="1:28" hidden="1" x14ac:dyDescent="0.35">
      <c r="A407">
        <f>'winequality-white'!A464</f>
        <v>11</v>
      </c>
      <c r="B407">
        <f>'winequality-white'!B464</f>
        <v>0.26</v>
      </c>
      <c r="C407">
        <f>'winequality-white'!D464</f>
        <v>2.5499999999999998</v>
      </c>
      <c r="D407">
        <f>'winequality-white'!E464</f>
        <v>8.5000000000000006E-2</v>
      </c>
      <c r="E407">
        <f>'winequality-white'!F464</f>
        <v>10</v>
      </c>
      <c r="F407">
        <f>'winequality-white'!H464</f>
        <v>0.997</v>
      </c>
      <c r="G407">
        <f>'winequality-white'!I464</f>
        <v>3.18</v>
      </c>
      <c r="H407">
        <f>'winequality-white'!J464</f>
        <v>0.61</v>
      </c>
      <c r="I407">
        <f>'winequality-white'!K464</f>
        <v>11.8</v>
      </c>
      <c r="J407" s="17">
        <v>5</v>
      </c>
      <c r="K407">
        <f>STANDARDIZE(physicochemical[[#This Row],[fixed acidity]],Stats!B$3,Stats!B$7)</f>
        <v>1.2365769318641544</v>
      </c>
      <c r="L407">
        <f>STANDARDIZE(physicochemical[[#This Row],[volatile acidity]],Stats!C$3,Stats!C$7)</f>
        <v>-1.5026054093985004</v>
      </c>
      <c r="M407">
        <f>STANDARDIZE(physicochemical[[#This Row],[residual sugar]],Stats!E$3,Stats!E$7)</f>
        <v>-2.3729589084574343E-2</v>
      </c>
      <c r="N407">
        <f>STANDARDIZE(physicochemical[[#This Row],[chlorides]],Stats!F$3,Stats!F$7)</f>
        <v>-0.10767971586812626</v>
      </c>
      <c r="O407">
        <f>STANDARDIZE(physicochemical[[#This Row],[free sulfur dioxide]],Stats!G$3,Stats!G$7)</f>
        <v>-0.51850258323958376</v>
      </c>
      <c r="P407">
        <f>STANDARDIZE(physicochemical[[#This Row],[density]],Stats!I$3,Stats!I$7)</f>
        <v>-0.19655698381179634</v>
      </c>
      <c r="Q407">
        <f>STANDARDIZE(physicochemical[[#This Row],[pH]],Stats!J$3,Stats!J$7)</f>
        <v>-0.75404613650455787</v>
      </c>
      <c r="R407">
        <f>STANDARDIZE(physicochemical[[#This Row],[sulphates]],Stats!K$3,Stats!K$7)</f>
        <v>-0.31941549157735188</v>
      </c>
      <c r="S407">
        <f>STANDARDIZE(physicochemical[[#This Row],[alcohol]],Stats!L$3,Stats!L$7)</f>
        <v>1.5092522139480258</v>
      </c>
      <c r="T407" s="17">
        <f>STANDARDIZE(physicochemical[[#This Row],[quality]],Stats!N$3,Stats!N$7)</f>
        <v>-0.74377842086283041</v>
      </c>
      <c r="U407">
        <f>SQRT(SUMXMY2($K$2:$S$2,physicochemical[[#This Row],[STDFA]:[STDAlc]]))</f>
        <v>6.5053898130195611</v>
      </c>
      <c r="V407" t="str">
        <f>VLOOKUP(physicochemical[[#This Row],[Euclidean Dist]],Quartiles,2)</f>
        <v>Q2</v>
      </c>
      <c r="W407">
        <f>IF(physicochemical[[#This Row],[Euclidean Dist]]&lt;=beta,1-2*(physicochemical[[#This Row],[Euclidean Dist]]/gamma)^2,2*((physicochemical[[#This Row],[Euclidean Dist]]-gamma)/gamma)^2)</f>
        <v>0.62867037823498695</v>
      </c>
      <c r="X407" t="str">
        <f>VLOOKUP(physicochemical[[#This Row],[S- Fn]],FuzzyQ,2)</f>
        <v>Q2</v>
      </c>
      <c r="Y407">
        <f>physicochemical[[#This Row],[Euclidean Dist]]^2</f>
        <v>42.320096619338678</v>
      </c>
      <c r="Z407" t="str">
        <f>VLOOKUP(physicochemical[[#This Row],[Concentration]],FuzzyQ,2)</f>
        <v>Q1</v>
      </c>
      <c r="AA407">
        <f>SQRT(physicochemical[[#This Row],[S- Fn]])</f>
        <v>0.7928873679375823</v>
      </c>
      <c r="AB407" t="str">
        <f>VLOOKUP(physicochemical[[#This Row],[Dialation]],FuzzyQ,2)</f>
        <v>Q1</v>
      </c>
    </row>
    <row r="408" spans="1:28" hidden="1" x14ac:dyDescent="0.35">
      <c r="A408">
        <f>'winequality-white'!A465</f>
        <v>8.1</v>
      </c>
      <c r="B408">
        <f>'winequality-white'!B465</f>
        <v>0.66</v>
      </c>
      <c r="C408">
        <f>'winequality-white'!D465</f>
        <v>2.2000000000000002</v>
      </c>
      <c r="D408">
        <f>'winequality-white'!E465</f>
        <v>9.8000000000000004E-2</v>
      </c>
      <c r="E408">
        <f>'winequality-white'!F465</f>
        <v>25</v>
      </c>
      <c r="F408">
        <f>'winequality-white'!H465</f>
        <v>0.99719999999999998</v>
      </c>
      <c r="G408">
        <f>'winequality-white'!I465</f>
        <v>3.08</v>
      </c>
      <c r="H408">
        <f>'winequality-white'!J465</f>
        <v>0.53</v>
      </c>
      <c r="I408">
        <f>'winequality-white'!K465</f>
        <v>9</v>
      </c>
      <c r="J408" s="17">
        <v>5</v>
      </c>
      <c r="K408">
        <f>STANDARDIZE(physicochemical[[#This Row],[fixed acidity]],Stats!B$3,Stats!B$7)</f>
        <v>-0.34242579914991988</v>
      </c>
      <c r="L408">
        <f>STANDARDIZE(physicochemical[[#This Row],[volatile acidity]],Stats!C$3,Stats!C$7)</f>
        <v>0.73766505822757811</v>
      </c>
      <c r="M408">
        <f>STANDARDIZE(physicochemical[[#This Row],[residual sugar]],Stats!E$3,Stats!E$7)</f>
        <v>-0.30622469723426132</v>
      </c>
      <c r="N408">
        <f>STANDARDIZE(physicochemical[[#This Row],[chlorides]],Stats!F$3,Stats!F$7)</f>
        <v>0.15275494576641946</v>
      </c>
      <c r="O408">
        <f>STANDARDIZE(physicochemical[[#This Row],[free sulfur dioxide]],Stats!G$3,Stats!G$7)</f>
        <v>0.98556602024016038</v>
      </c>
      <c r="P408">
        <f>STANDARDIZE(physicochemical[[#This Row],[density]],Stats!I$3,Stats!I$7)</f>
        <v>-8.4071586185742023E-2</v>
      </c>
      <c r="Q408">
        <f>STANDARDIZE(physicochemical[[#This Row],[pH]],Stats!J$3,Stats!J$7)</f>
        <v>-1.3871663182884046</v>
      </c>
      <c r="R408">
        <f>STANDARDIZE(physicochemical[[#This Row],[sulphates]],Stats!K$3,Stats!K$7)</f>
        <v>-0.75607371656346767</v>
      </c>
      <c r="S408">
        <f>STANDARDIZE(physicochemical[[#This Row],[alcohol]],Stats!L$3,Stats!L$7)</f>
        <v>-1.2008781003304512</v>
      </c>
      <c r="T408" s="17">
        <f>STANDARDIZE(physicochemical[[#This Row],[quality]],Stats!N$3,Stats!N$7)</f>
        <v>-0.74377842086283041</v>
      </c>
      <c r="U408">
        <f>SQRT(SUMXMY2($K$2:$S$2,physicochemical[[#This Row],[STDFA]:[STDAlc]]))</f>
        <v>5.522734274467318</v>
      </c>
      <c r="V408" t="str">
        <f>VLOOKUP(physicochemical[[#This Row],[Euclidean Dist]],Quartiles,2)</f>
        <v>Q2</v>
      </c>
      <c r="W408">
        <f>IF(physicochemical[[#This Row],[Euclidean Dist]]&lt;=beta,1-2*(physicochemical[[#This Row],[Euclidean Dist]]/gamma)^2,2*((physicochemical[[#This Row],[Euclidean Dist]]-gamma)/gamma)^2)</f>
        <v>0.73237835239642979</v>
      </c>
      <c r="X408" t="str">
        <f>VLOOKUP(physicochemical[[#This Row],[S- Fn]],FuzzyQ,2)</f>
        <v>Q2</v>
      </c>
      <c r="Y408">
        <f>physicochemical[[#This Row],[Euclidean Dist]]^2</f>
        <v>30.500593866376054</v>
      </c>
      <c r="Z408" t="str">
        <f>VLOOKUP(physicochemical[[#This Row],[Concentration]],FuzzyQ,2)</f>
        <v>Q1</v>
      </c>
      <c r="AA408">
        <f>SQRT(physicochemical[[#This Row],[S- Fn]])</f>
        <v>0.85579106819154749</v>
      </c>
      <c r="AB408" t="str">
        <f>VLOOKUP(physicochemical[[#This Row],[Dialation]],FuzzyQ,2)</f>
        <v>Q1</v>
      </c>
    </row>
    <row r="409" spans="1:28" hidden="1" x14ac:dyDescent="0.35">
      <c r="A409">
        <f>'winequality-white'!A466</f>
        <v>11.5</v>
      </c>
      <c r="B409">
        <f>'winequality-white'!B466</f>
        <v>0.315</v>
      </c>
      <c r="C409">
        <f>'winequality-white'!D466</f>
        <v>2.1</v>
      </c>
      <c r="D409">
        <f>'winequality-white'!E466</f>
        <v>8.4000000000000005E-2</v>
      </c>
      <c r="E409">
        <f>'winequality-white'!F466</f>
        <v>5</v>
      </c>
      <c r="F409">
        <f>'winequality-white'!H466</f>
        <v>0.99870000000000003</v>
      </c>
      <c r="G409">
        <f>'winequality-white'!I466</f>
        <v>2.98</v>
      </c>
      <c r="H409">
        <f>'winequality-white'!J466</f>
        <v>0.7</v>
      </c>
      <c r="I409">
        <f>'winequality-white'!K466</f>
        <v>9.1999999999999993</v>
      </c>
      <c r="J409" s="17">
        <v>6</v>
      </c>
      <c r="K409">
        <f>STANDARDIZE(physicochemical[[#This Row],[fixed acidity]],Stats!B$3,Stats!B$7)</f>
        <v>1.5088187820389947</v>
      </c>
      <c r="L409">
        <f>STANDARDIZE(physicochemical[[#This Row],[volatile acidity]],Stats!C$3,Stats!C$7)</f>
        <v>-1.1945682200999146</v>
      </c>
      <c r="M409">
        <f>STANDARDIZE(physicochemical[[#This Row],[residual sugar]],Stats!E$3,Stats!E$7)</f>
        <v>-0.38693758527702915</v>
      </c>
      <c r="N409">
        <f>STANDARDIZE(physicochemical[[#This Row],[chlorides]],Stats!F$3,Stats!F$7)</f>
        <v>-0.12771315137847594</v>
      </c>
      <c r="O409">
        <f>STANDARDIZE(physicochemical[[#This Row],[free sulfur dioxide]],Stats!G$3,Stats!G$7)</f>
        <v>-1.0198587843994984</v>
      </c>
      <c r="P409">
        <f>STANDARDIZE(physicochemical[[#This Row],[density]],Stats!I$3,Stats!I$7)</f>
        <v>0.75956889600979027</v>
      </c>
      <c r="Q409">
        <f>STANDARDIZE(physicochemical[[#This Row],[pH]],Stats!J$3,Stats!J$7)</f>
        <v>-2.0202865000722516</v>
      </c>
      <c r="R409">
        <f>STANDARDIZE(physicochemical[[#This Row],[sulphates]],Stats!K$3,Stats!K$7)</f>
        <v>0.17182501153202853</v>
      </c>
      <c r="S409">
        <f>STANDARDIZE(physicochemical[[#This Row],[alcohol]],Stats!L$3,Stats!L$7)</f>
        <v>-1.007297363596275</v>
      </c>
      <c r="T409" s="17">
        <f>STANDARDIZE(physicochemical[[#This Row],[quality]],Stats!N$3,Stats!N$7)</f>
        <v>0.50837380281196765</v>
      </c>
      <c r="U409">
        <f>SQRT(SUMXMY2($K$2:$S$2,physicochemical[[#This Row],[STDFA]:[STDAlc]]))</f>
        <v>7.2805172910479463</v>
      </c>
      <c r="V409" t="str">
        <f>VLOOKUP(physicochemical[[#This Row],[Euclidean Dist]],Quartiles,2)</f>
        <v>Q2</v>
      </c>
      <c r="W409">
        <f>IF(physicochemical[[#This Row],[Euclidean Dist]]&lt;=beta,1-2*(physicochemical[[#This Row],[Euclidean Dist]]/gamma)^2,2*((physicochemical[[#This Row],[Euclidean Dist]]-gamma)/gamma)^2)</f>
        <v>0.5349095521383298</v>
      </c>
      <c r="X409" t="str">
        <f>VLOOKUP(physicochemical[[#This Row],[S- Fn]],FuzzyQ,2)</f>
        <v>Q2</v>
      </c>
      <c r="Y409">
        <f>physicochemical[[#This Row],[Euclidean Dist]]^2</f>
        <v>53.005932025248129</v>
      </c>
      <c r="Z409" t="str">
        <f>VLOOKUP(physicochemical[[#This Row],[Concentration]],FuzzyQ,2)</f>
        <v>Q1</v>
      </c>
      <c r="AA409">
        <f>SQRT(physicochemical[[#This Row],[S- Fn]])</f>
        <v>0.73137511041758163</v>
      </c>
      <c r="AB409" t="str">
        <f>VLOOKUP(physicochemical[[#This Row],[Dialation]],FuzzyQ,2)</f>
        <v>Q2</v>
      </c>
    </row>
    <row r="410" spans="1:28" hidden="1" x14ac:dyDescent="0.35">
      <c r="A410">
        <f>'winequality-white'!A467</f>
        <v>10</v>
      </c>
      <c r="B410">
        <f>'winequality-white'!B467</f>
        <v>0.28999999999999998</v>
      </c>
      <c r="C410">
        <f>'winequality-white'!D467</f>
        <v>2.9</v>
      </c>
      <c r="D410">
        <f>'winequality-white'!E467</f>
        <v>9.8000000000000004E-2</v>
      </c>
      <c r="E410">
        <f>'winequality-white'!F467</f>
        <v>10</v>
      </c>
      <c r="F410">
        <f>'winequality-white'!H467</f>
        <v>1.0005999999999999</v>
      </c>
      <c r="G410">
        <f>'winequality-white'!I467</f>
        <v>3.48</v>
      </c>
      <c r="H410">
        <f>'winequality-white'!J467</f>
        <v>0.91</v>
      </c>
      <c r="I410">
        <f>'winequality-white'!K467</f>
        <v>9.6999999999999993</v>
      </c>
      <c r="J410" s="17">
        <v>5</v>
      </c>
      <c r="K410">
        <f>STANDARDIZE(physicochemical[[#This Row],[fixed acidity]],Stats!B$3,Stats!B$7)</f>
        <v>0.69209323151447366</v>
      </c>
      <c r="L410">
        <f>STANDARDIZE(physicochemical[[#This Row],[volatile acidity]],Stats!C$3,Stats!C$7)</f>
        <v>-1.3345851243265445</v>
      </c>
      <c r="M410">
        <f>STANDARDIZE(physicochemical[[#This Row],[residual sugar]],Stats!E$3,Stats!E$7)</f>
        <v>0.25876551906511297</v>
      </c>
      <c r="N410">
        <f>STANDARDIZE(physicochemical[[#This Row],[chlorides]],Stats!F$3,Stats!F$7)</f>
        <v>0.15275494576641946</v>
      </c>
      <c r="O410">
        <f>STANDARDIZE(physicochemical[[#This Row],[free sulfur dioxide]],Stats!G$3,Stats!G$7)</f>
        <v>-0.51850258323958376</v>
      </c>
      <c r="P410">
        <f>STANDARDIZE(physicochemical[[#This Row],[density]],Stats!I$3,Stats!I$7)</f>
        <v>1.8281801734573686</v>
      </c>
      <c r="Q410">
        <f>STANDARDIZE(physicochemical[[#This Row],[pH]],Stats!J$3,Stats!J$7)</f>
        <v>1.1453144088469795</v>
      </c>
      <c r="R410">
        <f>STANDARDIZE(physicochemical[[#This Row],[sulphates]],Stats!K$3,Stats!K$7)</f>
        <v>1.3180528521205837</v>
      </c>
      <c r="S410">
        <f>STANDARDIZE(physicochemical[[#This Row],[alcohol]],Stats!L$3,Stats!L$7)</f>
        <v>-0.52334552176083271</v>
      </c>
      <c r="T410" s="17">
        <f>STANDARDIZE(physicochemical[[#This Row],[quality]],Stats!N$3,Stats!N$7)</f>
        <v>-0.74377842086283041</v>
      </c>
      <c r="U410">
        <f>SQRT(SUMXMY2($K$2:$S$2,physicochemical[[#This Row],[STDFA]:[STDAlc]]))</f>
        <v>6.2887051205256856</v>
      </c>
      <c r="V410" t="str">
        <f>VLOOKUP(physicochemical[[#This Row],[Euclidean Dist]],Quartiles,2)</f>
        <v>Q2</v>
      </c>
      <c r="W410">
        <f>IF(physicochemical[[#This Row],[Euclidean Dist]]&lt;=beta,1-2*(physicochemical[[#This Row],[Euclidean Dist]]/gamma)^2,2*((physicochemical[[#This Row],[Euclidean Dist]]-gamma)/gamma)^2)</f>
        <v>0.652995260426948</v>
      </c>
      <c r="X410" t="str">
        <f>VLOOKUP(physicochemical[[#This Row],[S- Fn]],FuzzyQ,2)</f>
        <v>Q2</v>
      </c>
      <c r="Y410">
        <f>physicochemical[[#This Row],[Euclidean Dist]]^2</f>
        <v>39.54781209292598</v>
      </c>
      <c r="Z410" t="str">
        <f>VLOOKUP(physicochemical[[#This Row],[Concentration]],FuzzyQ,2)</f>
        <v>Q1</v>
      </c>
      <c r="AA410">
        <f>SQRT(physicochemical[[#This Row],[S- Fn]])</f>
        <v>0.80808122142947236</v>
      </c>
      <c r="AB410" t="str">
        <f>VLOOKUP(physicochemical[[#This Row],[Dialation]],FuzzyQ,2)</f>
        <v>Q1</v>
      </c>
    </row>
    <row r="411" spans="1:28" hidden="1" x14ac:dyDescent="0.35">
      <c r="A411">
        <f>'winequality-white'!A468</f>
        <v>10.3</v>
      </c>
      <c r="B411">
        <f>'winequality-white'!B468</f>
        <v>0.5</v>
      </c>
      <c r="C411">
        <f>'winequality-white'!D468</f>
        <v>2</v>
      </c>
      <c r="D411">
        <f>'winequality-white'!E468</f>
        <v>6.9000000000000006E-2</v>
      </c>
      <c r="E411">
        <f>'winequality-white'!F468</f>
        <v>21</v>
      </c>
      <c r="F411">
        <f>'winequality-white'!H468</f>
        <v>0.99819999999999998</v>
      </c>
      <c r="G411">
        <f>'winequality-white'!I468</f>
        <v>3.16</v>
      </c>
      <c r="H411">
        <f>'winequality-white'!J468</f>
        <v>0.72</v>
      </c>
      <c r="I411">
        <f>'winequality-white'!K468</f>
        <v>11.5</v>
      </c>
      <c r="J411" s="17">
        <v>6</v>
      </c>
      <c r="K411">
        <f>STANDARDIZE(physicochemical[[#This Row],[fixed acidity]],Stats!B$3,Stats!B$7)</f>
        <v>0.85543834161937815</v>
      </c>
      <c r="L411">
        <f>STANDARDIZE(physicochemical[[#This Row],[volatile acidity]],Stats!C$3,Stats!C$7)</f>
        <v>-0.15844312882285336</v>
      </c>
      <c r="M411">
        <f>STANDARDIZE(physicochemical[[#This Row],[residual sugar]],Stats!E$3,Stats!E$7)</f>
        <v>-0.46765047331979703</v>
      </c>
      <c r="N411">
        <f>STANDARDIZE(physicochemical[[#This Row],[chlorides]],Stats!F$3,Stats!F$7)</f>
        <v>-0.42821468403372104</v>
      </c>
      <c r="O411">
        <f>STANDARDIZE(physicochemical[[#This Row],[free sulfur dioxide]],Stats!G$3,Stats!G$7)</f>
        <v>0.5844810593122286</v>
      </c>
      <c r="P411">
        <f>STANDARDIZE(physicochemical[[#This Row],[density]],Stats!I$3,Stats!I$7)</f>
        <v>0.47835540194459197</v>
      </c>
      <c r="Q411">
        <f>STANDARDIZE(physicochemical[[#This Row],[pH]],Stats!J$3,Stats!J$7)</f>
        <v>-0.88067017286132721</v>
      </c>
      <c r="R411">
        <f>STANDARDIZE(physicochemical[[#This Row],[sulphates]],Stats!K$3,Stats!K$7)</f>
        <v>0.28098956777855766</v>
      </c>
      <c r="S411">
        <f>STANDARDIZE(physicochemical[[#This Row],[alcohol]],Stats!L$3,Stats!L$7)</f>
        <v>1.2188811088467597</v>
      </c>
      <c r="T411" s="17">
        <f>STANDARDIZE(physicochemical[[#This Row],[quality]],Stats!N$3,Stats!N$7)</f>
        <v>0.50837380281196765</v>
      </c>
      <c r="U411">
        <f>SQRT(SUMXMY2($K$2:$S$2,physicochemical[[#This Row],[STDFA]:[STDAlc]]))</f>
        <v>5.8845112204280943</v>
      </c>
      <c r="V411" t="str">
        <f>VLOOKUP(physicochemical[[#This Row],[Euclidean Dist]],Quartiles,2)</f>
        <v>Q2</v>
      </c>
      <c r="W411">
        <f>IF(physicochemical[[#This Row],[Euclidean Dist]]&lt;=beta,1-2*(physicochemical[[#This Row],[Euclidean Dist]]/gamma)^2,2*((physicochemical[[#This Row],[Euclidean Dist]]-gamma)/gamma)^2)</f>
        <v>0.69616784411584887</v>
      </c>
      <c r="X411" t="str">
        <f>VLOOKUP(physicochemical[[#This Row],[S- Fn]],FuzzyQ,2)</f>
        <v>Q2</v>
      </c>
      <c r="Y411">
        <f>physicochemical[[#This Row],[Euclidean Dist]]^2</f>
        <v>34.627472303344142</v>
      </c>
      <c r="Z411" t="str">
        <f>VLOOKUP(physicochemical[[#This Row],[Concentration]],FuzzyQ,2)</f>
        <v>Q1</v>
      </c>
      <c r="AA411">
        <f>SQRT(physicochemical[[#This Row],[S- Fn]])</f>
        <v>0.83436673238801229</v>
      </c>
      <c r="AB411" t="str">
        <f>VLOOKUP(physicochemical[[#This Row],[Dialation]],FuzzyQ,2)</f>
        <v>Q1</v>
      </c>
    </row>
    <row r="412" spans="1:28" hidden="1" x14ac:dyDescent="0.35">
      <c r="A412">
        <f>'winequality-white'!A469</f>
        <v>8.8000000000000007</v>
      </c>
      <c r="B412">
        <f>'winequality-white'!B469</f>
        <v>0.46</v>
      </c>
      <c r="C412">
        <f>'winequality-white'!D469</f>
        <v>2.6</v>
      </c>
      <c r="D412">
        <f>'winequality-white'!E469</f>
        <v>6.5000000000000002E-2</v>
      </c>
      <c r="E412">
        <f>'winequality-white'!F469</f>
        <v>7</v>
      </c>
      <c r="F412">
        <f>'winequality-white'!H469</f>
        <v>0.99470000000000003</v>
      </c>
      <c r="G412">
        <f>'winequality-white'!I469</f>
        <v>3.32</v>
      </c>
      <c r="H412">
        <f>'winequality-white'!J469</f>
        <v>0.79</v>
      </c>
      <c r="I412">
        <f>'winequality-white'!K469</f>
        <v>14</v>
      </c>
      <c r="J412" s="17">
        <v>6</v>
      </c>
      <c r="K412">
        <f>STANDARDIZE(physicochemical[[#This Row],[fixed acidity]],Stats!B$3,Stats!B$7)</f>
        <v>3.8712791094857188E-2</v>
      </c>
      <c r="L412">
        <f>STANDARDIZE(physicochemical[[#This Row],[volatile acidity]],Stats!C$3,Stats!C$7)</f>
        <v>-0.38247017558546109</v>
      </c>
      <c r="M412">
        <f>STANDARDIZE(physicochemical[[#This Row],[residual sugar]],Stats!E$3,Stats!E$7)</f>
        <v>1.6626854936809765E-2</v>
      </c>
      <c r="N412">
        <f>STANDARDIZE(physicochemical[[#This Row],[chlorides]],Stats!F$3,Stats!F$7)</f>
        <v>-0.50834842607511987</v>
      </c>
      <c r="O412">
        <f>STANDARDIZE(physicochemical[[#This Row],[free sulfur dioxide]],Stats!G$3,Stats!G$7)</f>
        <v>-0.81931630393553256</v>
      </c>
      <c r="P412">
        <f>STANDARDIZE(physicochemical[[#This Row],[density]],Stats!I$3,Stats!I$7)</f>
        <v>-1.4901390565115458</v>
      </c>
      <c r="Q412">
        <f>STANDARDIZE(physicochemical[[#This Row],[pH]],Stats!J$3,Stats!J$7)</f>
        <v>0.13232211799282476</v>
      </c>
      <c r="R412">
        <f>STANDARDIZE(physicochemical[[#This Row],[sulphates]],Stats!K$3,Stats!K$7)</f>
        <v>0.6630655146414095</v>
      </c>
      <c r="S412">
        <f>STANDARDIZE(physicochemical[[#This Row],[alcohol]],Stats!L$3,Stats!L$7)</f>
        <v>3.6386403180239708</v>
      </c>
      <c r="T412" s="17">
        <f>STANDARDIZE(physicochemical[[#This Row],[quality]],Stats!N$3,Stats!N$7)</f>
        <v>0.50837380281196765</v>
      </c>
      <c r="U412">
        <f>SQRT(SUMXMY2($K$2:$S$2,physicochemical[[#This Row],[STDFA]:[STDAlc]]))</f>
        <v>6.0292302338283736</v>
      </c>
      <c r="V412" t="str">
        <f>VLOOKUP(physicochemical[[#This Row],[Euclidean Dist]],Quartiles,2)</f>
        <v>Q2</v>
      </c>
      <c r="W412">
        <f>IF(physicochemical[[#This Row],[Euclidean Dist]]&lt;=beta,1-2*(physicochemical[[#This Row],[Euclidean Dist]]/gamma)^2,2*((physicochemical[[#This Row],[Euclidean Dist]]-gamma)/gamma)^2)</f>
        <v>0.68103966322468978</v>
      </c>
      <c r="X412" t="str">
        <f>VLOOKUP(physicochemical[[#This Row],[S- Fn]],FuzzyQ,2)</f>
        <v>Q2</v>
      </c>
      <c r="Y412">
        <f>physicochemical[[#This Row],[Euclidean Dist]]^2</f>
        <v>36.351617212510142</v>
      </c>
      <c r="Z412" t="str">
        <f>VLOOKUP(physicochemical[[#This Row],[Concentration]],FuzzyQ,2)</f>
        <v>Q1</v>
      </c>
      <c r="AA412">
        <f>SQRT(physicochemical[[#This Row],[S- Fn]])</f>
        <v>0.82525127277980603</v>
      </c>
      <c r="AB412" t="str">
        <f>VLOOKUP(physicochemical[[#This Row],[Dialation]],FuzzyQ,2)</f>
        <v>Q1</v>
      </c>
    </row>
    <row r="413" spans="1:28" hidden="1" x14ac:dyDescent="0.35">
      <c r="A413">
        <f>'winequality-white'!A470</f>
        <v>11.4</v>
      </c>
      <c r="B413">
        <f>'winequality-white'!B470</f>
        <v>0.36</v>
      </c>
      <c r="C413">
        <f>'winequality-white'!D470</f>
        <v>2.1</v>
      </c>
      <c r="D413">
        <f>'winequality-white'!E470</f>
        <v>0.09</v>
      </c>
      <c r="E413">
        <f>'winequality-white'!F470</f>
        <v>6</v>
      </c>
      <c r="F413">
        <f>'winequality-white'!H470</f>
        <v>1</v>
      </c>
      <c r="G413">
        <f>'winequality-white'!I470</f>
        <v>3.17</v>
      </c>
      <c r="H413">
        <f>'winequality-white'!J470</f>
        <v>0.62</v>
      </c>
      <c r="I413">
        <f>'winequality-white'!K470</f>
        <v>9.1999999999999993</v>
      </c>
      <c r="J413" s="17">
        <v>6</v>
      </c>
      <c r="K413">
        <f>STANDARDIZE(physicochemical[[#This Row],[fixed acidity]],Stats!B$3,Stats!B$7)</f>
        <v>1.4543704120040268</v>
      </c>
      <c r="L413">
        <f>STANDARDIZE(physicochemical[[#This Row],[volatile acidity]],Stats!C$3,Stats!C$7)</f>
        <v>-0.94253779249198089</v>
      </c>
      <c r="M413">
        <f>STANDARDIZE(physicochemical[[#This Row],[residual sugar]],Stats!E$3,Stats!E$7)</f>
        <v>-0.38693758527702915</v>
      </c>
      <c r="N413">
        <f>STANDARDIZE(physicochemical[[#This Row],[chlorides]],Stats!F$3,Stats!F$7)</f>
        <v>-7.5125383163780765E-3</v>
      </c>
      <c r="O413">
        <f>STANDARDIZE(physicochemical[[#This Row],[free sulfur dioxide]],Stats!G$3,Stats!G$7)</f>
        <v>-0.91958754416751554</v>
      </c>
      <c r="P413">
        <f>STANDARDIZE(physicochemical[[#This Row],[density]],Stats!I$3,Stats!I$7)</f>
        <v>1.4907239805792056</v>
      </c>
      <c r="Q413">
        <f>STANDARDIZE(physicochemical[[#This Row],[pH]],Stats!J$3,Stats!J$7)</f>
        <v>-0.81735815468294404</v>
      </c>
      <c r="R413">
        <f>STANDARDIZE(physicochemical[[#This Row],[sulphates]],Stats!K$3,Stats!K$7)</f>
        <v>-0.26483321345408734</v>
      </c>
      <c r="S413">
        <f>STANDARDIZE(physicochemical[[#This Row],[alcohol]],Stats!L$3,Stats!L$7)</f>
        <v>-1.007297363596275</v>
      </c>
      <c r="T413" s="17">
        <f>STANDARDIZE(physicochemical[[#This Row],[quality]],Stats!N$3,Stats!N$7)</f>
        <v>0.50837380281196765</v>
      </c>
      <c r="U413">
        <f>SQRT(SUMXMY2($K$2:$S$2,physicochemical[[#This Row],[STDFA]:[STDAlc]]))</f>
        <v>6.6008405134296728</v>
      </c>
      <c r="V413" t="str">
        <f>VLOOKUP(physicochemical[[#This Row],[Euclidean Dist]],Quartiles,2)</f>
        <v>Q2</v>
      </c>
      <c r="W413">
        <f>IF(physicochemical[[#This Row],[Euclidean Dist]]&lt;=beta,1-2*(physicochemical[[#This Row],[Euclidean Dist]]/gamma)^2,2*((physicochemical[[#This Row],[Euclidean Dist]]-gamma)/gamma)^2)</f>
        <v>0.61769372713414117</v>
      </c>
      <c r="X413" t="str">
        <f>VLOOKUP(physicochemical[[#This Row],[S- Fn]],FuzzyQ,2)</f>
        <v>Q2</v>
      </c>
      <c r="Y413">
        <f>physicochemical[[#This Row],[Euclidean Dist]]^2</f>
        <v>43.57109548373451</v>
      </c>
      <c r="Z413" t="str">
        <f>VLOOKUP(physicochemical[[#This Row],[Concentration]],FuzzyQ,2)</f>
        <v>Q1</v>
      </c>
      <c r="AA413">
        <f>SQRT(physicochemical[[#This Row],[S- Fn]])</f>
        <v>0.78593493823225669</v>
      </c>
      <c r="AB413" t="str">
        <f>VLOOKUP(physicochemical[[#This Row],[Dialation]],FuzzyQ,2)</f>
        <v>Q1</v>
      </c>
    </row>
    <row r="414" spans="1:28" hidden="1" x14ac:dyDescent="0.35">
      <c r="A414">
        <f>'winequality-white'!A471</f>
        <v>8.6999999999999993</v>
      </c>
      <c r="B414">
        <f>'winequality-white'!B471</f>
        <v>0.82</v>
      </c>
      <c r="C414">
        <f>'winequality-white'!D471</f>
        <v>1.2</v>
      </c>
      <c r="D414">
        <f>'winequality-white'!E471</f>
        <v>7.0000000000000007E-2</v>
      </c>
      <c r="E414">
        <f>'winequality-white'!F471</f>
        <v>36</v>
      </c>
      <c r="F414">
        <f>'winequality-white'!H471</f>
        <v>0.99519999999999997</v>
      </c>
      <c r="G414">
        <f>'winequality-white'!I471</f>
        <v>3.2</v>
      </c>
      <c r="H414">
        <f>'winequality-white'!J471</f>
        <v>0.57999999999999996</v>
      </c>
      <c r="I414">
        <f>'winequality-white'!K471</f>
        <v>9.8000000000000007</v>
      </c>
      <c r="J414" s="17">
        <v>5</v>
      </c>
      <c r="K414">
        <f>STANDARDIZE(physicochemical[[#This Row],[fixed acidity]],Stats!B$3,Stats!B$7)</f>
        <v>-1.5735578940111655E-2</v>
      </c>
      <c r="L414">
        <f>STANDARDIZE(physicochemical[[#This Row],[volatile acidity]],Stats!C$3,Stats!C$7)</f>
        <v>1.6337732452780089</v>
      </c>
      <c r="M414">
        <f>STANDARDIZE(physicochemical[[#This Row],[residual sugar]],Stats!E$3,Stats!E$7)</f>
        <v>-1.1133535776619394</v>
      </c>
      <c r="N414">
        <f>STANDARDIZE(physicochemical[[#This Row],[chlorides]],Stats!F$3,Stats!F$7)</f>
        <v>-0.40818124852337134</v>
      </c>
      <c r="O414">
        <f>STANDARDIZE(physicochemical[[#This Row],[free sulfur dioxide]],Stats!G$3,Stats!G$7)</f>
        <v>2.0885496627919728</v>
      </c>
      <c r="P414">
        <f>STANDARDIZE(physicochemical[[#This Row],[density]],Stats!I$3,Stats!I$7)</f>
        <v>-1.2089255624464101</v>
      </c>
      <c r="Q414">
        <f>STANDARDIZE(physicochemical[[#This Row],[pH]],Stats!J$3,Stats!J$7)</f>
        <v>-0.62742210014778854</v>
      </c>
      <c r="R414">
        <f>STANDARDIZE(physicochemical[[#This Row],[sulphates]],Stats!K$3,Stats!K$7)</f>
        <v>-0.48316232594714553</v>
      </c>
      <c r="S414">
        <f>STANDARDIZE(physicochemical[[#This Row],[alcohol]],Stats!L$3,Stats!L$7)</f>
        <v>-0.42655515339374295</v>
      </c>
      <c r="T414" s="17">
        <f>STANDARDIZE(physicochemical[[#This Row],[quality]],Stats!N$3,Stats!N$7)</f>
        <v>-0.74377842086283041</v>
      </c>
      <c r="U414">
        <f>SQRT(SUMXMY2($K$2:$S$2,physicochemical[[#This Row],[STDFA]:[STDAlc]]))</f>
        <v>5.4344253523381321</v>
      </c>
      <c r="V414" t="str">
        <f>VLOOKUP(physicochemical[[#This Row],[Euclidean Dist]],Quartiles,2)</f>
        <v>Q2</v>
      </c>
      <c r="W414">
        <f>IF(physicochemical[[#This Row],[Euclidean Dist]]&lt;=beta,1-2*(physicochemical[[#This Row],[Euclidean Dist]]/gamma)^2,2*((physicochemical[[#This Row],[Euclidean Dist]]-gamma)/gamma)^2)</f>
        <v>0.74086850540687477</v>
      </c>
      <c r="X414" t="str">
        <f>VLOOKUP(physicochemical[[#This Row],[S- Fn]],FuzzyQ,2)</f>
        <v>Q2</v>
      </c>
      <c r="Y414">
        <f>physicochemical[[#This Row],[Euclidean Dist]]^2</f>
        <v>29.53297891013543</v>
      </c>
      <c r="Z414" t="str">
        <f>VLOOKUP(physicochemical[[#This Row],[Concentration]],FuzzyQ,2)</f>
        <v>Q1</v>
      </c>
      <c r="AA414">
        <f>SQRT(physicochemical[[#This Row],[S- Fn]])</f>
        <v>0.86073718718716619</v>
      </c>
      <c r="AB414" t="str">
        <f>VLOOKUP(physicochemical[[#This Row],[Dialation]],FuzzyQ,2)</f>
        <v>Q1</v>
      </c>
    </row>
    <row r="415" spans="1:28" hidden="1" x14ac:dyDescent="0.35">
      <c r="A415">
        <f>'winequality-white'!A472</f>
        <v>13</v>
      </c>
      <c r="B415">
        <f>'winequality-white'!B472</f>
        <v>0.32</v>
      </c>
      <c r="C415">
        <f>'winequality-white'!D472</f>
        <v>2.6</v>
      </c>
      <c r="D415">
        <f>'winequality-white'!E472</f>
        <v>9.2999999999999999E-2</v>
      </c>
      <c r="E415">
        <f>'winequality-white'!F472</f>
        <v>15</v>
      </c>
      <c r="F415">
        <f>'winequality-white'!H472</f>
        <v>0.99960000000000004</v>
      </c>
      <c r="G415">
        <f>'winequality-white'!I472</f>
        <v>3.05</v>
      </c>
      <c r="H415">
        <f>'winequality-white'!J472</f>
        <v>0.61</v>
      </c>
      <c r="I415">
        <f>'winequality-white'!K472</f>
        <v>10.6</v>
      </c>
      <c r="J415" s="17">
        <v>5</v>
      </c>
      <c r="K415">
        <f>STANDARDIZE(physicochemical[[#This Row],[fixed acidity]],Stats!B$3,Stats!B$7)</f>
        <v>2.3255443325635157</v>
      </c>
      <c r="L415">
        <f>STANDARDIZE(physicochemical[[#This Row],[volatile acidity]],Stats!C$3,Stats!C$7)</f>
        <v>-1.1665648392545886</v>
      </c>
      <c r="M415">
        <f>STANDARDIZE(physicochemical[[#This Row],[residual sugar]],Stats!E$3,Stats!E$7)</f>
        <v>1.6626854936809765E-2</v>
      </c>
      <c r="N415">
        <f>STANDARDIZE(physicochemical[[#This Row],[chlorides]],Stats!F$3,Stats!F$7)</f>
        <v>5.2587768214671003E-2</v>
      </c>
      <c r="O415">
        <f>STANDARDIZE(physicochemical[[#This Row],[free sulfur dioxide]],Stats!G$3,Stats!G$7)</f>
        <v>-1.714638207966902E-2</v>
      </c>
      <c r="P415">
        <f>STANDARDIZE(physicochemical[[#This Row],[density]],Stats!I$3,Stats!I$7)</f>
        <v>1.2657531853270971</v>
      </c>
      <c r="Q415">
        <f>STANDARDIZE(physicochemical[[#This Row],[pH]],Stats!J$3,Stats!J$7)</f>
        <v>-1.57710237282356</v>
      </c>
      <c r="R415">
        <f>STANDARDIZE(physicochemical[[#This Row],[sulphates]],Stats!K$3,Stats!K$7)</f>
        <v>-0.31941549157735188</v>
      </c>
      <c r="S415">
        <f>STANDARDIZE(physicochemical[[#This Row],[alcohol]],Stats!L$3,Stats!L$7)</f>
        <v>0.34776779354296355</v>
      </c>
      <c r="T415" s="17">
        <f>STANDARDIZE(physicochemical[[#This Row],[quality]],Stats!N$3,Stats!N$7)</f>
        <v>-0.74377842086283041</v>
      </c>
      <c r="U415">
        <f>SQRT(SUMXMY2($K$2:$S$2,physicochemical[[#This Row],[STDFA]:[STDAlc]]))</f>
        <v>7.2138114955795887</v>
      </c>
      <c r="V415" t="str">
        <f>VLOOKUP(physicochemical[[#This Row],[Euclidean Dist]],Quartiles,2)</f>
        <v>Q2</v>
      </c>
      <c r="W415">
        <f>IF(physicochemical[[#This Row],[Euclidean Dist]]&lt;=beta,1-2*(physicochemical[[#This Row],[Euclidean Dist]]/gamma)^2,2*((physicochemical[[#This Row],[Euclidean Dist]]-gamma)/gamma)^2)</f>
        <v>0.54339304347592199</v>
      </c>
      <c r="X415" t="str">
        <f>VLOOKUP(physicochemical[[#This Row],[S- Fn]],FuzzyQ,2)</f>
        <v>Q2</v>
      </c>
      <c r="Y415">
        <f>physicochemical[[#This Row],[Euclidean Dist]]^2</f>
        <v>52.039076293756224</v>
      </c>
      <c r="Z415" t="str">
        <f>VLOOKUP(physicochemical[[#This Row],[Concentration]],FuzzyQ,2)</f>
        <v>Q1</v>
      </c>
      <c r="AA415">
        <f>SQRT(physicochemical[[#This Row],[S- Fn]])</f>
        <v>0.73715198126025683</v>
      </c>
      <c r="AB415" t="str">
        <f>VLOOKUP(physicochemical[[#This Row],[Dialation]],FuzzyQ,2)</f>
        <v>Q2</v>
      </c>
    </row>
    <row r="416" spans="1:28" hidden="1" x14ac:dyDescent="0.35">
      <c r="A416">
        <f>'winequality-white'!A473</f>
        <v>9.6</v>
      </c>
      <c r="B416">
        <f>'winequality-white'!B473</f>
        <v>0.54</v>
      </c>
      <c r="C416">
        <f>'winequality-white'!D473</f>
        <v>2.4</v>
      </c>
      <c r="D416">
        <f>'winequality-white'!E473</f>
        <v>8.1000000000000003E-2</v>
      </c>
      <c r="E416">
        <f>'winequality-white'!F473</f>
        <v>25</v>
      </c>
      <c r="F416">
        <f>'winequality-white'!H473</f>
        <v>0.997</v>
      </c>
      <c r="G416">
        <f>'winequality-white'!I473</f>
        <v>3.2</v>
      </c>
      <c r="H416">
        <f>'winequality-white'!J473</f>
        <v>0.71</v>
      </c>
      <c r="I416">
        <f>'winequality-white'!K473</f>
        <v>11.4</v>
      </c>
      <c r="J416" s="17">
        <v>6</v>
      </c>
      <c r="K416">
        <f>STANDARDIZE(physicochemical[[#This Row],[fixed acidity]],Stats!B$3,Stats!B$7)</f>
        <v>0.47429975137460118</v>
      </c>
      <c r="L416">
        <f>STANDARDIZE(physicochemical[[#This Row],[volatile acidity]],Stats!C$3,Stats!C$7)</f>
        <v>6.5583917939754682E-2</v>
      </c>
      <c r="M416">
        <f>STANDARDIZE(physicochemical[[#This Row],[residual sugar]],Stats!E$3,Stats!E$7)</f>
        <v>-0.14479892114872595</v>
      </c>
      <c r="N416">
        <f>STANDARDIZE(physicochemical[[#This Row],[chlorides]],Stats!F$3,Stats!F$7)</f>
        <v>-0.18781345790952503</v>
      </c>
      <c r="O416">
        <f>STANDARDIZE(physicochemical[[#This Row],[free sulfur dioxide]],Stats!G$3,Stats!G$7)</f>
        <v>0.98556602024016038</v>
      </c>
      <c r="P416">
        <f>STANDARDIZE(physicochemical[[#This Row],[density]],Stats!I$3,Stats!I$7)</f>
        <v>-0.19655698381179634</v>
      </c>
      <c r="Q416">
        <f>STANDARDIZE(physicochemical[[#This Row],[pH]],Stats!J$3,Stats!J$7)</f>
        <v>-0.62742210014778854</v>
      </c>
      <c r="R416">
        <f>STANDARDIZE(physicochemical[[#This Row],[sulphates]],Stats!K$3,Stats!K$7)</f>
        <v>0.22640728965529308</v>
      </c>
      <c r="S416">
        <f>STANDARDIZE(physicochemical[[#This Row],[alcohol]],Stats!L$3,Stats!L$7)</f>
        <v>1.1220907404796716</v>
      </c>
      <c r="T416" s="17">
        <f>STANDARDIZE(physicochemical[[#This Row],[quality]],Stats!N$3,Stats!N$7)</f>
        <v>0.50837380281196765</v>
      </c>
      <c r="U416">
        <f>SQRT(SUMXMY2($K$2:$S$2,physicochemical[[#This Row],[STDFA]:[STDAlc]]))</f>
        <v>5.442505647163304</v>
      </c>
      <c r="V416" t="str">
        <f>VLOOKUP(physicochemical[[#This Row],[Euclidean Dist]],Quartiles,2)</f>
        <v>Q2</v>
      </c>
      <c r="W416">
        <f>IF(physicochemical[[#This Row],[Euclidean Dist]]&lt;=beta,1-2*(physicochemical[[#This Row],[Euclidean Dist]]/gamma)^2,2*((physicochemical[[#This Row],[Euclidean Dist]]-gamma)/gamma)^2)</f>
        <v>0.74009734180115816</v>
      </c>
      <c r="X416" t="str">
        <f>VLOOKUP(physicochemical[[#This Row],[S- Fn]],FuzzyQ,2)</f>
        <v>Q2</v>
      </c>
      <c r="Y416">
        <f>physicochemical[[#This Row],[Euclidean Dist]]^2</f>
        <v>29.620867719404455</v>
      </c>
      <c r="Z416" t="str">
        <f>VLOOKUP(physicochemical[[#This Row],[Concentration]],FuzzyQ,2)</f>
        <v>Q1</v>
      </c>
      <c r="AA416">
        <f>SQRT(physicochemical[[#This Row],[S- Fn]])</f>
        <v>0.86028910361642852</v>
      </c>
      <c r="AB416" t="str">
        <f>VLOOKUP(physicochemical[[#This Row],[Dialation]],FuzzyQ,2)</f>
        <v>Q1</v>
      </c>
    </row>
    <row r="417" spans="1:28" hidden="1" x14ac:dyDescent="0.35">
      <c r="A417">
        <f>'winequality-white'!A474</f>
        <v>12.5</v>
      </c>
      <c r="B417">
        <f>'winequality-white'!B474</f>
        <v>0.37</v>
      </c>
      <c r="C417">
        <f>'winequality-white'!D474</f>
        <v>2.6</v>
      </c>
      <c r="D417">
        <f>'winequality-white'!E474</f>
        <v>8.3000000000000004E-2</v>
      </c>
      <c r="E417">
        <f>'winequality-white'!F474</f>
        <v>25</v>
      </c>
      <c r="F417">
        <f>'winequality-white'!H474</f>
        <v>0.99950000000000006</v>
      </c>
      <c r="G417">
        <f>'winequality-white'!I474</f>
        <v>3.15</v>
      </c>
      <c r="H417">
        <f>'winequality-white'!J474</f>
        <v>0.82</v>
      </c>
      <c r="I417">
        <f>'winequality-white'!K474</f>
        <v>10.4</v>
      </c>
      <c r="J417" s="17">
        <v>6</v>
      </c>
      <c r="K417">
        <f>STANDARDIZE(physicochemical[[#This Row],[fixed acidity]],Stats!B$3,Stats!B$7)</f>
        <v>2.0533024823886752</v>
      </c>
      <c r="L417">
        <f>STANDARDIZE(physicochemical[[#This Row],[volatile acidity]],Stats!C$3,Stats!C$7)</f>
        <v>-0.88653103080132889</v>
      </c>
      <c r="M417">
        <f>STANDARDIZE(physicochemical[[#This Row],[residual sugar]],Stats!E$3,Stats!E$7)</f>
        <v>1.6626854936809765E-2</v>
      </c>
      <c r="N417">
        <f>STANDARDIZE(physicochemical[[#This Row],[chlorides]],Stats!F$3,Stats!F$7)</f>
        <v>-0.14774658688882564</v>
      </c>
      <c r="O417">
        <f>STANDARDIZE(physicochemical[[#This Row],[free sulfur dioxide]],Stats!G$3,Stats!G$7)</f>
        <v>0.98556602024016038</v>
      </c>
      <c r="P417">
        <f>STANDARDIZE(physicochemical[[#This Row],[density]],Stats!I$3,Stats!I$7)</f>
        <v>1.20951048651407</v>
      </c>
      <c r="Q417">
        <f>STANDARDIZE(physicochemical[[#This Row],[pH]],Stats!J$3,Stats!J$7)</f>
        <v>-0.94398219103971337</v>
      </c>
      <c r="R417">
        <f>STANDARDIZE(physicochemical[[#This Row],[sulphates]],Stats!K$3,Stats!K$7)</f>
        <v>0.8268123490112026</v>
      </c>
      <c r="S417">
        <f>STANDARDIZE(physicochemical[[#This Row],[alcohol]],Stats!L$3,Stats!L$7)</f>
        <v>0.15418705680878736</v>
      </c>
      <c r="T417" s="17">
        <f>STANDARDIZE(physicochemical[[#This Row],[quality]],Stats!N$3,Stats!N$7)</f>
        <v>0.50837380281196765</v>
      </c>
      <c r="U417">
        <f>SQRT(SUMXMY2($K$2:$S$2,physicochemical[[#This Row],[STDFA]:[STDAlc]]))</f>
        <v>6.981102565514397</v>
      </c>
      <c r="V417" t="str">
        <f>VLOOKUP(physicochemical[[#This Row],[Euclidean Dist]],Quartiles,2)</f>
        <v>Q2</v>
      </c>
      <c r="W417">
        <f>IF(physicochemical[[#This Row],[Euclidean Dist]]&lt;=beta,1-2*(physicochemical[[#This Row],[Euclidean Dist]]/gamma)^2,2*((physicochemical[[#This Row],[Euclidean Dist]]-gamma)/gamma)^2)</f>
        <v>0.57237707288068351</v>
      </c>
      <c r="X417" t="str">
        <f>VLOOKUP(physicochemical[[#This Row],[S- Fn]],FuzzyQ,2)</f>
        <v>Q2</v>
      </c>
      <c r="Y417">
        <f>physicochemical[[#This Row],[Euclidean Dist]]^2</f>
        <v>48.735793030231697</v>
      </c>
      <c r="Z417" t="str">
        <f>VLOOKUP(physicochemical[[#This Row],[Concentration]],FuzzyQ,2)</f>
        <v>Q1</v>
      </c>
      <c r="AA417">
        <f>SQRT(physicochemical[[#This Row],[S- Fn]])</f>
        <v>0.75655606063310565</v>
      </c>
      <c r="AB417" t="str">
        <f>VLOOKUP(physicochemical[[#This Row],[Dialation]],FuzzyQ,2)</f>
        <v>Q1</v>
      </c>
    </row>
    <row r="418" spans="1:28" hidden="1" x14ac:dyDescent="0.35">
      <c r="A418">
        <f>'winequality-white'!A475</f>
        <v>9.9</v>
      </c>
      <c r="B418">
        <f>'winequality-white'!B475</f>
        <v>0.35</v>
      </c>
      <c r="C418">
        <f>'winequality-white'!D475</f>
        <v>2.1</v>
      </c>
      <c r="D418">
        <f>'winequality-white'!E475</f>
        <v>6.2E-2</v>
      </c>
      <c r="E418">
        <f>'winequality-white'!F475</f>
        <v>5</v>
      </c>
      <c r="F418">
        <f>'winequality-white'!H475</f>
        <v>0.99709999999999999</v>
      </c>
      <c r="G418">
        <f>'winequality-white'!I475</f>
        <v>3.26</v>
      </c>
      <c r="H418">
        <f>'winequality-white'!J475</f>
        <v>0.79</v>
      </c>
      <c r="I418">
        <f>'winequality-white'!K475</f>
        <v>10.6</v>
      </c>
      <c r="J418" s="17">
        <v>5</v>
      </c>
      <c r="K418">
        <f>STANDARDIZE(physicochemical[[#This Row],[fixed acidity]],Stats!B$3,Stats!B$7)</f>
        <v>0.63764486147950572</v>
      </c>
      <c r="L418">
        <f>STANDARDIZE(physicochemical[[#This Row],[volatile acidity]],Stats!C$3,Stats!C$7)</f>
        <v>-0.99854455418263288</v>
      </c>
      <c r="M418">
        <f>STANDARDIZE(physicochemical[[#This Row],[residual sugar]],Stats!E$3,Stats!E$7)</f>
        <v>-0.38693758527702915</v>
      </c>
      <c r="N418">
        <f>STANDARDIZE(physicochemical[[#This Row],[chlorides]],Stats!F$3,Stats!F$7)</f>
        <v>-0.5684487326061689</v>
      </c>
      <c r="O418">
        <f>STANDARDIZE(physicochemical[[#This Row],[free sulfur dioxide]],Stats!G$3,Stats!G$7)</f>
        <v>-1.0198587843994984</v>
      </c>
      <c r="P418">
        <f>STANDARDIZE(physicochemical[[#This Row],[density]],Stats!I$3,Stats!I$7)</f>
        <v>-0.14031428499876916</v>
      </c>
      <c r="Q418">
        <f>STANDARDIZE(physicochemical[[#This Row],[pH]],Stats!J$3,Stats!J$7)</f>
        <v>-0.24754999107748332</v>
      </c>
      <c r="R418">
        <f>STANDARDIZE(physicochemical[[#This Row],[sulphates]],Stats!K$3,Stats!K$7)</f>
        <v>0.6630655146414095</v>
      </c>
      <c r="S418">
        <f>STANDARDIZE(physicochemical[[#This Row],[alcohol]],Stats!L$3,Stats!L$7)</f>
        <v>0.34776779354296355</v>
      </c>
      <c r="T418" s="17">
        <f>STANDARDIZE(physicochemical[[#This Row],[quality]],Stats!N$3,Stats!N$7)</f>
        <v>-0.74377842086283041</v>
      </c>
      <c r="U418">
        <f>SQRT(SUMXMY2($K$2:$S$2,physicochemical[[#This Row],[STDFA]:[STDAlc]]))</f>
        <v>5.8876249497107569</v>
      </c>
      <c r="V418" t="str">
        <f>VLOOKUP(physicochemical[[#This Row],[Euclidean Dist]],Quartiles,2)</f>
        <v>Q2</v>
      </c>
      <c r="W418">
        <f>IF(physicochemical[[#This Row],[Euclidean Dist]]&lt;=beta,1-2*(physicochemical[[#This Row],[Euclidean Dist]]/gamma)^2,2*((physicochemical[[#This Row],[Euclidean Dist]]-gamma)/gamma)^2)</f>
        <v>0.69584621965393567</v>
      </c>
      <c r="X418" t="str">
        <f>VLOOKUP(physicochemical[[#This Row],[S- Fn]],FuzzyQ,2)</f>
        <v>Q2</v>
      </c>
      <c r="Y418">
        <f>physicochemical[[#This Row],[Euclidean Dist]]^2</f>
        <v>34.664127548456591</v>
      </c>
      <c r="Z418" t="str">
        <f>VLOOKUP(physicochemical[[#This Row],[Concentration]],FuzzyQ,2)</f>
        <v>Q1</v>
      </c>
      <c r="AA418">
        <f>SQRT(physicochemical[[#This Row],[S- Fn]])</f>
        <v>0.83417397445253327</v>
      </c>
      <c r="AB418" t="str">
        <f>VLOOKUP(physicochemical[[#This Row],[Dialation]],FuzzyQ,2)</f>
        <v>Q1</v>
      </c>
    </row>
    <row r="419" spans="1:28" hidden="1" x14ac:dyDescent="0.35">
      <c r="A419">
        <f>'winequality-white'!A476</f>
        <v>10.5</v>
      </c>
      <c r="B419">
        <f>'winequality-white'!B476</f>
        <v>0.28000000000000003</v>
      </c>
      <c r="C419">
        <f>'winequality-white'!D476</f>
        <v>1.7</v>
      </c>
      <c r="D419">
        <f>'winequality-white'!E476</f>
        <v>0.08</v>
      </c>
      <c r="E419">
        <f>'winequality-white'!F476</f>
        <v>10</v>
      </c>
      <c r="F419">
        <f>'winequality-white'!H476</f>
        <v>0.99819999999999998</v>
      </c>
      <c r="G419">
        <f>'winequality-white'!I476</f>
        <v>3.2</v>
      </c>
      <c r="H419">
        <f>'winequality-white'!J476</f>
        <v>0.89</v>
      </c>
      <c r="I419">
        <f>'winequality-white'!K476</f>
        <v>9.4</v>
      </c>
      <c r="J419" s="17">
        <v>6</v>
      </c>
      <c r="K419">
        <f>STANDARDIZE(physicochemical[[#This Row],[fixed acidity]],Stats!B$3,Stats!B$7)</f>
        <v>0.96433508168931392</v>
      </c>
      <c r="L419">
        <f>STANDARDIZE(physicochemical[[#This Row],[volatile acidity]],Stats!C$3,Stats!C$7)</f>
        <v>-1.3905918860171962</v>
      </c>
      <c r="M419">
        <f>STANDARDIZE(physicochemical[[#This Row],[residual sugar]],Stats!E$3,Stats!E$7)</f>
        <v>-0.70978913744810046</v>
      </c>
      <c r="N419">
        <f>STANDARDIZE(physicochemical[[#This Row],[chlorides]],Stats!F$3,Stats!F$7)</f>
        <v>-0.20784689341987472</v>
      </c>
      <c r="O419">
        <f>STANDARDIZE(physicochemical[[#This Row],[free sulfur dioxide]],Stats!G$3,Stats!G$7)</f>
        <v>-0.51850258323958376</v>
      </c>
      <c r="P419">
        <f>STANDARDIZE(physicochemical[[#This Row],[density]],Stats!I$3,Stats!I$7)</f>
        <v>0.47835540194459197</v>
      </c>
      <c r="Q419">
        <f>STANDARDIZE(physicochemical[[#This Row],[pH]],Stats!J$3,Stats!J$7)</f>
        <v>-0.62742210014778854</v>
      </c>
      <c r="R419">
        <f>STANDARDIZE(physicochemical[[#This Row],[sulphates]],Stats!K$3,Stats!K$7)</f>
        <v>1.2088882958740546</v>
      </c>
      <c r="S419">
        <f>STANDARDIZE(physicochemical[[#This Row],[alcohol]],Stats!L$3,Stats!L$7)</f>
        <v>-0.813716626862097</v>
      </c>
      <c r="T419" s="17">
        <f>STANDARDIZE(physicochemical[[#This Row],[quality]],Stats!N$3,Stats!N$7)</f>
        <v>0.50837380281196765</v>
      </c>
      <c r="U419">
        <f>SQRT(SUMXMY2($K$2:$S$2,physicochemical[[#This Row],[STDFA]:[STDAlc]]))</f>
        <v>6.8262306444280485</v>
      </c>
      <c r="V419" t="str">
        <f>VLOOKUP(physicochemical[[#This Row],[Euclidean Dist]],Quartiles,2)</f>
        <v>Q2</v>
      </c>
      <c r="W419">
        <f>IF(physicochemical[[#This Row],[Euclidean Dist]]&lt;=beta,1-2*(physicochemical[[#This Row],[Euclidean Dist]]/gamma)^2,2*((physicochemical[[#This Row],[Euclidean Dist]]-gamma)/gamma)^2)</f>
        <v>0.5911397772575282</v>
      </c>
      <c r="X419" t="str">
        <f>VLOOKUP(physicochemical[[#This Row],[S- Fn]],FuzzyQ,2)</f>
        <v>Q2</v>
      </c>
      <c r="Y419">
        <f>physicochemical[[#This Row],[Euclidean Dist]]^2</f>
        <v>46.597424810928572</v>
      </c>
      <c r="Z419" t="str">
        <f>VLOOKUP(physicochemical[[#This Row],[Concentration]],FuzzyQ,2)</f>
        <v>Q1</v>
      </c>
      <c r="AA419">
        <f>SQRT(physicochemical[[#This Row],[S- Fn]])</f>
        <v>0.76885614861138241</v>
      </c>
      <c r="AB419" t="str">
        <f>VLOOKUP(physicochemical[[#This Row],[Dialation]],FuzzyQ,2)</f>
        <v>Q1</v>
      </c>
    </row>
    <row r="420" spans="1:28" hidden="1" x14ac:dyDescent="0.35">
      <c r="A420">
        <f>'winequality-white'!A477</f>
        <v>9.6</v>
      </c>
      <c r="B420">
        <f>'winequality-white'!B477</f>
        <v>0.68</v>
      </c>
      <c r="C420">
        <f>'winequality-white'!D477</f>
        <v>2.2000000000000002</v>
      </c>
      <c r="D420">
        <f>'winequality-white'!E477</f>
        <v>8.6999999999999994E-2</v>
      </c>
      <c r="E420">
        <f>'winequality-white'!F477</f>
        <v>5</v>
      </c>
      <c r="F420">
        <f>'winequality-white'!H477</f>
        <v>0.99880000000000002</v>
      </c>
      <c r="G420">
        <f>'winequality-white'!I477</f>
        <v>3.14</v>
      </c>
      <c r="H420">
        <f>'winequality-white'!J477</f>
        <v>0.6</v>
      </c>
      <c r="I420">
        <f>'winequality-white'!K477</f>
        <v>10.199999999999999</v>
      </c>
      <c r="J420" s="17">
        <v>5</v>
      </c>
      <c r="K420">
        <f>STANDARDIZE(physicochemical[[#This Row],[fixed acidity]],Stats!B$3,Stats!B$7)</f>
        <v>0.47429975137460118</v>
      </c>
      <c r="L420">
        <f>STANDARDIZE(physicochemical[[#This Row],[volatile acidity]],Stats!C$3,Stats!C$7)</f>
        <v>0.84967858160888221</v>
      </c>
      <c r="M420">
        <f>STANDARDIZE(physicochemical[[#This Row],[residual sugar]],Stats!E$3,Stats!E$7)</f>
        <v>-0.30622469723426132</v>
      </c>
      <c r="N420">
        <f>STANDARDIZE(physicochemical[[#This Row],[chlorides]],Stats!F$3,Stats!F$7)</f>
        <v>-6.7612844847427148E-2</v>
      </c>
      <c r="O420">
        <f>STANDARDIZE(physicochemical[[#This Row],[free sulfur dioxide]],Stats!G$3,Stats!G$7)</f>
        <v>-1.0198587843994984</v>
      </c>
      <c r="P420">
        <f>STANDARDIZE(physicochemical[[#This Row],[density]],Stats!I$3,Stats!I$7)</f>
        <v>0.8158115948228174</v>
      </c>
      <c r="Q420">
        <f>STANDARDIZE(physicochemical[[#This Row],[pH]],Stats!J$3,Stats!J$7)</f>
        <v>-1.0072942092180965</v>
      </c>
      <c r="R420">
        <f>STANDARDIZE(physicochemical[[#This Row],[sulphates]],Stats!K$3,Stats!K$7)</f>
        <v>-0.37399776970061643</v>
      </c>
      <c r="S420">
        <f>STANDARDIZE(physicochemical[[#This Row],[alcohol]],Stats!L$3,Stats!L$7)</f>
        <v>-3.9393679925390557E-2</v>
      </c>
      <c r="T420" s="17">
        <f>STANDARDIZE(physicochemical[[#This Row],[quality]],Stats!N$3,Stats!N$7)</f>
        <v>-0.74377842086283041</v>
      </c>
      <c r="U420">
        <f>SQRT(SUMXMY2($K$2:$S$2,physicochemical[[#This Row],[STDFA]:[STDAlc]]))</f>
        <v>4.8691829439236107</v>
      </c>
      <c r="V420" t="str">
        <f>VLOOKUP(physicochemical[[#This Row],[Euclidean Dist]],Quartiles,2)</f>
        <v>Q2</v>
      </c>
      <c r="W420">
        <f>IF(physicochemical[[#This Row],[Euclidean Dist]]&lt;=beta,1-2*(physicochemical[[#This Row],[Euclidean Dist]]/gamma)^2,2*((physicochemical[[#This Row],[Euclidean Dist]]-gamma)/gamma)^2)</f>
        <v>0.79197040248905748</v>
      </c>
      <c r="X420" t="str">
        <f>VLOOKUP(physicochemical[[#This Row],[S- Fn]],FuzzyQ,2)</f>
        <v>Q1</v>
      </c>
      <c r="Y420">
        <f>physicochemical[[#This Row],[Euclidean Dist]]^2</f>
        <v>23.708942541396599</v>
      </c>
      <c r="Z420" t="str">
        <f>VLOOKUP(physicochemical[[#This Row],[Concentration]],FuzzyQ,2)</f>
        <v>Q1</v>
      </c>
      <c r="AA420">
        <f>SQRT(physicochemical[[#This Row],[S- Fn]])</f>
        <v>0.88992718943128013</v>
      </c>
      <c r="AB420" t="str">
        <f>VLOOKUP(physicochemical[[#This Row],[Dialation]],FuzzyQ,2)</f>
        <v>Q1</v>
      </c>
    </row>
    <row r="421" spans="1:28" hidden="1" x14ac:dyDescent="0.35">
      <c r="A421">
        <f>'winequality-white'!A478</f>
        <v>9.3000000000000007</v>
      </c>
      <c r="B421">
        <f>'winequality-white'!B478</f>
        <v>0.27</v>
      </c>
      <c r="C421">
        <f>'winequality-white'!D478</f>
        <v>2</v>
      </c>
      <c r="D421">
        <f>'winequality-white'!E478</f>
        <v>9.0999999999999998E-2</v>
      </c>
      <c r="E421">
        <f>'winequality-white'!F478</f>
        <v>6</v>
      </c>
      <c r="F421">
        <f>'winequality-white'!H478</f>
        <v>0.998</v>
      </c>
      <c r="G421">
        <f>'winequality-white'!I478</f>
        <v>3.28</v>
      </c>
      <c r="H421">
        <f>'winequality-white'!J478</f>
        <v>0.7</v>
      </c>
      <c r="I421">
        <f>'winequality-white'!K478</f>
        <v>9.6999999999999993</v>
      </c>
      <c r="J421" s="17">
        <v>5</v>
      </c>
      <c r="K421">
        <f>STANDARDIZE(physicochemical[[#This Row],[fixed acidity]],Stats!B$3,Stats!B$7)</f>
        <v>0.31095464126969752</v>
      </c>
      <c r="L421">
        <f>STANDARDIZE(physicochemical[[#This Row],[volatile acidity]],Stats!C$3,Stats!C$7)</f>
        <v>-1.4465986477078483</v>
      </c>
      <c r="M421">
        <f>STANDARDIZE(physicochemical[[#This Row],[residual sugar]],Stats!E$3,Stats!E$7)</f>
        <v>-0.46765047331979703</v>
      </c>
      <c r="N421">
        <f>STANDARDIZE(physicochemical[[#This Row],[chlorides]],Stats!F$3,Stats!F$7)</f>
        <v>1.2520897193971616E-2</v>
      </c>
      <c r="O421">
        <f>STANDARDIZE(physicochemical[[#This Row],[free sulfur dioxide]],Stats!G$3,Stats!G$7)</f>
        <v>-0.91958754416751554</v>
      </c>
      <c r="P421">
        <f>STANDARDIZE(physicochemical[[#This Row],[density]],Stats!I$3,Stats!I$7)</f>
        <v>0.36587000431853767</v>
      </c>
      <c r="Q421">
        <f>STANDARDIZE(physicochemical[[#This Row],[pH]],Stats!J$3,Stats!J$7)</f>
        <v>-0.12092595472071396</v>
      </c>
      <c r="R421">
        <f>STANDARDIZE(physicochemical[[#This Row],[sulphates]],Stats!K$3,Stats!K$7)</f>
        <v>0.17182501153202853</v>
      </c>
      <c r="S421">
        <f>STANDARDIZE(physicochemical[[#This Row],[alcohol]],Stats!L$3,Stats!L$7)</f>
        <v>-0.52334552176083271</v>
      </c>
      <c r="T421" s="17">
        <f>STANDARDIZE(physicochemical[[#This Row],[quality]],Stats!N$3,Stats!N$7)</f>
        <v>-0.74377842086283041</v>
      </c>
      <c r="U421">
        <f>SQRT(SUMXMY2($K$2:$S$2,physicochemical[[#This Row],[STDFA]:[STDAlc]]))</f>
        <v>6.155019805844117</v>
      </c>
      <c r="V421" t="str">
        <f>VLOOKUP(physicochemical[[#This Row],[Euclidean Dist]],Quartiles,2)</f>
        <v>Q2</v>
      </c>
      <c r="W421">
        <f>IF(physicochemical[[#This Row],[Euclidean Dist]]&lt;=beta,1-2*(physicochemical[[#This Row],[Euclidean Dist]]/gamma)^2,2*((physicochemical[[#This Row],[Euclidean Dist]]-gamma)/gamma)^2)</f>
        <v>0.66759170389613831</v>
      </c>
      <c r="X421" t="str">
        <f>VLOOKUP(physicochemical[[#This Row],[S- Fn]],FuzzyQ,2)</f>
        <v>Q2</v>
      </c>
      <c r="Y421">
        <f>physicochemical[[#This Row],[Euclidean Dist]]^2</f>
        <v>37.884268810333353</v>
      </c>
      <c r="Z421" t="str">
        <f>VLOOKUP(physicochemical[[#This Row],[Concentration]],FuzzyQ,2)</f>
        <v>Q1</v>
      </c>
      <c r="AA421">
        <f>SQRT(physicochemical[[#This Row],[S- Fn]])</f>
        <v>0.8170628518640034</v>
      </c>
      <c r="AB421" t="str">
        <f>VLOOKUP(physicochemical[[#This Row],[Dialation]],FuzzyQ,2)</f>
        <v>Q1</v>
      </c>
    </row>
    <row r="422" spans="1:28" hidden="1" x14ac:dyDescent="0.35">
      <c r="A422">
        <f>'winequality-white'!A479</f>
        <v>10.4</v>
      </c>
      <c r="B422">
        <f>'winequality-white'!B479</f>
        <v>0.24</v>
      </c>
      <c r="C422">
        <f>'winequality-white'!D479</f>
        <v>1.8</v>
      </c>
      <c r="D422">
        <f>'winequality-white'!E479</f>
        <v>7.4999999999999997E-2</v>
      </c>
      <c r="E422">
        <f>'winequality-white'!F479</f>
        <v>6</v>
      </c>
      <c r="F422">
        <f>'winequality-white'!H479</f>
        <v>0.99770000000000003</v>
      </c>
      <c r="G422">
        <f>'winequality-white'!I479</f>
        <v>3.18</v>
      </c>
      <c r="H422">
        <f>'winequality-white'!J479</f>
        <v>1.06</v>
      </c>
      <c r="I422">
        <f>'winequality-white'!K479</f>
        <v>11</v>
      </c>
      <c r="J422" s="17">
        <v>6</v>
      </c>
      <c r="K422">
        <f>STANDARDIZE(physicochemical[[#This Row],[fixed acidity]],Stats!B$3,Stats!B$7)</f>
        <v>0.90988671165434609</v>
      </c>
      <c r="L422">
        <f>STANDARDIZE(physicochemical[[#This Row],[volatile acidity]],Stats!C$3,Stats!C$7)</f>
        <v>-1.6146189327798044</v>
      </c>
      <c r="M422">
        <f>STANDARDIZE(physicochemical[[#This Row],[residual sugar]],Stats!E$3,Stats!E$7)</f>
        <v>-0.62907624940533258</v>
      </c>
      <c r="N422">
        <f>STANDARDIZE(physicochemical[[#This Row],[chlorides]],Stats!F$3,Stats!F$7)</f>
        <v>-0.3080140709716232</v>
      </c>
      <c r="O422">
        <f>STANDARDIZE(physicochemical[[#This Row],[free sulfur dioxide]],Stats!G$3,Stats!G$7)</f>
        <v>-0.91958754416751554</v>
      </c>
      <c r="P422">
        <f>STANDARDIZE(physicochemical[[#This Row],[density]],Stats!I$3,Stats!I$7)</f>
        <v>0.19714190787945621</v>
      </c>
      <c r="Q422">
        <f>STANDARDIZE(physicochemical[[#This Row],[pH]],Stats!J$3,Stats!J$7)</f>
        <v>-0.75404613650455787</v>
      </c>
      <c r="R422">
        <f>STANDARDIZE(physicochemical[[#This Row],[sulphates]],Stats!K$3,Stats!K$7)</f>
        <v>2.1367870239695512</v>
      </c>
      <c r="S422">
        <f>STANDARDIZE(physicochemical[[#This Row],[alcohol]],Stats!L$3,Stats!L$7)</f>
        <v>0.73492926701131767</v>
      </c>
      <c r="T422" s="17">
        <f>STANDARDIZE(physicochemical[[#This Row],[quality]],Stats!N$3,Stats!N$7)</f>
        <v>0.50837380281196765</v>
      </c>
      <c r="U422">
        <f>SQRT(SUMXMY2($K$2:$S$2,physicochemical[[#This Row],[STDFA]:[STDAlc]]))</f>
        <v>7.1718051170763717</v>
      </c>
      <c r="V422" t="str">
        <f>VLOOKUP(physicochemical[[#This Row],[Euclidean Dist]],Quartiles,2)</f>
        <v>Q2</v>
      </c>
      <c r="W422">
        <f>IF(physicochemical[[#This Row],[Euclidean Dist]]&lt;=beta,1-2*(physicochemical[[#This Row],[Euclidean Dist]]/gamma)^2,2*((physicochemical[[#This Row],[Euclidean Dist]]-gamma)/gamma)^2)</f>
        <v>0.54869525034276878</v>
      </c>
      <c r="X422" t="str">
        <f>VLOOKUP(physicochemical[[#This Row],[S- Fn]],FuzzyQ,2)</f>
        <v>Q2</v>
      </c>
      <c r="Y422">
        <f>physicochemical[[#This Row],[Euclidean Dist]]^2</f>
        <v>51.434788637322832</v>
      </c>
      <c r="Z422" t="str">
        <f>VLOOKUP(physicochemical[[#This Row],[Concentration]],FuzzyQ,2)</f>
        <v>Q1</v>
      </c>
      <c r="AA422">
        <f>SQRT(physicochemical[[#This Row],[S- Fn]])</f>
        <v>0.74073966435095728</v>
      </c>
      <c r="AB422" t="str">
        <f>VLOOKUP(physicochemical[[#This Row],[Dialation]],FuzzyQ,2)</f>
        <v>Q2</v>
      </c>
    </row>
    <row r="423" spans="1:28" hidden="1" x14ac:dyDescent="0.35">
      <c r="A423">
        <f>'winequality-white'!A481</f>
        <v>9.4</v>
      </c>
      <c r="B423">
        <f>'winequality-white'!B481</f>
        <v>0.68500000000000005</v>
      </c>
      <c r="C423">
        <f>'winequality-white'!D481</f>
        <v>2.7</v>
      </c>
      <c r="D423">
        <f>'winequality-white'!E481</f>
        <v>7.6999999999999999E-2</v>
      </c>
      <c r="E423">
        <f>'winequality-white'!F481</f>
        <v>6</v>
      </c>
      <c r="F423">
        <f>'winequality-white'!H481</f>
        <v>0.99839999999999995</v>
      </c>
      <c r="G423">
        <f>'winequality-white'!I481</f>
        <v>3.19</v>
      </c>
      <c r="H423">
        <f>'winequality-white'!J481</f>
        <v>0.7</v>
      </c>
      <c r="I423">
        <f>'winequality-white'!K481</f>
        <v>10.1</v>
      </c>
      <c r="J423" s="17">
        <v>6</v>
      </c>
      <c r="K423">
        <f>STANDARDIZE(physicochemical[[#This Row],[fixed acidity]],Stats!B$3,Stats!B$7)</f>
        <v>0.3654030113046654</v>
      </c>
      <c r="L423">
        <f>STANDARDIZE(physicochemical[[#This Row],[volatile acidity]],Stats!C$3,Stats!C$7)</f>
        <v>0.87768196245420815</v>
      </c>
      <c r="M423">
        <f>STANDARDIZE(physicochemical[[#This Row],[residual sugar]],Stats!E$3,Stats!E$7)</f>
        <v>9.733974297957762E-2</v>
      </c>
      <c r="N423">
        <f>STANDARDIZE(physicochemical[[#This Row],[chlorides]],Stats!F$3,Stats!F$7)</f>
        <v>-0.26794719995092381</v>
      </c>
      <c r="O423">
        <f>STANDARDIZE(physicochemical[[#This Row],[free sulfur dioxide]],Stats!G$3,Stats!G$7)</f>
        <v>-0.91958754416751554</v>
      </c>
      <c r="P423">
        <f>STANDARDIZE(physicochemical[[#This Row],[density]],Stats!I$3,Stats!I$7)</f>
        <v>0.59084079957064628</v>
      </c>
      <c r="Q423">
        <f>STANDARDIZE(physicochemical[[#This Row],[pH]],Stats!J$3,Stats!J$7)</f>
        <v>-0.6907341183261746</v>
      </c>
      <c r="R423">
        <f>STANDARDIZE(physicochemical[[#This Row],[sulphates]],Stats!K$3,Stats!K$7)</f>
        <v>0.17182501153202853</v>
      </c>
      <c r="S423">
        <f>STANDARDIZE(physicochemical[[#This Row],[alcohol]],Stats!L$3,Stats!L$7)</f>
        <v>-0.13618404829247865</v>
      </c>
      <c r="T423" s="17">
        <f>STANDARDIZE(physicochemical[[#This Row],[quality]],Stats!N$3,Stats!N$7)</f>
        <v>0.50837380281196765</v>
      </c>
      <c r="U423">
        <f>SQRT(SUMXMY2($K$2:$S$2,physicochemical[[#This Row],[STDFA]:[STDAlc]]))</f>
        <v>4.5440705166080555</v>
      </c>
      <c r="V423" t="str">
        <f>VLOOKUP(physicochemical[[#This Row],[Euclidean Dist]],Quartiles,2)</f>
        <v>Q2</v>
      </c>
      <c r="W423">
        <f>IF(physicochemical[[#This Row],[Euclidean Dist]]&lt;=beta,1-2*(physicochemical[[#This Row],[Euclidean Dist]]/gamma)^2,2*((physicochemical[[#This Row],[Euclidean Dist]]-gamma)/gamma)^2)</f>
        <v>0.81882299786926305</v>
      </c>
      <c r="X423" t="str">
        <f>VLOOKUP(physicochemical[[#This Row],[S- Fn]],FuzzyQ,2)</f>
        <v>Q1</v>
      </c>
      <c r="Y423">
        <f>physicochemical[[#This Row],[Euclidean Dist]]^2</f>
        <v>20.648576859906601</v>
      </c>
      <c r="Z423" t="str">
        <f>VLOOKUP(physicochemical[[#This Row],[Concentration]],FuzzyQ,2)</f>
        <v>Q1</v>
      </c>
      <c r="AA423">
        <f>SQRT(physicochemical[[#This Row],[S- Fn]])</f>
        <v>0.9048883897306137</v>
      </c>
      <c r="AB423" t="str">
        <f>VLOOKUP(physicochemical[[#This Row],[Dialation]],FuzzyQ,2)</f>
        <v>Q1</v>
      </c>
    </row>
    <row r="424" spans="1:28" hidden="1" x14ac:dyDescent="0.35">
      <c r="A424">
        <f>'winequality-white'!A482</f>
        <v>10.6</v>
      </c>
      <c r="B424">
        <f>'winequality-white'!B482</f>
        <v>0.28000000000000003</v>
      </c>
      <c r="C424">
        <f>'winequality-white'!D482</f>
        <v>15.5</v>
      </c>
      <c r="D424">
        <f>'winequality-white'!E482</f>
        <v>6.9000000000000006E-2</v>
      </c>
      <c r="E424">
        <f>'winequality-white'!F482</f>
        <v>6</v>
      </c>
      <c r="F424">
        <f>'winequality-white'!H482</f>
        <v>1.0025999999999999</v>
      </c>
      <c r="G424">
        <f>'winequality-white'!I482</f>
        <v>3.12</v>
      </c>
      <c r="H424">
        <f>'winequality-white'!J482</f>
        <v>0.66</v>
      </c>
      <c r="I424">
        <f>'winequality-white'!K482</f>
        <v>9.1999999999999993</v>
      </c>
      <c r="J424" s="17">
        <v>5</v>
      </c>
      <c r="K424">
        <f>STANDARDIZE(physicochemical[[#This Row],[fixed acidity]],Stats!B$3,Stats!B$7)</f>
        <v>1.0187834517242818</v>
      </c>
      <c r="L424">
        <f>STANDARDIZE(physicochemical[[#This Row],[volatile acidity]],Stats!C$3,Stats!C$7)</f>
        <v>-1.3905918860171962</v>
      </c>
      <c r="M424">
        <f>STANDARDIZE(physicochemical[[#This Row],[residual sugar]],Stats!E$3,Stats!E$7)</f>
        <v>10.428589412453855</v>
      </c>
      <c r="N424">
        <f>STANDARDIZE(physicochemical[[#This Row],[chlorides]],Stats!F$3,Stats!F$7)</f>
        <v>-0.42821468403372104</v>
      </c>
      <c r="O424">
        <f>STANDARDIZE(physicochemical[[#This Row],[free sulfur dioxide]],Stats!G$3,Stats!G$7)</f>
        <v>-0.91958754416751554</v>
      </c>
      <c r="P424">
        <f>STANDARDIZE(physicochemical[[#This Row],[density]],Stats!I$3,Stats!I$7)</f>
        <v>2.9530341497180368</v>
      </c>
      <c r="Q424">
        <f>STANDARDIZE(physicochemical[[#This Row],[pH]],Stats!J$3,Stats!J$7)</f>
        <v>-1.133918245574866</v>
      </c>
      <c r="R424">
        <f>STANDARDIZE(physicochemical[[#This Row],[sulphates]],Stats!K$3,Stats!K$7)</f>
        <v>-4.6504100961029089E-2</v>
      </c>
      <c r="S424">
        <f>STANDARDIZE(physicochemical[[#This Row],[alcohol]],Stats!L$3,Stats!L$7)</f>
        <v>-1.007297363596275</v>
      </c>
      <c r="T424" s="17">
        <f>STANDARDIZE(physicochemical[[#This Row],[quality]],Stats!N$3,Stats!N$7)</f>
        <v>-0.74377842086283041</v>
      </c>
      <c r="U424">
        <f>SQRT(SUMXMY2($K$2:$S$2,physicochemical[[#This Row],[STDFA]:[STDAlc]]))</f>
        <v>11.655547037999758</v>
      </c>
      <c r="V424" t="str">
        <f>VLOOKUP(physicochemical[[#This Row],[Euclidean Dist]],Quartiles,2)</f>
        <v>Q4</v>
      </c>
      <c r="W424">
        <f>IF(physicochemical[[#This Row],[Euclidean Dist]]&lt;=beta,1-2*(physicochemical[[#This Row],[Euclidean Dist]]/gamma)^2,2*((physicochemical[[#This Row],[Euclidean Dist]]-gamma)/gamma)^2)</f>
        <v>0.10395691863885283</v>
      </c>
      <c r="X424" t="str">
        <f>VLOOKUP(physicochemical[[#This Row],[S- Fn]],FuzzyQ,2)</f>
        <v>Q4</v>
      </c>
      <c r="Y424">
        <f>physicochemical[[#This Row],[Euclidean Dist]]^2</f>
        <v>135.85177675502493</v>
      </c>
      <c r="Z424" t="str">
        <f>VLOOKUP(physicochemical[[#This Row],[Concentration]],FuzzyQ,2)</f>
        <v>Q1</v>
      </c>
      <c r="AA424">
        <f>SQRT(physicochemical[[#This Row],[S- Fn]])</f>
        <v>0.32242350819822807</v>
      </c>
      <c r="AB424" t="str">
        <f>VLOOKUP(physicochemical[[#This Row],[Dialation]],FuzzyQ,2)</f>
        <v>Q3</v>
      </c>
    </row>
    <row r="425" spans="1:28" hidden="1" x14ac:dyDescent="0.35">
      <c r="A425">
        <f>'winequality-white'!A483</f>
        <v>9.4</v>
      </c>
      <c r="B425">
        <f>'winequality-white'!B483</f>
        <v>0.3</v>
      </c>
      <c r="C425">
        <f>'winequality-white'!D483</f>
        <v>2.8</v>
      </c>
      <c r="D425">
        <f>'winequality-white'!E483</f>
        <v>0.08</v>
      </c>
      <c r="E425">
        <f>'winequality-white'!F483</f>
        <v>6</v>
      </c>
      <c r="F425">
        <f>'winequality-white'!H483</f>
        <v>0.99639999999999995</v>
      </c>
      <c r="G425">
        <f>'winequality-white'!I483</f>
        <v>3.15</v>
      </c>
      <c r="H425">
        <f>'winequality-white'!J483</f>
        <v>0.92</v>
      </c>
      <c r="I425">
        <f>'winequality-white'!K483</f>
        <v>11.7</v>
      </c>
      <c r="J425" s="17">
        <v>8</v>
      </c>
      <c r="K425">
        <f>STANDARDIZE(physicochemical[[#This Row],[fixed acidity]],Stats!B$3,Stats!B$7)</f>
        <v>0.3654030113046654</v>
      </c>
      <c r="L425">
        <f>STANDARDIZE(physicochemical[[#This Row],[volatile acidity]],Stats!C$3,Stats!C$7)</f>
        <v>-1.2785783626358926</v>
      </c>
      <c r="M425">
        <f>STANDARDIZE(physicochemical[[#This Row],[residual sugar]],Stats!E$3,Stats!E$7)</f>
        <v>0.17805263102234511</v>
      </c>
      <c r="N425">
        <f>STANDARDIZE(physicochemical[[#This Row],[chlorides]],Stats!F$3,Stats!F$7)</f>
        <v>-0.20784689341987472</v>
      </c>
      <c r="O425">
        <f>STANDARDIZE(physicochemical[[#This Row],[free sulfur dioxide]],Stats!G$3,Stats!G$7)</f>
        <v>-0.91958754416751554</v>
      </c>
      <c r="P425">
        <f>STANDARDIZE(physicochemical[[#This Row],[density]],Stats!I$3,Stats!I$7)</f>
        <v>-0.53401317669002168</v>
      </c>
      <c r="Q425">
        <f>STANDARDIZE(physicochemical[[#This Row],[pH]],Stats!J$3,Stats!J$7)</f>
        <v>-0.94398219103971337</v>
      </c>
      <c r="R425">
        <f>STANDARDIZE(physicochemical[[#This Row],[sulphates]],Stats!K$3,Stats!K$7)</f>
        <v>1.3726351302438482</v>
      </c>
      <c r="S425">
        <f>STANDARDIZE(physicochemical[[#This Row],[alcohol]],Stats!L$3,Stats!L$7)</f>
        <v>1.4124618455809359</v>
      </c>
      <c r="T425" s="17">
        <f>STANDARDIZE(physicochemical[[#This Row],[quality]],Stats!N$3,Stats!N$7)</f>
        <v>3.0126782501615637</v>
      </c>
      <c r="U425">
        <f>SQRT(SUMXMY2($K$2:$S$2,physicochemical[[#This Row],[STDFA]:[STDAlc]]))</f>
        <v>6.4603652620011021</v>
      </c>
      <c r="V425" t="str">
        <f>VLOOKUP(physicochemical[[#This Row],[Euclidean Dist]],Quartiles,2)</f>
        <v>Q2</v>
      </c>
      <c r="W425">
        <f>IF(physicochemical[[#This Row],[Euclidean Dist]]&lt;=beta,1-2*(physicochemical[[#This Row],[Euclidean Dist]]/gamma)^2,2*((physicochemical[[#This Row],[Euclidean Dist]]-gamma)/gamma)^2)</f>
        <v>0.63379262089610833</v>
      </c>
      <c r="X425" t="str">
        <f>VLOOKUP(physicochemical[[#This Row],[S- Fn]],FuzzyQ,2)</f>
        <v>Q2</v>
      </c>
      <c r="Y425">
        <f>physicochemical[[#This Row],[Euclidean Dist]]^2</f>
        <v>41.736319318470571</v>
      </c>
      <c r="Z425" t="str">
        <f>VLOOKUP(physicochemical[[#This Row],[Concentration]],FuzzyQ,2)</f>
        <v>Q1</v>
      </c>
      <c r="AA425">
        <f>SQRT(physicochemical[[#This Row],[S- Fn]])</f>
        <v>0.79611093504367114</v>
      </c>
      <c r="AB425" t="str">
        <f>VLOOKUP(physicochemical[[#This Row],[Dialation]],FuzzyQ,2)</f>
        <v>Q1</v>
      </c>
    </row>
    <row r="426" spans="1:28" hidden="1" x14ac:dyDescent="0.35">
      <c r="A426">
        <f>'winequality-white'!A484</f>
        <v>10.6</v>
      </c>
      <c r="B426">
        <f>'winequality-white'!B484</f>
        <v>0.36</v>
      </c>
      <c r="C426">
        <f>'winequality-white'!D484</f>
        <v>2.2000000000000002</v>
      </c>
      <c r="D426">
        <f>'winequality-white'!E484</f>
        <v>0.152</v>
      </c>
      <c r="E426">
        <f>'winequality-white'!F484</f>
        <v>6</v>
      </c>
      <c r="F426">
        <f>'winequality-white'!H484</f>
        <v>0.99860000000000004</v>
      </c>
      <c r="G426">
        <f>'winequality-white'!I484</f>
        <v>3.04</v>
      </c>
      <c r="H426">
        <f>'winequality-white'!J484</f>
        <v>1.05</v>
      </c>
      <c r="I426">
        <f>'winequality-white'!K484</f>
        <v>9.4</v>
      </c>
      <c r="J426" s="17">
        <v>5</v>
      </c>
      <c r="K426">
        <f>STANDARDIZE(physicochemical[[#This Row],[fixed acidity]],Stats!B$3,Stats!B$7)</f>
        <v>1.0187834517242818</v>
      </c>
      <c r="L426">
        <f>STANDARDIZE(physicochemical[[#This Row],[volatile acidity]],Stats!C$3,Stats!C$7)</f>
        <v>-0.94253779249198089</v>
      </c>
      <c r="M426">
        <f>STANDARDIZE(physicochemical[[#This Row],[residual sugar]],Stats!E$3,Stats!E$7)</f>
        <v>-0.30622469723426132</v>
      </c>
      <c r="N426">
        <f>STANDARDIZE(physicochemical[[#This Row],[chlorides]],Stats!F$3,Stats!F$7)</f>
        <v>1.2345604633253018</v>
      </c>
      <c r="O426">
        <f>STANDARDIZE(physicochemical[[#This Row],[free sulfur dioxide]],Stats!G$3,Stats!G$7)</f>
        <v>-0.91958754416751554</v>
      </c>
      <c r="P426">
        <f>STANDARDIZE(physicochemical[[#This Row],[density]],Stats!I$3,Stats!I$7)</f>
        <v>0.70332619719676304</v>
      </c>
      <c r="Q426">
        <f>STANDARDIZE(physicochemical[[#This Row],[pH]],Stats!J$3,Stats!J$7)</f>
        <v>-1.6404143910019433</v>
      </c>
      <c r="R426">
        <f>STANDARDIZE(physicochemical[[#This Row],[sulphates]],Stats!K$3,Stats!K$7)</f>
        <v>2.0822047458462869</v>
      </c>
      <c r="S426">
        <f>STANDARDIZE(physicochemical[[#This Row],[alcohol]],Stats!L$3,Stats!L$7)</f>
        <v>-0.813716626862097</v>
      </c>
      <c r="T426" s="17">
        <f>STANDARDIZE(physicochemical[[#This Row],[quality]],Stats!N$3,Stats!N$7)</f>
        <v>-0.74377842086283041</v>
      </c>
      <c r="U426">
        <f>SQRT(SUMXMY2($K$2:$S$2,physicochemical[[#This Row],[STDFA]:[STDAlc]]))</f>
        <v>7.2730997251515159</v>
      </c>
      <c r="V426" t="str">
        <f>VLOOKUP(physicochemical[[#This Row],[Euclidean Dist]],Quartiles,2)</f>
        <v>Q2</v>
      </c>
      <c r="W426">
        <f>IF(physicochemical[[#This Row],[Euclidean Dist]]&lt;=beta,1-2*(physicochemical[[#This Row],[Euclidean Dist]]/gamma)^2,2*((physicochemical[[#This Row],[Euclidean Dist]]-gamma)/gamma)^2)</f>
        <v>0.53585676001313609</v>
      </c>
      <c r="X426" t="str">
        <f>VLOOKUP(physicochemical[[#This Row],[S- Fn]],FuzzyQ,2)</f>
        <v>Q2</v>
      </c>
      <c r="Y426">
        <f>physicochemical[[#This Row],[Euclidean Dist]]^2</f>
        <v>52.897979611999055</v>
      </c>
      <c r="Z426" t="str">
        <f>VLOOKUP(physicochemical[[#This Row],[Concentration]],FuzzyQ,2)</f>
        <v>Q1</v>
      </c>
      <c r="AA426">
        <f>SQRT(physicochemical[[#This Row],[S- Fn]])</f>
        <v>0.73202237671613302</v>
      </c>
      <c r="AB426" t="str">
        <f>VLOOKUP(physicochemical[[#This Row],[Dialation]],FuzzyQ,2)</f>
        <v>Q2</v>
      </c>
    </row>
    <row r="427" spans="1:28" hidden="1" x14ac:dyDescent="0.35">
      <c r="A427">
        <f>'winequality-white'!A485</f>
        <v>10.6</v>
      </c>
      <c r="B427">
        <f>'winequality-white'!B485</f>
        <v>0.36</v>
      </c>
      <c r="C427">
        <f>'winequality-white'!D485</f>
        <v>2.2000000000000002</v>
      </c>
      <c r="D427">
        <f>'winequality-white'!E485</f>
        <v>0.152</v>
      </c>
      <c r="E427">
        <f>'winequality-white'!F485</f>
        <v>7</v>
      </c>
      <c r="F427">
        <f>'winequality-white'!H485</f>
        <v>0.99860000000000004</v>
      </c>
      <c r="G427">
        <f>'winequality-white'!I485</f>
        <v>3.04</v>
      </c>
      <c r="H427">
        <f>'winequality-white'!J485</f>
        <v>1.06</v>
      </c>
      <c r="I427">
        <f>'winequality-white'!K485</f>
        <v>9.4</v>
      </c>
      <c r="J427" s="17">
        <v>5</v>
      </c>
      <c r="K427">
        <f>STANDARDIZE(physicochemical[[#This Row],[fixed acidity]],Stats!B$3,Stats!B$7)</f>
        <v>1.0187834517242818</v>
      </c>
      <c r="L427">
        <f>STANDARDIZE(physicochemical[[#This Row],[volatile acidity]],Stats!C$3,Stats!C$7)</f>
        <v>-0.94253779249198089</v>
      </c>
      <c r="M427">
        <f>STANDARDIZE(physicochemical[[#This Row],[residual sugar]],Stats!E$3,Stats!E$7)</f>
        <v>-0.30622469723426132</v>
      </c>
      <c r="N427">
        <f>STANDARDIZE(physicochemical[[#This Row],[chlorides]],Stats!F$3,Stats!F$7)</f>
        <v>1.2345604633253018</v>
      </c>
      <c r="O427">
        <f>STANDARDIZE(physicochemical[[#This Row],[free sulfur dioxide]],Stats!G$3,Stats!G$7)</f>
        <v>-0.81931630393553256</v>
      </c>
      <c r="P427">
        <f>STANDARDIZE(physicochemical[[#This Row],[density]],Stats!I$3,Stats!I$7)</f>
        <v>0.70332619719676304</v>
      </c>
      <c r="Q427">
        <f>STANDARDIZE(physicochemical[[#This Row],[pH]],Stats!J$3,Stats!J$7)</f>
        <v>-1.6404143910019433</v>
      </c>
      <c r="R427">
        <f>STANDARDIZE(physicochemical[[#This Row],[sulphates]],Stats!K$3,Stats!K$7)</f>
        <v>2.1367870239695512</v>
      </c>
      <c r="S427">
        <f>STANDARDIZE(physicochemical[[#This Row],[alcohol]],Stats!L$3,Stats!L$7)</f>
        <v>-0.813716626862097</v>
      </c>
      <c r="T427" s="17">
        <f>STANDARDIZE(physicochemical[[#This Row],[quality]],Stats!N$3,Stats!N$7)</f>
        <v>-0.74377842086283041</v>
      </c>
      <c r="U427">
        <f>SQRT(SUMXMY2($K$2:$S$2,physicochemical[[#This Row],[STDFA]:[STDAlc]]))</f>
        <v>7.296232093390393</v>
      </c>
      <c r="V427" t="str">
        <f>VLOOKUP(physicochemical[[#This Row],[Euclidean Dist]],Quartiles,2)</f>
        <v>Q2</v>
      </c>
      <c r="W427">
        <f>IF(physicochemical[[#This Row],[Euclidean Dist]]&lt;=beta,1-2*(physicochemical[[#This Row],[Euclidean Dist]]/gamma)^2,2*((physicochemical[[#This Row],[Euclidean Dist]]-gamma)/gamma)^2)</f>
        <v>0.53289961463066859</v>
      </c>
      <c r="X427" t="str">
        <f>VLOOKUP(physicochemical[[#This Row],[S- Fn]],FuzzyQ,2)</f>
        <v>Q2</v>
      </c>
      <c r="Y427">
        <f>physicochemical[[#This Row],[Euclidean Dist]]^2</f>
        <v>53.235002760619956</v>
      </c>
      <c r="Z427" t="str">
        <f>VLOOKUP(physicochemical[[#This Row],[Concentration]],FuzzyQ,2)</f>
        <v>Q1</v>
      </c>
      <c r="AA427">
        <f>SQRT(physicochemical[[#This Row],[S- Fn]])</f>
        <v>0.72999973604835544</v>
      </c>
      <c r="AB427" t="str">
        <f>VLOOKUP(physicochemical[[#This Row],[Dialation]],FuzzyQ,2)</f>
        <v>Q2</v>
      </c>
    </row>
    <row r="428" spans="1:28" hidden="1" x14ac:dyDescent="0.35">
      <c r="A428">
        <f>'winequality-white'!A486</f>
        <v>10.6</v>
      </c>
      <c r="B428">
        <f>'winequality-white'!B486</f>
        <v>0.44</v>
      </c>
      <c r="C428">
        <f>'winequality-white'!D486</f>
        <v>4.0999999999999996</v>
      </c>
      <c r="D428">
        <f>'winequality-white'!E486</f>
        <v>0.114</v>
      </c>
      <c r="E428">
        <f>'winequality-white'!F486</f>
        <v>6</v>
      </c>
      <c r="F428">
        <f>'winequality-white'!H486</f>
        <v>0.997</v>
      </c>
      <c r="G428">
        <f>'winequality-white'!I486</f>
        <v>3.06</v>
      </c>
      <c r="H428">
        <f>'winequality-white'!J486</f>
        <v>0.66</v>
      </c>
      <c r="I428">
        <f>'winequality-white'!K486</f>
        <v>13.4</v>
      </c>
      <c r="J428" s="17">
        <v>6</v>
      </c>
      <c r="K428">
        <f>STANDARDIZE(physicochemical[[#This Row],[fixed acidity]],Stats!B$3,Stats!B$7)</f>
        <v>1.0187834517242818</v>
      </c>
      <c r="L428">
        <f>STANDARDIZE(physicochemical[[#This Row],[volatile acidity]],Stats!C$3,Stats!C$7)</f>
        <v>-0.49448369896676508</v>
      </c>
      <c r="M428">
        <f>STANDARDIZE(physicochemical[[#This Row],[residual sugar]],Stats!E$3,Stats!E$7)</f>
        <v>1.2273201755783263</v>
      </c>
      <c r="N428">
        <f>STANDARDIZE(physicochemical[[#This Row],[chlorides]],Stats!F$3,Stats!F$7)</f>
        <v>0.47328991393201425</v>
      </c>
      <c r="O428">
        <f>STANDARDIZE(physicochemical[[#This Row],[free sulfur dioxide]],Stats!G$3,Stats!G$7)</f>
        <v>-0.91958754416751554</v>
      </c>
      <c r="P428">
        <f>STANDARDIZE(physicochemical[[#This Row],[density]],Stats!I$3,Stats!I$7)</f>
        <v>-0.19655698381179634</v>
      </c>
      <c r="Q428">
        <f>STANDARDIZE(physicochemical[[#This Row],[pH]],Stats!J$3,Stats!J$7)</f>
        <v>-1.5137903546451741</v>
      </c>
      <c r="R428">
        <f>STANDARDIZE(physicochemical[[#This Row],[sulphates]],Stats!K$3,Stats!K$7)</f>
        <v>-4.6504100961029089E-2</v>
      </c>
      <c r="S428">
        <f>STANDARDIZE(physicochemical[[#This Row],[alcohol]],Stats!L$3,Stats!L$7)</f>
        <v>3.0578981078214404</v>
      </c>
      <c r="T428" s="17">
        <f>STANDARDIZE(physicochemical[[#This Row],[quality]],Stats!N$3,Stats!N$7)</f>
        <v>0.50837380281196765</v>
      </c>
      <c r="U428">
        <f>SQRT(SUMXMY2($K$2:$S$2,physicochemical[[#This Row],[STDFA]:[STDAlc]]))</f>
        <v>6.3967771442309216</v>
      </c>
      <c r="V428" t="str">
        <f>VLOOKUP(physicochemical[[#This Row],[Euclidean Dist]],Quartiles,2)</f>
        <v>Q2</v>
      </c>
      <c r="W428">
        <f>IF(physicochemical[[#This Row],[Euclidean Dist]]&lt;=beta,1-2*(physicochemical[[#This Row],[Euclidean Dist]]/gamma)^2,2*((physicochemical[[#This Row],[Euclidean Dist]]-gamma)/gamma)^2)</f>
        <v>0.64096615832719661</v>
      </c>
      <c r="X428" t="str">
        <f>VLOOKUP(physicochemical[[#This Row],[S- Fn]],FuzzyQ,2)</f>
        <v>Q2</v>
      </c>
      <c r="Y428">
        <f>physicochemical[[#This Row],[Euclidean Dist]]^2</f>
        <v>40.918757832955102</v>
      </c>
      <c r="Z428" t="str">
        <f>VLOOKUP(physicochemical[[#This Row],[Concentration]],FuzzyQ,2)</f>
        <v>Q1</v>
      </c>
      <c r="AA428">
        <f>SQRT(physicochemical[[#This Row],[S- Fn]])</f>
        <v>0.80060362123037931</v>
      </c>
      <c r="AB428" t="str">
        <f>VLOOKUP(physicochemical[[#This Row],[Dialation]],FuzzyQ,2)</f>
        <v>Q1</v>
      </c>
    </row>
    <row r="429" spans="1:28" hidden="1" x14ac:dyDescent="0.35">
      <c r="A429">
        <f>'winequality-white'!A487</f>
        <v>10.199999999999999</v>
      </c>
      <c r="B429">
        <f>'winequality-white'!B487</f>
        <v>0.67</v>
      </c>
      <c r="C429">
        <f>'winequality-white'!D487</f>
        <v>1.9</v>
      </c>
      <c r="D429">
        <f>'winequality-white'!E487</f>
        <v>5.3999999999999999E-2</v>
      </c>
      <c r="E429">
        <f>'winequality-white'!F487</f>
        <v>6</v>
      </c>
      <c r="F429">
        <f>'winequality-white'!H487</f>
        <v>0.99760000000000004</v>
      </c>
      <c r="G429">
        <f>'winequality-white'!I487</f>
        <v>3.17</v>
      </c>
      <c r="H429">
        <f>'winequality-white'!J487</f>
        <v>0.47</v>
      </c>
      <c r="I429">
        <f>'winequality-white'!K487</f>
        <v>10</v>
      </c>
      <c r="J429" s="17">
        <v>5</v>
      </c>
      <c r="K429">
        <f>STANDARDIZE(physicochemical[[#This Row],[fixed acidity]],Stats!B$3,Stats!B$7)</f>
        <v>0.80098997158440932</v>
      </c>
      <c r="L429">
        <f>STANDARDIZE(physicochemical[[#This Row],[volatile acidity]],Stats!C$3,Stats!C$7)</f>
        <v>0.7936718199182301</v>
      </c>
      <c r="M429">
        <f>STANDARDIZE(physicochemical[[#This Row],[residual sugar]],Stats!E$3,Stats!E$7)</f>
        <v>-0.54836336136256492</v>
      </c>
      <c r="N429">
        <f>STANDARDIZE(physicochemical[[#This Row],[chlorides]],Stats!F$3,Stats!F$7)</f>
        <v>-0.72871621668896625</v>
      </c>
      <c r="O429">
        <f>STANDARDIZE(physicochemical[[#This Row],[free sulfur dioxide]],Stats!G$3,Stats!G$7)</f>
        <v>-0.91958754416751554</v>
      </c>
      <c r="P429">
        <f>STANDARDIZE(physicochemical[[#This Row],[density]],Stats!I$3,Stats!I$7)</f>
        <v>0.14089920906642905</v>
      </c>
      <c r="Q429">
        <f>STANDARDIZE(physicochemical[[#This Row],[pH]],Stats!J$3,Stats!J$7)</f>
        <v>-0.81735815468294404</v>
      </c>
      <c r="R429">
        <f>STANDARDIZE(physicochemical[[#This Row],[sulphates]],Stats!K$3,Stats!K$7)</f>
        <v>-1.083567385303055</v>
      </c>
      <c r="S429">
        <f>STANDARDIZE(physicochemical[[#This Row],[alcohol]],Stats!L$3,Stats!L$7)</f>
        <v>-0.23297441665956675</v>
      </c>
      <c r="T429" s="17">
        <f>STANDARDIZE(physicochemical[[#This Row],[quality]],Stats!N$3,Stats!N$7)</f>
        <v>-0.74377842086283041</v>
      </c>
      <c r="U429">
        <f>SQRT(SUMXMY2($K$2:$S$2,physicochemical[[#This Row],[STDFA]:[STDAlc]]))</f>
        <v>4.9393002544289457</v>
      </c>
      <c r="V429" t="str">
        <f>VLOOKUP(physicochemical[[#This Row],[Euclidean Dist]],Quartiles,2)</f>
        <v>Q2</v>
      </c>
      <c r="W429">
        <f>IF(physicochemical[[#This Row],[Euclidean Dist]]&lt;=beta,1-2*(physicochemical[[#This Row],[Euclidean Dist]]/gamma)^2,2*((physicochemical[[#This Row],[Euclidean Dist]]-gamma)/gamma)^2)</f>
        <v>0.78593591978821475</v>
      </c>
      <c r="X429" t="str">
        <f>VLOOKUP(physicochemical[[#This Row],[S- Fn]],FuzzyQ,2)</f>
        <v>Q1</v>
      </c>
      <c r="Y429">
        <f>physicochemical[[#This Row],[Euclidean Dist]]^2</f>
        <v>24.396687003401848</v>
      </c>
      <c r="Z429" t="str">
        <f>VLOOKUP(physicochemical[[#This Row],[Concentration]],FuzzyQ,2)</f>
        <v>Q1</v>
      </c>
      <c r="AA429">
        <f>SQRT(physicochemical[[#This Row],[S- Fn]])</f>
        <v>0.88653027009133467</v>
      </c>
      <c r="AB429" t="str">
        <f>VLOOKUP(physicochemical[[#This Row],[Dialation]],FuzzyQ,2)</f>
        <v>Q1</v>
      </c>
    </row>
    <row r="430" spans="1:28" hidden="1" x14ac:dyDescent="0.35">
      <c r="A430">
        <f>'winequality-white'!A489</f>
        <v>10.199999999999999</v>
      </c>
      <c r="B430">
        <f>'winequality-white'!B489</f>
        <v>0.64500000000000002</v>
      </c>
      <c r="C430">
        <f>'winequality-white'!D489</f>
        <v>1.8</v>
      </c>
      <c r="D430">
        <f>'winequality-white'!E489</f>
        <v>5.2999999999999999E-2</v>
      </c>
      <c r="E430">
        <f>'winequality-white'!F489</f>
        <v>5</v>
      </c>
      <c r="F430">
        <f>'winequality-white'!H489</f>
        <v>0.99819999999999998</v>
      </c>
      <c r="G430">
        <f>'winequality-white'!I489</f>
        <v>3.17</v>
      </c>
      <c r="H430">
        <f>'winequality-white'!J489</f>
        <v>0.42</v>
      </c>
      <c r="I430">
        <f>'winequality-white'!K489</f>
        <v>10</v>
      </c>
      <c r="J430" s="17">
        <v>6</v>
      </c>
      <c r="K430">
        <f>STANDARDIZE(physicochemical[[#This Row],[fixed acidity]],Stats!B$3,Stats!B$7)</f>
        <v>0.80098997158440932</v>
      </c>
      <c r="L430">
        <f>STANDARDIZE(physicochemical[[#This Row],[volatile acidity]],Stats!C$3,Stats!C$7)</f>
        <v>0.65365491569160017</v>
      </c>
      <c r="M430">
        <f>STANDARDIZE(physicochemical[[#This Row],[residual sugar]],Stats!E$3,Stats!E$7)</f>
        <v>-0.62907624940533258</v>
      </c>
      <c r="N430">
        <f>STANDARDIZE(physicochemical[[#This Row],[chlorides]],Stats!F$3,Stats!F$7)</f>
        <v>-0.748749652199316</v>
      </c>
      <c r="O430">
        <f>STANDARDIZE(physicochemical[[#This Row],[free sulfur dioxide]],Stats!G$3,Stats!G$7)</f>
        <v>-1.0198587843994984</v>
      </c>
      <c r="P430">
        <f>STANDARDIZE(physicochemical[[#This Row],[density]],Stats!I$3,Stats!I$7)</f>
        <v>0.47835540194459197</v>
      </c>
      <c r="Q430">
        <f>STANDARDIZE(physicochemical[[#This Row],[pH]],Stats!J$3,Stats!J$7)</f>
        <v>-0.81735815468294404</v>
      </c>
      <c r="R430">
        <f>STANDARDIZE(physicochemical[[#This Row],[sulphates]],Stats!K$3,Stats!K$7)</f>
        <v>-1.3564787759193775</v>
      </c>
      <c r="S430">
        <f>STANDARDIZE(physicochemical[[#This Row],[alcohol]],Stats!L$3,Stats!L$7)</f>
        <v>-0.23297441665956675</v>
      </c>
      <c r="T430" s="17">
        <f>STANDARDIZE(physicochemical[[#This Row],[quality]],Stats!N$3,Stats!N$7)</f>
        <v>0.50837380281196765</v>
      </c>
      <c r="U430">
        <f>SQRT(SUMXMY2($K$2:$S$2,physicochemical[[#This Row],[STDFA]:[STDAlc]]))</f>
        <v>5.1320619897669166</v>
      </c>
      <c r="V430" t="str">
        <f>VLOOKUP(physicochemical[[#This Row],[Euclidean Dist]],Quartiles,2)</f>
        <v>Q2</v>
      </c>
      <c r="W430">
        <f>IF(physicochemical[[#This Row],[Euclidean Dist]]&lt;=beta,1-2*(physicochemical[[#This Row],[Euclidean Dist]]/gamma)^2,2*((physicochemical[[#This Row],[Euclidean Dist]]-gamma)/gamma)^2)</f>
        <v>0.76890171010550867</v>
      </c>
      <c r="X430" t="str">
        <f>VLOOKUP(physicochemical[[#This Row],[S- Fn]],FuzzyQ,2)</f>
        <v>Q1</v>
      </c>
      <c r="Y430">
        <f>physicochemical[[#This Row],[Euclidean Dist]]^2</f>
        <v>26.338060266810363</v>
      </c>
      <c r="Z430" t="str">
        <f>VLOOKUP(physicochemical[[#This Row],[Concentration]],FuzzyQ,2)</f>
        <v>Q1</v>
      </c>
      <c r="AA430">
        <f>SQRT(physicochemical[[#This Row],[S- Fn]])</f>
        <v>0.87687040667678406</v>
      </c>
      <c r="AB430" t="str">
        <f>VLOOKUP(physicochemical[[#This Row],[Dialation]],FuzzyQ,2)</f>
        <v>Q1</v>
      </c>
    </row>
    <row r="431" spans="1:28" hidden="1" x14ac:dyDescent="0.35">
      <c r="A431">
        <f>'winequality-white'!A490</f>
        <v>11.6</v>
      </c>
      <c r="B431">
        <f>'winequality-white'!B490</f>
        <v>0.32</v>
      </c>
      <c r="C431">
        <f>'winequality-white'!D490</f>
        <v>2.8</v>
      </c>
      <c r="D431">
        <f>'winequality-white'!E490</f>
        <v>8.1000000000000003E-2</v>
      </c>
      <c r="E431">
        <f>'winequality-white'!F490</f>
        <v>35</v>
      </c>
      <c r="F431">
        <f>'winequality-white'!H490</f>
        <v>1.0002</v>
      </c>
      <c r="G431">
        <f>'winequality-white'!I490</f>
        <v>3.32</v>
      </c>
      <c r="H431">
        <f>'winequality-white'!J490</f>
        <v>0.92</v>
      </c>
      <c r="I431">
        <f>'winequality-white'!K490</f>
        <v>10.8</v>
      </c>
      <c r="J431" s="17">
        <v>7</v>
      </c>
      <c r="K431">
        <f>STANDARDIZE(physicochemical[[#This Row],[fixed acidity]],Stats!B$3,Stats!B$7)</f>
        <v>1.5632671520739625</v>
      </c>
      <c r="L431">
        <f>STANDARDIZE(physicochemical[[#This Row],[volatile acidity]],Stats!C$3,Stats!C$7)</f>
        <v>-1.1665648392545886</v>
      </c>
      <c r="M431">
        <f>STANDARDIZE(physicochemical[[#This Row],[residual sugar]],Stats!E$3,Stats!E$7)</f>
        <v>0.17805263102234511</v>
      </c>
      <c r="N431">
        <f>STANDARDIZE(physicochemical[[#This Row],[chlorides]],Stats!F$3,Stats!F$7)</f>
        <v>-0.18781345790952503</v>
      </c>
      <c r="O431">
        <f>STANDARDIZE(physicochemical[[#This Row],[free sulfur dioxide]],Stats!G$3,Stats!G$7)</f>
        <v>1.9882784225599899</v>
      </c>
      <c r="P431">
        <f>STANDARDIZE(physicochemical[[#This Row],[density]],Stats!I$3,Stats!I$7)</f>
        <v>1.6032093782052601</v>
      </c>
      <c r="Q431">
        <f>STANDARDIZE(physicochemical[[#This Row],[pH]],Stats!J$3,Stats!J$7)</f>
        <v>0.13232211799282476</v>
      </c>
      <c r="R431">
        <f>STANDARDIZE(physicochemical[[#This Row],[sulphates]],Stats!K$3,Stats!K$7)</f>
        <v>1.3726351302438482</v>
      </c>
      <c r="S431">
        <f>STANDARDIZE(physicochemical[[#This Row],[alcohol]],Stats!L$3,Stats!L$7)</f>
        <v>0.54134853027714147</v>
      </c>
      <c r="T431" s="17">
        <f>STANDARDIZE(physicochemical[[#This Row],[quality]],Stats!N$3,Stats!N$7)</f>
        <v>1.7605260264867657</v>
      </c>
      <c r="U431">
        <f>SQRT(SUMXMY2($K$2:$S$2,physicochemical[[#This Row],[STDFA]:[STDAlc]]))</f>
        <v>7.1752306786285018</v>
      </c>
      <c r="V431" t="str">
        <f>VLOOKUP(physicochemical[[#This Row],[Euclidean Dist]],Quartiles,2)</f>
        <v>Q2</v>
      </c>
      <c r="W431">
        <f>IF(physicochemical[[#This Row],[Euclidean Dist]]&lt;=beta,1-2*(physicochemical[[#This Row],[Euclidean Dist]]/gamma)^2,2*((physicochemical[[#This Row],[Euclidean Dist]]-gamma)/gamma)^2)</f>
        <v>0.54826402239254646</v>
      </c>
      <c r="X431" t="str">
        <f>VLOOKUP(physicochemical[[#This Row],[S- Fn]],FuzzyQ,2)</f>
        <v>Q2</v>
      </c>
      <c r="Y431">
        <f>physicochemical[[#This Row],[Euclidean Dist]]^2</f>
        <v>51.48393529153163</v>
      </c>
      <c r="Z431" t="str">
        <f>VLOOKUP(physicochemical[[#This Row],[Concentration]],FuzzyQ,2)</f>
        <v>Q1</v>
      </c>
      <c r="AA431">
        <f>SQRT(physicochemical[[#This Row],[S- Fn]])</f>
        <v>0.74044852784818638</v>
      </c>
      <c r="AB431" t="str">
        <f>VLOOKUP(physicochemical[[#This Row],[Dialation]],FuzzyQ,2)</f>
        <v>Q2</v>
      </c>
    </row>
    <row r="432" spans="1:28" hidden="1" x14ac:dyDescent="0.35">
      <c r="A432">
        <f>'winequality-white'!A491</f>
        <v>9.3000000000000007</v>
      </c>
      <c r="B432">
        <f>'winequality-white'!B491</f>
        <v>0.39</v>
      </c>
      <c r="C432">
        <f>'winequality-white'!D491</f>
        <v>2.6</v>
      </c>
      <c r="D432">
        <f>'winequality-white'!E491</f>
        <v>7.2999999999999995E-2</v>
      </c>
      <c r="E432">
        <f>'winequality-white'!F491</f>
        <v>10</v>
      </c>
      <c r="F432">
        <f>'winequality-white'!H491</f>
        <v>0.99839999999999995</v>
      </c>
      <c r="G432">
        <f>'winequality-white'!I491</f>
        <v>3.34</v>
      </c>
      <c r="H432">
        <f>'winequality-white'!J491</f>
        <v>0.75</v>
      </c>
      <c r="I432">
        <f>'winequality-white'!K491</f>
        <v>10.199999999999999</v>
      </c>
      <c r="J432" s="17">
        <v>6</v>
      </c>
      <c r="K432">
        <f>STANDARDIZE(physicochemical[[#This Row],[fixed acidity]],Stats!B$3,Stats!B$7)</f>
        <v>0.31095464126969752</v>
      </c>
      <c r="L432">
        <f>STANDARDIZE(physicochemical[[#This Row],[volatile acidity]],Stats!C$3,Stats!C$7)</f>
        <v>-0.77451750742002479</v>
      </c>
      <c r="M432">
        <f>STANDARDIZE(physicochemical[[#This Row],[residual sugar]],Stats!E$3,Stats!E$7)</f>
        <v>1.6626854936809765E-2</v>
      </c>
      <c r="N432">
        <f>STANDARDIZE(physicochemical[[#This Row],[chlorides]],Stats!F$3,Stats!F$7)</f>
        <v>-0.34808094199232259</v>
      </c>
      <c r="O432">
        <f>STANDARDIZE(physicochemical[[#This Row],[free sulfur dioxide]],Stats!G$3,Stats!G$7)</f>
        <v>-0.51850258323958376</v>
      </c>
      <c r="P432">
        <f>STANDARDIZE(physicochemical[[#This Row],[density]],Stats!I$3,Stats!I$7)</f>
        <v>0.59084079957064628</v>
      </c>
      <c r="Q432">
        <f>STANDARDIZE(physicochemical[[#This Row],[pH]],Stats!J$3,Stats!J$7)</f>
        <v>0.25894615434959412</v>
      </c>
      <c r="R432">
        <f>STANDARDIZE(physicochemical[[#This Row],[sulphates]],Stats!K$3,Stats!K$7)</f>
        <v>0.44473640214835131</v>
      </c>
      <c r="S432">
        <f>STANDARDIZE(physicochemical[[#This Row],[alcohol]],Stats!L$3,Stats!L$7)</f>
        <v>-3.9393679925390557E-2</v>
      </c>
      <c r="T432" s="17">
        <f>STANDARDIZE(physicochemical[[#This Row],[quality]],Stats!N$3,Stats!N$7)</f>
        <v>0.50837380281196765</v>
      </c>
      <c r="U432">
        <f>SQRT(SUMXMY2($K$2:$S$2,physicochemical[[#This Row],[STDFA]:[STDAlc]]))</f>
        <v>5.3940201223928188</v>
      </c>
      <c r="V432" t="str">
        <f>VLOOKUP(physicochemical[[#This Row],[Euclidean Dist]],Quartiles,2)</f>
        <v>Q2</v>
      </c>
      <c r="W432">
        <f>IF(physicochemical[[#This Row],[Euclidean Dist]]&lt;=beta,1-2*(physicochemical[[#This Row],[Euclidean Dist]]/gamma)^2,2*((physicochemical[[#This Row],[Euclidean Dist]]-gamma)/gamma)^2)</f>
        <v>0.74470749240609724</v>
      </c>
      <c r="X432" t="str">
        <f>VLOOKUP(physicochemical[[#This Row],[S- Fn]],FuzzyQ,2)</f>
        <v>Q2</v>
      </c>
      <c r="Y432">
        <f>physicochemical[[#This Row],[Euclidean Dist]]^2</f>
        <v>29.09545308077864</v>
      </c>
      <c r="Z432" t="str">
        <f>VLOOKUP(physicochemical[[#This Row],[Concentration]],FuzzyQ,2)</f>
        <v>Q1</v>
      </c>
      <c r="AA432">
        <f>SQRT(physicochemical[[#This Row],[S- Fn]])</f>
        <v>0.86296436334653892</v>
      </c>
      <c r="AB432" t="str">
        <f>VLOOKUP(physicochemical[[#This Row],[Dialation]],FuzzyQ,2)</f>
        <v>Q1</v>
      </c>
    </row>
    <row r="433" spans="1:28" hidden="1" x14ac:dyDescent="0.35">
      <c r="A433">
        <f>'winequality-white'!A492</f>
        <v>9.3000000000000007</v>
      </c>
      <c r="B433">
        <f>'winequality-white'!B492</f>
        <v>0.77500000000000002</v>
      </c>
      <c r="C433">
        <f>'winequality-white'!D492</f>
        <v>2.8</v>
      </c>
      <c r="D433">
        <f>'winequality-white'!E492</f>
        <v>7.8E-2</v>
      </c>
      <c r="E433">
        <f>'winequality-white'!F492</f>
        <v>24</v>
      </c>
      <c r="F433">
        <f>'winequality-white'!H492</f>
        <v>0.99839999999999995</v>
      </c>
      <c r="G433">
        <f>'winequality-white'!I492</f>
        <v>3.31</v>
      </c>
      <c r="H433">
        <f>'winequality-white'!J492</f>
        <v>0.67</v>
      </c>
      <c r="I433">
        <f>'winequality-white'!K492</f>
        <v>10.6</v>
      </c>
      <c r="J433" s="17">
        <v>6</v>
      </c>
      <c r="K433">
        <f>STANDARDIZE(physicochemical[[#This Row],[fixed acidity]],Stats!B$3,Stats!B$7)</f>
        <v>0.31095464126969752</v>
      </c>
      <c r="L433">
        <f>STANDARDIZE(physicochemical[[#This Row],[volatile acidity]],Stats!C$3,Stats!C$7)</f>
        <v>1.3817428176700757</v>
      </c>
      <c r="M433">
        <f>STANDARDIZE(physicochemical[[#This Row],[residual sugar]],Stats!E$3,Stats!E$7)</f>
        <v>0.17805263102234511</v>
      </c>
      <c r="N433">
        <f>STANDARDIZE(physicochemical[[#This Row],[chlorides]],Stats!F$3,Stats!F$7)</f>
        <v>-0.24791376444057411</v>
      </c>
      <c r="O433">
        <f>STANDARDIZE(physicochemical[[#This Row],[free sulfur dioxide]],Stats!G$3,Stats!G$7)</f>
        <v>0.88529478000817741</v>
      </c>
      <c r="P433">
        <f>STANDARDIZE(physicochemical[[#This Row],[density]],Stats!I$3,Stats!I$7)</f>
        <v>0.59084079957064628</v>
      </c>
      <c r="Q433">
        <f>STANDARDIZE(physicochemical[[#This Row],[pH]],Stats!J$3,Stats!J$7)</f>
        <v>6.9010099814441478E-2</v>
      </c>
      <c r="R433">
        <f>STANDARDIZE(physicochemical[[#This Row],[sulphates]],Stats!K$3,Stats!K$7)</f>
        <v>8.0781771622354705E-3</v>
      </c>
      <c r="S433">
        <f>STANDARDIZE(physicochemical[[#This Row],[alcohol]],Stats!L$3,Stats!L$7)</f>
        <v>0.34776779354296355</v>
      </c>
      <c r="T433" s="17">
        <f>STANDARDIZE(physicochemical[[#This Row],[quality]],Stats!N$3,Stats!N$7)</f>
        <v>0.50837380281196765</v>
      </c>
      <c r="U433">
        <f>SQRT(SUMXMY2($K$2:$S$2,physicochemical[[#This Row],[STDFA]:[STDAlc]]))</f>
        <v>4.1387995287162793</v>
      </c>
      <c r="V433" t="str">
        <f>VLOOKUP(physicochemical[[#This Row],[Euclidean Dist]],Quartiles,2)</f>
        <v>Q2</v>
      </c>
      <c r="W433">
        <f>IF(physicochemical[[#This Row],[Euclidean Dist]]&lt;=beta,1-2*(physicochemical[[#This Row],[Euclidean Dist]]/gamma)^2,2*((physicochemical[[#This Row],[Euclidean Dist]]-gamma)/gamma)^2)</f>
        <v>0.84969904966387566</v>
      </c>
      <c r="X433" t="str">
        <f>VLOOKUP(physicochemical[[#This Row],[S- Fn]],FuzzyQ,2)</f>
        <v>Q1</v>
      </c>
      <c r="Y433">
        <f>physicochemical[[#This Row],[Euclidean Dist]]^2</f>
        <v>17.129661538902095</v>
      </c>
      <c r="Z433" t="str">
        <f>VLOOKUP(physicochemical[[#This Row],[Concentration]],FuzzyQ,2)</f>
        <v>Q1</v>
      </c>
      <c r="AA433">
        <f>SQRT(physicochemical[[#This Row],[S- Fn]])</f>
        <v>0.92179121804445263</v>
      </c>
      <c r="AB433" t="str">
        <f>VLOOKUP(physicochemical[[#This Row],[Dialation]],FuzzyQ,2)</f>
        <v>Q1</v>
      </c>
    </row>
    <row r="434" spans="1:28" hidden="1" x14ac:dyDescent="0.35">
      <c r="A434">
        <f>'winequality-white'!A493</f>
        <v>9.1999999999999993</v>
      </c>
      <c r="B434">
        <f>'winequality-white'!B493</f>
        <v>0.41</v>
      </c>
      <c r="C434">
        <f>'winequality-white'!D493</f>
        <v>2.5</v>
      </c>
      <c r="D434">
        <f>'winequality-white'!E493</f>
        <v>5.5E-2</v>
      </c>
      <c r="E434">
        <f>'winequality-white'!F493</f>
        <v>12</v>
      </c>
      <c r="F434">
        <f>'winequality-white'!H493</f>
        <v>0.99519999999999997</v>
      </c>
      <c r="G434">
        <f>'winequality-white'!I493</f>
        <v>3.34</v>
      </c>
      <c r="H434">
        <f>'winequality-white'!J493</f>
        <v>0.79</v>
      </c>
      <c r="I434">
        <f>'winequality-white'!K493</f>
        <v>13.3</v>
      </c>
      <c r="J434" s="17">
        <v>7</v>
      </c>
      <c r="K434">
        <f>STANDARDIZE(physicochemical[[#This Row],[fixed acidity]],Stats!B$3,Stats!B$7)</f>
        <v>0.25650627123472869</v>
      </c>
      <c r="L434">
        <f>STANDARDIZE(physicochemical[[#This Row],[volatile acidity]],Stats!C$3,Stats!C$7)</f>
        <v>-0.66250398403872113</v>
      </c>
      <c r="M434">
        <f>STANDARDIZE(physicochemical[[#This Row],[residual sugar]],Stats!E$3,Stats!E$7)</f>
        <v>-6.408603310595809E-2</v>
      </c>
      <c r="N434">
        <f>STANDARDIZE(physicochemical[[#This Row],[chlorides]],Stats!F$3,Stats!F$7)</f>
        <v>-0.70868278117861661</v>
      </c>
      <c r="O434">
        <f>STANDARDIZE(physicochemical[[#This Row],[free sulfur dioxide]],Stats!G$3,Stats!G$7)</f>
        <v>-0.31796010277561787</v>
      </c>
      <c r="P434">
        <f>STANDARDIZE(physicochemical[[#This Row],[density]],Stats!I$3,Stats!I$7)</f>
        <v>-1.2089255624464101</v>
      </c>
      <c r="Q434">
        <f>STANDARDIZE(physicochemical[[#This Row],[pH]],Stats!J$3,Stats!J$7)</f>
        <v>0.25894615434959412</v>
      </c>
      <c r="R434">
        <f>STANDARDIZE(physicochemical[[#This Row],[sulphates]],Stats!K$3,Stats!K$7)</f>
        <v>0.6630655146414095</v>
      </c>
      <c r="S434">
        <f>STANDARDIZE(physicochemical[[#This Row],[alcohol]],Stats!L$3,Stats!L$7)</f>
        <v>2.9611077394543526</v>
      </c>
      <c r="T434" s="17">
        <f>STANDARDIZE(physicochemical[[#This Row],[quality]],Stats!N$3,Stats!N$7)</f>
        <v>1.7605260264867657</v>
      </c>
      <c r="U434">
        <f>SQRT(SUMXMY2($K$2:$S$2,physicochemical[[#This Row],[STDFA]:[STDAlc]]))</f>
        <v>5.9314841629824393</v>
      </c>
      <c r="V434" t="str">
        <f>VLOOKUP(physicochemical[[#This Row],[Euclidean Dist]],Quartiles,2)</f>
        <v>Q2</v>
      </c>
      <c r="W434">
        <f>IF(physicochemical[[#This Row],[Euclidean Dist]]&lt;=beta,1-2*(physicochemical[[#This Row],[Euclidean Dist]]/gamma)^2,2*((physicochemical[[#This Row],[Euclidean Dist]]-gamma)/gamma)^2)</f>
        <v>0.69129782098349524</v>
      </c>
      <c r="X434" t="str">
        <f>VLOOKUP(physicochemical[[#This Row],[S- Fn]],FuzzyQ,2)</f>
        <v>Q2</v>
      </c>
      <c r="Y434">
        <f>physicochemical[[#This Row],[Euclidean Dist]]^2</f>
        <v>35.182504375711488</v>
      </c>
      <c r="Z434" t="str">
        <f>VLOOKUP(physicochemical[[#This Row],[Concentration]],FuzzyQ,2)</f>
        <v>Q1</v>
      </c>
      <c r="AA434">
        <f>SQRT(physicochemical[[#This Row],[S- Fn]])</f>
        <v>0.83144321573003122</v>
      </c>
      <c r="AB434" t="str">
        <f>VLOOKUP(physicochemical[[#This Row],[Dialation]],FuzzyQ,2)</f>
        <v>Q1</v>
      </c>
    </row>
    <row r="435" spans="1:28" hidden="1" x14ac:dyDescent="0.35">
      <c r="A435">
        <f>'winequality-white'!A494</f>
        <v>8.9</v>
      </c>
      <c r="B435">
        <f>'winequality-white'!B494</f>
        <v>0.4</v>
      </c>
      <c r="C435">
        <f>'winequality-white'!D494</f>
        <v>2.6</v>
      </c>
      <c r="D435">
        <f>'winequality-white'!E494</f>
        <v>5.1999999999999998E-2</v>
      </c>
      <c r="E435">
        <f>'winequality-white'!F494</f>
        <v>13</v>
      </c>
      <c r="F435">
        <f>'winequality-white'!H494</f>
        <v>0.995</v>
      </c>
      <c r="G435">
        <f>'winequality-white'!I494</f>
        <v>3.32</v>
      </c>
      <c r="H435">
        <f>'winequality-white'!J494</f>
        <v>0.9</v>
      </c>
      <c r="I435">
        <f>'winequality-white'!K494</f>
        <v>13.4</v>
      </c>
      <c r="J435" s="17">
        <v>7</v>
      </c>
      <c r="K435">
        <f>STANDARDIZE(physicochemical[[#This Row],[fixed acidity]],Stats!B$3,Stats!B$7)</f>
        <v>9.316116112982506E-2</v>
      </c>
      <c r="L435">
        <f>STANDARDIZE(physicochemical[[#This Row],[volatile acidity]],Stats!C$3,Stats!C$7)</f>
        <v>-0.71851074572937279</v>
      </c>
      <c r="M435">
        <f>STANDARDIZE(physicochemical[[#This Row],[residual sugar]],Stats!E$3,Stats!E$7)</f>
        <v>1.6626854936809765E-2</v>
      </c>
      <c r="N435">
        <f>STANDARDIZE(physicochemical[[#This Row],[chlorides]],Stats!F$3,Stats!F$7)</f>
        <v>-0.76878308770966564</v>
      </c>
      <c r="O435">
        <f>STANDARDIZE(physicochemical[[#This Row],[free sulfur dioxide]],Stats!G$3,Stats!G$7)</f>
        <v>-0.2176888625436349</v>
      </c>
      <c r="P435">
        <f>STANDARDIZE(physicochemical[[#This Row],[density]],Stats!I$3,Stats!I$7)</f>
        <v>-1.3214109600724644</v>
      </c>
      <c r="Q435">
        <f>STANDARDIZE(physicochemical[[#This Row],[pH]],Stats!J$3,Stats!J$7)</f>
        <v>0.13232211799282476</v>
      </c>
      <c r="R435">
        <f>STANDARDIZE(physicochemical[[#This Row],[sulphates]],Stats!K$3,Stats!K$7)</f>
        <v>1.2634705739973191</v>
      </c>
      <c r="S435">
        <f>STANDARDIZE(physicochemical[[#This Row],[alcohol]],Stats!L$3,Stats!L$7)</f>
        <v>3.0578981078214404</v>
      </c>
      <c r="T435" s="17">
        <f>STANDARDIZE(physicochemical[[#This Row],[quality]],Stats!N$3,Stats!N$7)</f>
        <v>1.7605260264867657</v>
      </c>
      <c r="U435">
        <f>SQRT(SUMXMY2($K$2:$S$2,physicochemical[[#This Row],[STDFA]:[STDAlc]]))</f>
        <v>6.2111832397152993</v>
      </c>
      <c r="V435" t="str">
        <f>VLOOKUP(physicochemical[[#This Row],[Euclidean Dist]],Quartiles,2)</f>
        <v>Q2</v>
      </c>
      <c r="W435">
        <f>IF(physicochemical[[#This Row],[Euclidean Dist]]&lt;=beta,1-2*(physicochemical[[#This Row],[Euclidean Dist]]/gamma)^2,2*((physicochemical[[#This Row],[Euclidean Dist]]-gamma)/gamma)^2)</f>
        <v>0.66149769658755764</v>
      </c>
      <c r="X435" t="str">
        <f>VLOOKUP(physicochemical[[#This Row],[S- Fn]],FuzzyQ,2)</f>
        <v>Q2</v>
      </c>
      <c r="Y435">
        <f>physicochemical[[#This Row],[Euclidean Dist]]^2</f>
        <v>38.578797237320238</v>
      </c>
      <c r="Z435" t="str">
        <f>VLOOKUP(physicochemical[[#This Row],[Concentration]],FuzzyQ,2)</f>
        <v>Q1</v>
      </c>
      <c r="AA435">
        <f>SQRT(physicochemical[[#This Row],[S- Fn]])</f>
        <v>0.81332508665819325</v>
      </c>
      <c r="AB435" t="str">
        <f>VLOOKUP(physicochemical[[#This Row],[Dialation]],FuzzyQ,2)</f>
        <v>Q1</v>
      </c>
    </row>
    <row r="436" spans="1:28" hidden="1" x14ac:dyDescent="0.35">
      <c r="A436">
        <f>'winequality-white'!A495</f>
        <v>8.6999999999999993</v>
      </c>
      <c r="B436">
        <f>'winequality-white'!B495</f>
        <v>0.69</v>
      </c>
      <c r="C436">
        <f>'winequality-white'!D495</f>
        <v>3</v>
      </c>
      <c r="D436">
        <f>'winequality-white'!E495</f>
        <v>8.5999999999999993E-2</v>
      </c>
      <c r="E436">
        <f>'winequality-white'!F495</f>
        <v>23</v>
      </c>
      <c r="F436">
        <f>'winequality-white'!H495</f>
        <v>1.0002</v>
      </c>
      <c r="G436">
        <f>'winequality-white'!I495</f>
        <v>3.48</v>
      </c>
      <c r="H436">
        <f>'winequality-white'!J495</f>
        <v>0.74</v>
      </c>
      <c r="I436">
        <f>'winequality-white'!K495</f>
        <v>11.6</v>
      </c>
      <c r="J436" s="17">
        <v>6</v>
      </c>
      <c r="K436">
        <f>STANDARDIZE(physicochemical[[#This Row],[fixed acidity]],Stats!B$3,Stats!B$7)</f>
        <v>-1.5735578940111655E-2</v>
      </c>
      <c r="L436">
        <f>STANDARDIZE(physicochemical[[#This Row],[volatile acidity]],Stats!C$3,Stats!C$7)</f>
        <v>0.90568534329953354</v>
      </c>
      <c r="M436">
        <f>STANDARDIZE(physicochemical[[#This Row],[residual sugar]],Stats!E$3,Stats!E$7)</f>
        <v>0.33947840710788085</v>
      </c>
      <c r="N436">
        <f>STANDARDIZE(physicochemical[[#This Row],[chlorides]],Stats!F$3,Stats!F$7)</f>
        <v>-8.7646280357776843E-2</v>
      </c>
      <c r="O436">
        <f>STANDARDIZE(physicochemical[[#This Row],[free sulfur dioxide]],Stats!G$3,Stats!G$7)</f>
        <v>0.78502353977619455</v>
      </c>
      <c r="P436">
        <f>STANDARDIZE(physicochemical[[#This Row],[density]],Stats!I$3,Stats!I$7)</f>
        <v>1.6032093782052601</v>
      </c>
      <c r="Q436">
        <f>STANDARDIZE(physicochemical[[#This Row],[pH]],Stats!J$3,Stats!J$7)</f>
        <v>1.1453144088469795</v>
      </c>
      <c r="R436">
        <f>STANDARDIZE(physicochemical[[#This Row],[sulphates]],Stats!K$3,Stats!K$7)</f>
        <v>0.39015412402508676</v>
      </c>
      <c r="S436">
        <f>STANDARDIZE(physicochemical[[#This Row],[alcohol]],Stats!L$3,Stats!L$7)</f>
        <v>1.3156714772138478</v>
      </c>
      <c r="T436" s="17">
        <f>STANDARDIZE(physicochemical[[#This Row],[quality]],Stats!N$3,Stats!N$7)</f>
        <v>0.50837380281196765</v>
      </c>
      <c r="U436">
        <f>SQRT(SUMXMY2($K$2:$S$2,physicochemical[[#This Row],[STDFA]:[STDAlc]]))</f>
        <v>4.4116784480181499</v>
      </c>
      <c r="V436" t="str">
        <f>VLOOKUP(physicochemical[[#This Row],[Euclidean Dist]],Quartiles,2)</f>
        <v>Q2</v>
      </c>
      <c r="W436">
        <f>IF(physicochemical[[#This Row],[Euclidean Dist]]&lt;=beta,1-2*(physicochemical[[#This Row],[Euclidean Dist]]/gamma)^2,2*((physicochemical[[#This Row],[Euclidean Dist]]-gamma)/gamma)^2)</f>
        <v>0.82922643445203592</v>
      </c>
      <c r="X436" t="str">
        <f>VLOOKUP(physicochemical[[#This Row],[S- Fn]],FuzzyQ,2)</f>
        <v>Q1</v>
      </c>
      <c r="Y436">
        <f>physicochemical[[#This Row],[Euclidean Dist]]^2</f>
        <v>19.462906728707832</v>
      </c>
      <c r="Z436" t="str">
        <f>VLOOKUP(physicochemical[[#This Row],[Concentration]],FuzzyQ,2)</f>
        <v>Q1</v>
      </c>
      <c r="AA436">
        <f>SQRT(physicochemical[[#This Row],[S- Fn]])</f>
        <v>0.91061870969799208</v>
      </c>
      <c r="AB436" t="str">
        <f>VLOOKUP(physicochemical[[#This Row],[Dialation]],FuzzyQ,2)</f>
        <v>Q1</v>
      </c>
    </row>
    <row r="437" spans="1:28" hidden="1" x14ac:dyDescent="0.35">
      <c r="A437">
        <f>'winequality-white'!A496</f>
        <v>6.5</v>
      </c>
      <c r="B437">
        <f>'winequality-white'!B496</f>
        <v>0.39</v>
      </c>
      <c r="C437">
        <f>'winequality-white'!D496</f>
        <v>8.3000000000000007</v>
      </c>
      <c r="D437">
        <f>'winequality-white'!E496</f>
        <v>5.0999999999999997E-2</v>
      </c>
      <c r="E437">
        <f>'winequality-white'!F496</f>
        <v>28</v>
      </c>
      <c r="F437">
        <f>'winequality-white'!H496</f>
        <v>0.99519999999999997</v>
      </c>
      <c r="G437">
        <f>'winequality-white'!I496</f>
        <v>3.44</v>
      </c>
      <c r="H437">
        <f>'winequality-white'!J496</f>
        <v>0.55000000000000004</v>
      </c>
      <c r="I437">
        <f>'winequality-white'!K496</f>
        <v>12.1</v>
      </c>
      <c r="J437" s="17">
        <v>6</v>
      </c>
      <c r="K437">
        <f>STANDARDIZE(physicochemical[[#This Row],[fixed acidity]],Stats!B$3,Stats!B$7)</f>
        <v>-1.2135997197094088</v>
      </c>
      <c r="L437">
        <f>STANDARDIZE(physicochemical[[#This Row],[volatile acidity]],Stats!C$3,Stats!C$7)</f>
        <v>-0.77451750742002479</v>
      </c>
      <c r="M437">
        <f>STANDARDIZE(physicochemical[[#This Row],[residual sugar]],Stats!E$3,Stats!E$7)</f>
        <v>4.6172614733745743</v>
      </c>
      <c r="N437">
        <f>STANDARDIZE(physicochemical[[#This Row],[chlorides]],Stats!F$3,Stats!F$7)</f>
        <v>-0.78881652322001539</v>
      </c>
      <c r="O437">
        <f>STANDARDIZE(physicochemical[[#This Row],[free sulfur dioxide]],Stats!G$3,Stats!G$7)</f>
        <v>1.2863797409361093</v>
      </c>
      <c r="P437">
        <f>STANDARDIZE(physicochemical[[#This Row],[density]],Stats!I$3,Stats!I$7)</f>
        <v>-1.2089255624464101</v>
      </c>
      <c r="Q437">
        <f>STANDARDIZE(physicochemical[[#This Row],[pH]],Stats!J$3,Stats!J$7)</f>
        <v>0.89206633613344088</v>
      </c>
      <c r="R437">
        <f>STANDARDIZE(physicochemical[[#This Row],[sulphates]],Stats!K$3,Stats!K$7)</f>
        <v>-0.64690916031693857</v>
      </c>
      <c r="S437">
        <f>STANDARDIZE(physicochemical[[#This Row],[alcohol]],Stats!L$3,Stats!L$7)</f>
        <v>1.7996233190492901</v>
      </c>
      <c r="T437" s="17">
        <f>STANDARDIZE(physicochemical[[#This Row],[quality]],Stats!N$3,Stats!N$7)</f>
        <v>0.50837380281196765</v>
      </c>
      <c r="U437">
        <f>SQRT(SUMXMY2($K$2:$S$2,physicochemical[[#This Row],[STDFA]:[STDAlc]]))</f>
        <v>6.3894389728824246</v>
      </c>
      <c r="V437" t="str">
        <f>VLOOKUP(physicochemical[[#This Row],[Euclidean Dist]],Quartiles,2)</f>
        <v>Q2</v>
      </c>
      <c r="W437">
        <f>IF(physicochemical[[#This Row],[Euclidean Dist]]&lt;=beta,1-2*(physicochemical[[#This Row],[Euclidean Dist]]/gamma)^2,2*((physicochemical[[#This Row],[Euclidean Dist]]-gamma)/gamma)^2)</f>
        <v>0.64178942935820649</v>
      </c>
      <c r="X437" t="str">
        <f>VLOOKUP(physicochemical[[#This Row],[S- Fn]],FuzzyQ,2)</f>
        <v>Q2</v>
      </c>
      <c r="Y437">
        <f>physicochemical[[#This Row],[Euclidean Dist]]^2</f>
        <v>40.824930388188811</v>
      </c>
      <c r="Z437" t="str">
        <f>VLOOKUP(physicochemical[[#This Row],[Concentration]],FuzzyQ,2)</f>
        <v>Q1</v>
      </c>
      <c r="AA437">
        <f>SQRT(physicochemical[[#This Row],[S- Fn]])</f>
        <v>0.80111761268755444</v>
      </c>
      <c r="AB437" t="str">
        <f>VLOOKUP(physicochemical[[#This Row],[Dialation]],FuzzyQ,2)</f>
        <v>Q1</v>
      </c>
    </row>
    <row r="438" spans="1:28" hidden="1" x14ac:dyDescent="0.35">
      <c r="A438">
        <f>'winequality-white'!A497</f>
        <v>10.7</v>
      </c>
      <c r="B438">
        <f>'winequality-white'!B497</f>
        <v>0.35</v>
      </c>
      <c r="C438">
        <f>'winequality-white'!D497</f>
        <v>2.6</v>
      </c>
      <c r="D438">
        <f>'winequality-white'!E497</f>
        <v>7.0000000000000007E-2</v>
      </c>
      <c r="E438">
        <f>'winequality-white'!F497</f>
        <v>5</v>
      </c>
      <c r="F438">
        <f>'winequality-white'!H497</f>
        <v>0.99719999999999998</v>
      </c>
      <c r="G438">
        <f>'winequality-white'!I497</f>
        <v>3.15</v>
      </c>
      <c r="H438">
        <f>'winequality-white'!J497</f>
        <v>0.65</v>
      </c>
      <c r="I438">
        <f>'winequality-white'!K497</f>
        <v>11</v>
      </c>
      <c r="J438" s="17">
        <v>8</v>
      </c>
      <c r="K438">
        <f>STANDARDIZE(physicochemical[[#This Row],[fixed acidity]],Stats!B$3,Stats!B$7)</f>
        <v>1.0732318217592498</v>
      </c>
      <c r="L438">
        <f>STANDARDIZE(physicochemical[[#This Row],[volatile acidity]],Stats!C$3,Stats!C$7)</f>
        <v>-0.99854455418263288</v>
      </c>
      <c r="M438">
        <f>STANDARDIZE(physicochemical[[#This Row],[residual sugar]],Stats!E$3,Stats!E$7)</f>
        <v>1.6626854936809765E-2</v>
      </c>
      <c r="N438">
        <f>STANDARDIZE(physicochemical[[#This Row],[chlorides]],Stats!F$3,Stats!F$7)</f>
        <v>-0.40818124852337134</v>
      </c>
      <c r="O438">
        <f>STANDARDIZE(physicochemical[[#This Row],[free sulfur dioxide]],Stats!G$3,Stats!G$7)</f>
        <v>-1.0198587843994984</v>
      </c>
      <c r="P438">
        <f>STANDARDIZE(physicochemical[[#This Row],[density]],Stats!I$3,Stats!I$7)</f>
        <v>-8.4071586185742023E-2</v>
      </c>
      <c r="Q438">
        <f>STANDARDIZE(physicochemical[[#This Row],[pH]],Stats!J$3,Stats!J$7)</f>
        <v>-0.94398219103971337</v>
      </c>
      <c r="R438">
        <f>STANDARDIZE(physicochemical[[#This Row],[sulphates]],Stats!K$3,Stats!K$7)</f>
        <v>-0.10108637908429365</v>
      </c>
      <c r="S438">
        <f>STANDARDIZE(physicochemical[[#This Row],[alcohol]],Stats!L$3,Stats!L$7)</f>
        <v>0.73492926701131767</v>
      </c>
      <c r="T438" s="17">
        <f>STANDARDIZE(physicochemical[[#This Row],[quality]],Stats!N$3,Stats!N$7)</f>
        <v>3.0126782501615637</v>
      </c>
      <c r="U438">
        <f>SQRT(SUMXMY2($K$2:$S$2,physicochemical[[#This Row],[STDFA]:[STDAlc]]))</f>
        <v>6.079388076030706</v>
      </c>
      <c r="V438" t="str">
        <f>VLOOKUP(physicochemical[[#This Row],[Euclidean Dist]],Quartiles,2)</f>
        <v>Q2</v>
      </c>
      <c r="W438">
        <f>IF(physicochemical[[#This Row],[Euclidean Dist]]&lt;=beta,1-2*(physicochemical[[#This Row],[Euclidean Dist]]/gamma)^2,2*((physicochemical[[#This Row],[Euclidean Dist]]-gamma)/gamma)^2)</f>
        <v>0.67571065514166606</v>
      </c>
      <c r="X438" t="str">
        <f>VLOOKUP(physicochemical[[#This Row],[S- Fn]],FuzzyQ,2)</f>
        <v>Q2</v>
      </c>
      <c r="Y438">
        <f>physicochemical[[#This Row],[Euclidean Dist]]^2</f>
        <v>36.958959378984332</v>
      </c>
      <c r="Z438" t="str">
        <f>VLOOKUP(physicochemical[[#This Row],[Concentration]],FuzzyQ,2)</f>
        <v>Q1</v>
      </c>
      <c r="AA438">
        <f>SQRT(physicochemical[[#This Row],[S- Fn]])</f>
        <v>0.82201621342992137</v>
      </c>
      <c r="AB438" t="str">
        <f>VLOOKUP(physicochemical[[#This Row],[Dialation]],FuzzyQ,2)</f>
        <v>Q1</v>
      </c>
    </row>
    <row r="439" spans="1:28" hidden="1" x14ac:dyDescent="0.35">
      <c r="A439">
        <f>'winequality-white'!A498</f>
        <v>7.8</v>
      </c>
      <c r="B439">
        <f>'winequality-white'!B498</f>
        <v>0.52</v>
      </c>
      <c r="C439">
        <f>'winequality-white'!D498</f>
        <v>1.9</v>
      </c>
      <c r="D439">
        <f>'winequality-white'!E498</f>
        <v>8.1000000000000003E-2</v>
      </c>
      <c r="E439">
        <f>'winequality-white'!F498</f>
        <v>14</v>
      </c>
      <c r="F439">
        <f>'winequality-white'!H498</f>
        <v>0.99839999999999995</v>
      </c>
      <c r="G439">
        <f>'winequality-white'!I498</f>
        <v>3.43</v>
      </c>
      <c r="H439">
        <f>'winequality-white'!J498</f>
        <v>0.65</v>
      </c>
      <c r="I439">
        <f>'winequality-white'!K498</f>
        <v>9</v>
      </c>
      <c r="J439" s="17">
        <v>6</v>
      </c>
      <c r="K439">
        <f>STANDARDIZE(physicochemical[[#This Row],[fixed acidity]],Stats!B$3,Stats!B$7)</f>
        <v>-0.50577090925482393</v>
      </c>
      <c r="L439">
        <f>STANDARDIZE(physicochemical[[#This Row],[volatile acidity]],Stats!C$3,Stats!C$7)</f>
        <v>-4.6429605441549338E-2</v>
      </c>
      <c r="M439">
        <f>STANDARDIZE(physicochemical[[#This Row],[residual sugar]],Stats!E$3,Stats!E$7)</f>
        <v>-0.54836336136256492</v>
      </c>
      <c r="N439">
        <f>STANDARDIZE(physicochemical[[#This Row],[chlorides]],Stats!F$3,Stats!F$7)</f>
        <v>-0.18781345790952503</v>
      </c>
      <c r="O439">
        <f>STANDARDIZE(physicochemical[[#This Row],[free sulfur dioxide]],Stats!G$3,Stats!G$7)</f>
        <v>-0.11741762231165197</v>
      </c>
      <c r="P439">
        <f>STANDARDIZE(physicochemical[[#This Row],[density]],Stats!I$3,Stats!I$7)</f>
        <v>0.59084079957064628</v>
      </c>
      <c r="Q439">
        <f>STANDARDIZE(physicochemical[[#This Row],[pH]],Stats!J$3,Stats!J$7)</f>
        <v>0.82875431795505761</v>
      </c>
      <c r="R439">
        <f>STANDARDIZE(physicochemical[[#This Row],[sulphates]],Stats!K$3,Stats!K$7)</f>
        <v>-0.10108637908429365</v>
      </c>
      <c r="S439">
        <f>STANDARDIZE(physicochemical[[#This Row],[alcohol]],Stats!L$3,Stats!L$7)</f>
        <v>-1.2008781003304512</v>
      </c>
      <c r="T439" s="17">
        <f>STANDARDIZE(physicochemical[[#This Row],[quality]],Stats!N$3,Stats!N$7)</f>
        <v>0.50837380281196765</v>
      </c>
      <c r="U439">
        <f>SQRT(SUMXMY2($K$2:$S$2,physicochemical[[#This Row],[STDFA]:[STDAlc]]))</f>
        <v>4.9122270816934073</v>
      </c>
      <c r="V439" t="str">
        <f>VLOOKUP(physicochemical[[#This Row],[Euclidean Dist]],Quartiles,2)</f>
        <v>Q2</v>
      </c>
      <c r="W439">
        <f>IF(physicochemical[[#This Row],[Euclidean Dist]]&lt;=beta,1-2*(physicochemical[[#This Row],[Euclidean Dist]]/gamma)^2,2*((physicochemical[[#This Row],[Euclidean Dist]]-gamma)/gamma)^2)</f>
        <v>0.78827613428675847</v>
      </c>
      <c r="X439" t="str">
        <f>VLOOKUP(physicochemical[[#This Row],[S- Fn]],FuzzyQ,2)</f>
        <v>Q1</v>
      </c>
      <c r="Y439">
        <f>physicochemical[[#This Row],[Euclidean Dist]]^2</f>
        <v>24.129974902122129</v>
      </c>
      <c r="Z439" t="str">
        <f>VLOOKUP(physicochemical[[#This Row],[Concentration]],FuzzyQ,2)</f>
        <v>Q1</v>
      </c>
      <c r="AA439">
        <f>SQRT(physicochemical[[#This Row],[S- Fn]])</f>
        <v>0.8878491619001273</v>
      </c>
      <c r="AB439" t="str">
        <f>VLOOKUP(physicochemical[[#This Row],[Dialation]],FuzzyQ,2)</f>
        <v>Q1</v>
      </c>
    </row>
    <row r="440" spans="1:28" hidden="1" x14ac:dyDescent="0.35">
      <c r="A440">
        <f>'winequality-white'!A499</f>
        <v>7.2</v>
      </c>
      <c r="B440">
        <f>'winequality-white'!B499</f>
        <v>0.34</v>
      </c>
      <c r="C440">
        <f>'winequality-white'!D499</f>
        <v>2.5</v>
      </c>
      <c r="D440">
        <f>'winequality-white'!E499</f>
        <v>0.09</v>
      </c>
      <c r="E440">
        <f>'winequality-white'!F499</f>
        <v>43</v>
      </c>
      <c r="F440">
        <f>'winequality-white'!H499</f>
        <v>0.99660000000000004</v>
      </c>
      <c r="G440">
        <f>'winequality-white'!I499</f>
        <v>3.32</v>
      </c>
      <c r="H440">
        <f>'winequality-white'!J499</f>
        <v>0.79</v>
      </c>
      <c r="I440">
        <f>'winequality-white'!K499</f>
        <v>11.1</v>
      </c>
      <c r="J440" s="17">
        <v>5</v>
      </c>
      <c r="K440">
        <f>STANDARDIZE(physicochemical[[#This Row],[fixed acidity]],Stats!B$3,Stats!B$7)</f>
        <v>-0.83246112946463224</v>
      </c>
      <c r="L440">
        <f>STANDARDIZE(physicochemical[[#This Row],[volatile acidity]],Stats!C$3,Stats!C$7)</f>
        <v>-1.0545513158732847</v>
      </c>
      <c r="M440">
        <f>STANDARDIZE(physicochemical[[#This Row],[residual sugar]],Stats!E$3,Stats!E$7)</f>
        <v>-6.408603310595809E-2</v>
      </c>
      <c r="N440">
        <f>STANDARDIZE(physicochemical[[#This Row],[chlorides]],Stats!F$3,Stats!F$7)</f>
        <v>-7.5125383163780765E-3</v>
      </c>
      <c r="O440">
        <f>STANDARDIZE(physicochemical[[#This Row],[free sulfur dioxide]],Stats!G$3,Stats!G$7)</f>
        <v>2.7904483444158532</v>
      </c>
      <c r="P440">
        <f>STANDARDIZE(physicochemical[[#This Row],[density]],Stats!I$3,Stats!I$7)</f>
        <v>-0.42152777906390498</v>
      </c>
      <c r="Q440">
        <f>STANDARDIZE(physicochemical[[#This Row],[pH]],Stats!J$3,Stats!J$7)</f>
        <v>0.13232211799282476</v>
      </c>
      <c r="R440">
        <f>STANDARDIZE(physicochemical[[#This Row],[sulphates]],Stats!K$3,Stats!K$7)</f>
        <v>0.6630655146414095</v>
      </c>
      <c r="S440">
        <f>STANDARDIZE(physicochemical[[#This Row],[alcohol]],Stats!L$3,Stats!L$7)</f>
        <v>0.83171963537840576</v>
      </c>
      <c r="T440" s="17">
        <f>STANDARDIZE(physicochemical[[#This Row],[quality]],Stats!N$3,Stats!N$7)</f>
        <v>-0.74377842086283041</v>
      </c>
      <c r="U440">
        <f>SQRT(SUMXMY2($K$2:$S$2,physicochemical[[#This Row],[STDFA]:[STDAlc]]))</f>
        <v>6.6937490719647288</v>
      </c>
      <c r="V440" t="str">
        <f>VLOOKUP(physicochemical[[#This Row],[Euclidean Dist]],Quartiles,2)</f>
        <v>Q2</v>
      </c>
      <c r="W440">
        <f>IF(physicochemical[[#This Row],[Euclidean Dist]]&lt;=beta,1-2*(physicochemical[[#This Row],[Euclidean Dist]]/gamma)^2,2*((physicochemical[[#This Row],[Euclidean Dist]]-gamma)/gamma)^2)</f>
        <v>0.60685586551228776</v>
      </c>
      <c r="X440" t="str">
        <f>VLOOKUP(physicochemical[[#This Row],[S- Fn]],FuzzyQ,2)</f>
        <v>Q2</v>
      </c>
      <c r="Y440">
        <f>physicochemical[[#This Row],[Euclidean Dist]]^2</f>
        <v>44.80627663842867</v>
      </c>
      <c r="Z440" t="str">
        <f>VLOOKUP(physicochemical[[#This Row],[Concentration]],FuzzyQ,2)</f>
        <v>Q1</v>
      </c>
      <c r="AA440">
        <f>SQRT(physicochemical[[#This Row],[S- Fn]])</f>
        <v>0.7790095413486845</v>
      </c>
      <c r="AB440" t="str">
        <f>VLOOKUP(physicochemical[[#This Row],[Dialation]],FuzzyQ,2)</f>
        <v>Q1</v>
      </c>
    </row>
    <row r="441" spans="1:28" hidden="1" x14ac:dyDescent="0.35">
      <c r="A441">
        <f>'winequality-white'!A503</f>
        <v>10.4</v>
      </c>
      <c r="B441">
        <f>'winequality-white'!B503</f>
        <v>0.44</v>
      </c>
      <c r="C441">
        <f>'winequality-white'!D503</f>
        <v>6.55</v>
      </c>
      <c r="D441">
        <f>'winequality-white'!E503</f>
        <v>7.3999999999999996E-2</v>
      </c>
      <c r="E441">
        <f>'winequality-white'!F503</f>
        <v>38</v>
      </c>
      <c r="F441">
        <f>'winequality-white'!H503</f>
        <v>0.999</v>
      </c>
      <c r="G441">
        <f>'winequality-white'!I503</f>
        <v>3.17</v>
      </c>
      <c r="H441">
        <f>'winequality-white'!J503</f>
        <v>0.85</v>
      </c>
      <c r="I441">
        <f>'winequality-white'!K503</f>
        <v>12</v>
      </c>
      <c r="J441" s="17">
        <v>7</v>
      </c>
      <c r="K441">
        <f>STANDARDIZE(physicochemical[[#This Row],[fixed acidity]],Stats!B$3,Stats!B$7)</f>
        <v>0.90988671165434609</v>
      </c>
      <c r="L441">
        <f>STANDARDIZE(physicochemical[[#This Row],[volatile acidity]],Stats!C$3,Stats!C$7)</f>
        <v>-0.49448369896676508</v>
      </c>
      <c r="M441">
        <f>STANDARDIZE(physicochemical[[#This Row],[residual sugar]],Stats!E$3,Stats!E$7)</f>
        <v>3.204785932626137</v>
      </c>
      <c r="N441">
        <f>STANDARDIZE(physicochemical[[#This Row],[chlorides]],Stats!F$3,Stats!F$7)</f>
        <v>-0.32804750648197289</v>
      </c>
      <c r="O441">
        <f>STANDARDIZE(physicochemical[[#This Row],[free sulfur dioxide]],Stats!G$3,Stats!G$7)</f>
        <v>2.2890921432559388</v>
      </c>
      <c r="P441">
        <f>STANDARDIZE(physicochemical[[#This Row],[density]],Stats!I$3,Stats!I$7)</f>
        <v>0.92829699244887165</v>
      </c>
      <c r="Q441">
        <f>STANDARDIZE(physicochemical[[#This Row],[pH]],Stats!J$3,Stats!J$7)</f>
        <v>-0.81735815468294404</v>
      </c>
      <c r="R441">
        <f>STANDARDIZE(physicochemical[[#This Row],[sulphates]],Stats!K$3,Stats!K$7)</f>
        <v>0.99055918338099624</v>
      </c>
      <c r="S441">
        <f>STANDARDIZE(physicochemical[[#This Row],[alcohol]],Stats!L$3,Stats!L$7)</f>
        <v>1.702832950682202</v>
      </c>
      <c r="T441" s="17">
        <f>STANDARDIZE(physicochemical[[#This Row],[quality]],Stats!N$3,Stats!N$7)</f>
        <v>1.7605260264867657</v>
      </c>
      <c r="U441">
        <f>SQRT(SUMXMY2($K$2:$S$2,physicochemical[[#This Row],[STDFA]:[STDAlc]]))</f>
        <v>7.0310553071238537</v>
      </c>
      <c r="V441" t="str">
        <f>VLOOKUP(physicochemical[[#This Row],[Euclidean Dist]],Quartiles,2)</f>
        <v>Q2</v>
      </c>
      <c r="W441">
        <f>IF(physicochemical[[#This Row],[Euclidean Dist]]&lt;=beta,1-2*(physicochemical[[#This Row],[Euclidean Dist]]/gamma)^2,2*((physicochemical[[#This Row],[Euclidean Dist]]-gamma)/gamma)^2)</f>
        <v>0.56623553272849381</v>
      </c>
      <c r="X441" t="str">
        <f>VLOOKUP(physicochemical[[#This Row],[S- Fn]],FuzzyQ,2)</f>
        <v>Q2</v>
      </c>
      <c r="Y441">
        <f>physicochemical[[#This Row],[Euclidean Dist]]^2</f>
        <v>49.435738731834512</v>
      </c>
      <c r="Z441" t="str">
        <f>VLOOKUP(physicochemical[[#This Row],[Concentration]],FuzzyQ,2)</f>
        <v>Q1</v>
      </c>
      <c r="AA441">
        <f>SQRT(physicochemical[[#This Row],[S- Fn]])</f>
        <v>0.75248623424518124</v>
      </c>
      <c r="AB441" t="str">
        <f>VLOOKUP(physicochemical[[#This Row],[Dialation]],FuzzyQ,2)</f>
        <v>Q1</v>
      </c>
    </row>
    <row r="442" spans="1:28" hidden="1" x14ac:dyDescent="0.35">
      <c r="A442">
        <f>'winequality-white'!A505</f>
        <v>10.5</v>
      </c>
      <c r="B442">
        <f>'winequality-white'!B505</f>
        <v>0.26</v>
      </c>
      <c r="C442">
        <f>'winequality-white'!D505</f>
        <v>1.9</v>
      </c>
      <c r="D442">
        <f>'winequality-white'!E505</f>
        <v>7.8E-2</v>
      </c>
      <c r="E442">
        <f>'winequality-white'!F505</f>
        <v>6</v>
      </c>
      <c r="F442">
        <f>'winequality-white'!H505</f>
        <v>0.99760000000000004</v>
      </c>
      <c r="G442">
        <f>'winequality-white'!I505</f>
        <v>3.18</v>
      </c>
      <c r="H442">
        <f>'winequality-white'!J505</f>
        <v>1.04</v>
      </c>
      <c r="I442">
        <f>'winequality-white'!K505</f>
        <v>10.9</v>
      </c>
      <c r="J442" s="17">
        <v>7</v>
      </c>
      <c r="K442">
        <f>STANDARDIZE(physicochemical[[#This Row],[fixed acidity]],Stats!B$3,Stats!B$7)</f>
        <v>0.96433508168931392</v>
      </c>
      <c r="L442">
        <f>STANDARDIZE(physicochemical[[#This Row],[volatile acidity]],Stats!C$3,Stats!C$7)</f>
        <v>-1.5026054093985004</v>
      </c>
      <c r="M442">
        <f>STANDARDIZE(physicochemical[[#This Row],[residual sugar]],Stats!E$3,Stats!E$7)</f>
        <v>-0.54836336136256492</v>
      </c>
      <c r="N442">
        <f>STANDARDIZE(physicochemical[[#This Row],[chlorides]],Stats!F$3,Stats!F$7)</f>
        <v>-0.24791376444057411</v>
      </c>
      <c r="O442">
        <f>STANDARDIZE(physicochemical[[#This Row],[free sulfur dioxide]],Stats!G$3,Stats!G$7)</f>
        <v>-0.91958754416751554</v>
      </c>
      <c r="P442">
        <f>STANDARDIZE(physicochemical[[#This Row],[density]],Stats!I$3,Stats!I$7)</f>
        <v>0.14089920906642905</v>
      </c>
      <c r="Q442">
        <f>STANDARDIZE(physicochemical[[#This Row],[pH]],Stats!J$3,Stats!J$7)</f>
        <v>-0.75404613650455787</v>
      </c>
      <c r="R442">
        <f>STANDARDIZE(physicochemical[[#This Row],[sulphates]],Stats!K$3,Stats!K$7)</f>
        <v>2.0276224677230221</v>
      </c>
      <c r="S442">
        <f>STANDARDIZE(physicochemical[[#This Row],[alcohol]],Stats!L$3,Stats!L$7)</f>
        <v>0.63813889864422957</v>
      </c>
      <c r="T442" s="17">
        <f>STANDARDIZE(physicochemical[[#This Row],[quality]],Stats!N$3,Stats!N$7)</f>
        <v>1.7605260264867657</v>
      </c>
      <c r="U442">
        <f>SQRT(SUMXMY2($K$2:$S$2,physicochemical[[#This Row],[STDFA]:[STDAlc]]))</f>
        <v>7.0256236476261771</v>
      </c>
      <c r="V442" t="str">
        <f>VLOOKUP(physicochemical[[#This Row],[Euclidean Dist]],Quartiles,2)</f>
        <v>Q2</v>
      </c>
      <c r="W442">
        <f>IF(physicochemical[[#This Row],[Euclidean Dist]]&lt;=beta,1-2*(physicochemical[[#This Row],[Euclidean Dist]]/gamma)^2,2*((physicochemical[[#This Row],[Euclidean Dist]]-gamma)/gamma)^2)</f>
        <v>0.56690546084842885</v>
      </c>
      <c r="X442" t="str">
        <f>VLOOKUP(physicochemical[[#This Row],[S- Fn]],FuzzyQ,2)</f>
        <v>Q2</v>
      </c>
      <c r="Y442">
        <f>physicochemical[[#This Row],[Euclidean Dist]]^2</f>
        <v>49.359387638084151</v>
      </c>
      <c r="Z442" t="str">
        <f>VLOOKUP(physicochemical[[#This Row],[Concentration]],FuzzyQ,2)</f>
        <v>Q1</v>
      </c>
      <c r="AA442">
        <f>SQRT(physicochemical[[#This Row],[S- Fn]])</f>
        <v>0.7529312457644648</v>
      </c>
      <c r="AB442" t="str">
        <f>VLOOKUP(physicochemical[[#This Row],[Dialation]],FuzzyQ,2)</f>
        <v>Q1</v>
      </c>
    </row>
    <row r="443" spans="1:28" hidden="1" x14ac:dyDescent="0.35">
      <c r="A443">
        <f>'winequality-white'!A506</f>
        <v>10.5</v>
      </c>
      <c r="B443">
        <f>'winequality-white'!B506</f>
        <v>0.24</v>
      </c>
      <c r="C443">
        <f>'winequality-white'!D506</f>
        <v>1.8</v>
      </c>
      <c r="D443">
        <f>'winequality-white'!E506</f>
        <v>7.6999999999999999E-2</v>
      </c>
      <c r="E443">
        <f>'winequality-white'!F506</f>
        <v>6</v>
      </c>
      <c r="F443">
        <f>'winequality-white'!H506</f>
        <v>0.99760000000000004</v>
      </c>
      <c r="G443">
        <f>'winequality-white'!I506</f>
        <v>3.21</v>
      </c>
      <c r="H443">
        <f>'winequality-white'!J506</f>
        <v>1.05</v>
      </c>
      <c r="I443">
        <f>'winequality-white'!K506</f>
        <v>10.8</v>
      </c>
      <c r="J443" s="17">
        <v>7</v>
      </c>
      <c r="K443">
        <f>STANDARDIZE(physicochemical[[#This Row],[fixed acidity]],Stats!B$3,Stats!B$7)</f>
        <v>0.96433508168931392</v>
      </c>
      <c r="L443">
        <f>STANDARDIZE(physicochemical[[#This Row],[volatile acidity]],Stats!C$3,Stats!C$7)</f>
        <v>-1.6146189327798044</v>
      </c>
      <c r="M443">
        <f>STANDARDIZE(physicochemical[[#This Row],[residual sugar]],Stats!E$3,Stats!E$7)</f>
        <v>-0.62907624940533258</v>
      </c>
      <c r="N443">
        <f>STANDARDIZE(physicochemical[[#This Row],[chlorides]],Stats!F$3,Stats!F$7)</f>
        <v>-0.26794719995092381</v>
      </c>
      <c r="O443">
        <f>STANDARDIZE(physicochemical[[#This Row],[free sulfur dioxide]],Stats!G$3,Stats!G$7)</f>
        <v>-0.91958754416751554</v>
      </c>
      <c r="P443">
        <f>STANDARDIZE(physicochemical[[#This Row],[density]],Stats!I$3,Stats!I$7)</f>
        <v>0.14089920906642905</v>
      </c>
      <c r="Q443">
        <f>STANDARDIZE(physicochemical[[#This Row],[pH]],Stats!J$3,Stats!J$7)</f>
        <v>-0.56411008196940526</v>
      </c>
      <c r="R443">
        <f>STANDARDIZE(physicochemical[[#This Row],[sulphates]],Stats!K$3,Stats!K$7)</f>
        <v>2.0822047458462869</v>
      </c>
      <c r="S443">
        <f>STANDARDIZE(physicochemical[[#This Row],[alcohol]],Stats!L$3,Stats!L$7)</f>
        <v>0.54134853027714147</v>
      </c>
      <c r="T443" s="17">
        <f>STANDARDIZE(physicochemical[[#This Row],[quality]],Stats!N$3,Stats!N$7)</f>
        <v>1.7605260264867657</v>
      </c>
      <c r="U443">
        <f>SQRT(SUMXMY2($K$2:$S$2,physicochemical[[#This Row],[STDFA]:[STDAlc]]))</f>
        <v>7.0772514180229393</v>
      </c>
      <c r="V443" t="str">
        <f>VLOOKUP(physicochemical[[#This Row],[Euclidean Dist]],Quartiles,2)</f>
        <v>Q2</v>
      </c>
      <c r="W443">
        <f>IF(physicochemical[[#This Row],[Euclidean Dist]]&lt;=beta,1-2*(physicochemical[[#This Row],[Euclidean Dist]]/gamma)^2,2*((physicochemical[[#This Row],[Euclidean Dist]]-gamma)/gamma)^2)</f>
        <v>0.56051688620768192</v>
      </c>
      <c r="X443" t="str">
        <f>VLOOKUP(physicochemical[[#This Row],[S- Fn]],FuzzyQ,2)</f>
        <v>Q2</v>
      </c>
      <c r="Y443">
        <f>physicochemical[[#This Row],[Euclidean Dist]]^2</f>
        <v>50.087487633907706</v>
      </c>
      <c r="Z443" t="str">
        <f>VLOOKUP(physicochemical[[#This Row],[Concentration]],FuzzyQ,2)</f>
        <v>Q1</v>
      </c>
      <c r="AA443">
        <f>SQRT(physicochemical[[#This Row],[S- Fn]])</f>
        <v>0.74867675682345181</v>
      </c>
      <c r="AB443" t="str">
        <f>VLOOKUP(physicochemical[[#This Row],[Dialation]],FuzzyQ,2)</f>
        <v>Q2</v>
      </c>
    </row>
    <row r="444" spans="1:28" hidden="1" x14ac:dyDescent="0.35">
      <c r="A444">
        <f>'winequality-white'!A507</f>
        <v>10.199999999999999</v>
      </c>
      <c r="B444">
        <f>'winequality-white'!B507</f>
        <v>0.49</v>
      </c>
      <c r="C444">
        <f>'winequality-white'!D507</f>
        <v>2.9</v>
      </c>
      <c r="D444">
        <f>'winequality-white'!E507</f>
        <v>7.1999999999999995E-2</v>
      </c>
      <c r="E444">
        <f>'winequality-white'!F507</f>
        <v>10</v>
      </c>
      <c r="F444">
        <f>'winequality-white'!H507</f>
        <v>0.99680000000000002</v>
      </c>
      <c r="G444">
        <f>'winequality-white'!I507</f>
        <v>3.16</v>
      </c>
      <c r="H444">
        <f>'winequality-white'!J507</f>
        <v>0.78</v>
      </c>
      <c r="I444">
        <f>'winequality-white'!K507</f>
        <v>12.5</v>
      </c>
      <c r="J444" s="17">
        <v>7</v>
      </c>
      <c r="K444">
        <f>STANDARDIZE(physicochemical[[#This Row],[fixed acidity]],Stats!B$3,Stats!B$7)</f>
        <v>0.80098997158440932</v>
      </c>
      <c r="L444">
        <f>STANDARDIZE(physicochemical[[#This Row],[volatile acidity]],Stats!C$3,Stats!C$7)</f>
        <v>-0.21444989051350535</v>
      </c>
      <c r="M444">
        <f>STANDARDIZE(physicochemical[[#This Row],[residual sugar]],Stats!E$3,Stats!E$7)</f>
        <v>0.25876551906511297</v>
      </c>
      <c r="N444">
        <f>STANDARDIZE(physicochemical[[#This Row],[chlorides]],Stats!F$3,Stats!F$7)</f>
        <v>-0.36811437750267223</v>
      </c>
      <c r="O444">
        <f>STANDARDIZE(physicochemical[[#This Row],[free sulfur dioxide]],Stats!G$3,Stats!G$7)</f>
        <v>-0.51850258323958376</v>
      </c>
      <c r="P444">
        <f>STANDARDIZE(physicochemical[[#This Row],[density]],Stats!I$3,Stats!I$7)</f>
        <v>-0.30904238143785062</v>
      </c>
      <c r="Q444">
        <f>STANDARDIZE(physicochemical[[#This Row],[pH]],Stats!J$3,Stats!J$7)</f>
        <v>-0.88067017286132721</v>
      </c>
      <c r="R444">
        <f>STANDARDIZE(physicochemical[[#This Row],[sulphates]],Stats!K$3,Stats!K$7)</f>
        <v>0.60848323651814495</v>
      </c>
      <c r="S444">
        <f>STANDARDIZE(physicochemical[[#This Row],[alcohol]],Stats!L$3,Stats!L$7)</f>
        <v>2.1867847925176442</v>
      </c>
      <c r="T444" s="17">
        <f>STANDARDIZE(physicochemical[[#This Row],[quality]],Stats!N$3,Stats!N$7)</f>
        <v>1.7605260264867657</v>
      </c>
      <c r="U444">
        <f>SQRT(SUMXMY2($K$2:$S$2,physicochemical[[#This Row],[STDFA]:[STDAlc]]))</f>
        <v>5.7257038736772037</v>
      </c>
      <c r="V444" t="str">
        <f>VLOOKUP(physicochemical[[#This Row],[Euclidean Dist]],Quartiles,2)</f>
        <v>Q2</v>
      </c>
      <c r="W444">
        <f>IF(physicochemical[[#This Row],[Euclidean Dist]]&lt;=beta,1-2*(physicochemical[[#This Row],[Euclidean Dist]]/gamma)^2,2*((physicochemical[[#This Row],[Euclidean Dist]]-gamma)/gamma)^2)</f>
        <v>0.71234580571596906</v>
      </c>
      <c r="X444" t="str">
        <f>VLOOKUP(physicochemical[[#This Row],[S- Fn]],FuzzyQ,2)</f>
        <v>Q2</v>
      </c>
      <c r="Y444">
        <f>physicochemical[[#This Row],[Euclidean Dist]]^2</f>
        <v>32.783684849042139</v>
      </c>
      <c r="Z444" t="str">
        <f>VLOOKUP(physicochemical[[#This Row],[Concentration]],FuzzyQ,2)</f>
        <v>Q1</v>
      </c>
      <c r="AA444">
        <f>SQRT(physicochemical[[#This Row],[S- Fn]])</f>
        <v>0.84400580905345024</v>
      </c>
      <c r="AB444" t="str">
        <f>VLOOKUP(physicochemical[[#This Row],[Dialation]],FuzzyQ,2)</f>
        <v>Q1</v>
      </c>
    </row>
    <row r="445" spans="1:28" hidden="1" x14ac:dyDescent="0.35">
      <c r="A445">
        <f>'winequality-white'!A508</f>
        <v>10.4</v>
      </c>
      <c r="B445">
        <f>'winequality-white'!B508</f>
        <v>0.24</v>
      </c>
      <c r="C445">
        <f>'winequality-white'!D508</f>
        <v>1.8</v>
      </c>
      <c r="D445">
        <f>'winequality-white'!E508</f>
        <v>7.4999999999999997E-2</v>
      </c>
      <c r="E445">
        <f>'winequality-white'!F508</f>
        <v>6</v>
      </c>
      <c r="F445">
        <f>'winequality-white'!H508</f>
        <v>0.99760000000000004</v>
      </c>
      <c r="G445">
        <f>'winequality-white'!I508</f>
        <v>3.25</v>
      </c>
      <c r="H445">
        <f>'winequality-white'!J508</f>
        <v>1.02</v>
      </c>
      <c r="I445">
        <f>'winequality-white'!K508</f>
        <v>10.8</v>
      </c>
      <c r="J445" s="17">
        <v>7</v>
      </c>
      <c r="K445">
        <f>STANDARDIZE(physicochemical[[#This Row],[fixed acidity]],Stats!B$3,Stats!B$7)</f>
        <v>0.90988671165434609</v>
      </c>
      <c r="L445">
        <f>STANDARDIZE(physicochemical[[#This Row],[volatile acidity]],Stats!C$3,Stats!C$7)</f>
        <v>-1.6146189327798044</v>
      </c>
      <c r="M445">
        <f>STANDARDIZE(physicochemical[[#This Row],[residual sugar]],Stats!E$3,Stats!E$7)</f>
        <v>-0.62907624940533258</v>
      </c>
      <c r="N445">
        <f>STANDARDIZE(physicochemical[[#This Row],[chlorides]],Stats!F$3,Stats!F$7)</f>
        <v>-0.3080140709716232</v>
      </c>
      <c r="O445">
        <f>STANDARDIZE(physicochemical[[#This Row],[free sulfur dioxide]],Stats!G$3,Stats!G$7)</f>
        <v>-0.91958754416751554</v>
      </c>
      <c r="P445">
        <f>STANDARDIZE(physicochemical[[#This Row],[density]],Stats!I$3,Stats!I$7)</f>
        <v>0.14089920906642905</v>
      </c>
      <c r="Q445">
        <f>STANDARDIZE(physicochemical[[#This Row],[pH]],Stats!J$3,Stats!J$7)</f>
        <v>-0.3108620092558666</v>
      </c>
      <c r="R445">
        <f>STANDARDIZE(physicochemical[[#This Row],[sulphates]],Stats!K$3,Stats!K$7)</f>
        <v>1.918457911476493</v>
      </c>
      <c r="S445">
        <f>STANDARDIZE(physicochemical[[#This Row],[alcohol]],Stats!L$3,Stats!L$7)</f>
        <v>0.54134853027714147</v>
      </c>
      <c r="T445" s="17">
        <f>STANDARDIZE(physicochemical[[#This Row],[quality]],Stats!N$3,Stats!N$7)</f>
        <v>1.7605260264867657</v>
      </c>
      <c r="U445">
        <f>SQRT(SUMXMY2($K$2:$S$2,physicochemical[[#This Row],[STDFA]:[STDAlc]]))</f>
        <v>6.9117896647117991</v>
      </c>
      <c r="V445" t="str">
        <f>VLOOKUP(physicochemical[[#This Row],[Euclidean Dist]],Quartiles,2)</f>
        <v>Q2</v>
      </c>
      <c r="W445">
        <f>IF(physicochemical[[#This Row],[Euclidean Dist]]&lt;=beta,1-2*(physicochemical[[#This Row],[Euclidean Dist]]/gamma)^2,2*((physicochemical[[#This Row],[Euclidean Dist]]-gamma)/gamma)^2)</f>
        <v>0.58082635256752013</v>
      </c>
      <c r="X445" t="str">
        <f>VLOOKUP(physicochemical[[#This Row],[S- Fn]],FuzzyQ,2)</f>
        <v>Q2</v>
      </c>
      <c r="Y445">
        <f>physicochemical[[#This Row],[Euclidean Dist]]^2</f>
        <v>47.772836369216847</v>
      </c>
      <c r="Z445" t="str">
        <f>VLOOKUP(physicochemical[[#This Row],[Concentration]],FuzzyQ,2)</f>
        <v>Q1</v>
      </c>
      <c r="AA445">
        <f>SQRT(physicochemical[[#This Row],[S- Fn]])</f>
        <v>0.76211964452277448</v>
      </c>
      <c r="AB445" t="str">
        <f>VLOOKUP(physicochemical[[#This Row],[Dialation]],FuzzyQ,2)</f>
        <v>Q1</v>
      </c>
    </row>
    <row r="446" spans="1:28" hidden="1" x14ac:dyDescent="0.35">
      <c r="A446">
        <f>'winequality-white'!A509</f>
        <v>11.2</v>
      </c>
      <c r="B446">
        <f>'winequality-white'!B509</f>
        <v>0.67</v>
      </c>
      <c r="C446">
        <f>'winequality-white'!D509</f>
        <v>2.2999999999999998</v>
      </c>
      <c r="D446">
        <f>'winequality-white'!E509</f>
        <v>8.4000000000000005E-2</v>
      </c>
      <c r="E446">
        <f>'winequality-white'!F509</f>
        <v>6</v>
      </c>
      <c r="F446">
        <f>'winequality-white'!H509</f>
        <v>1</v>
      </c>
      <c r="G446">
        <f>'winequality-white'!I509</f>
        <v>3.17</v>
      </c>
      <c r="H446">
        <f>'winequality-white'!J509</f>
        <v>0.71</v>
      </c>
      <c r="I446">
        <f>'winequality-white'!K509</f>
        <v>9.5</v>
      </c>
      <c r="J446" s="17">
        <v>6</v>
      </c>
      <c r="K446">
        <f>STANDARDIZE(physicochemical[[#This Row],[fixed acidity]],Stats!B$3,Stats!B$7)</f>
        <v>1.3454736719340901</v>
      </c>
      <c r="L446">
        <f>STANDARDIZE(physicochemical[[#This Row],[volatile acidity]],Stats!C$3,Stats!C$7)</f>
        <v>0.7936718199182301</v>
      </c>
      <c r="M446">
        <f>STANDARDIZE(physicochemical[[#This Row],[residual sugar]],Stats!E$3,Stats!E$7)</f>
        <v>-0.2255118091914938</v>
      </c>
      <c r="N446">
        <f>STANDARDIZE(physicochemical[[#This Row],[chlorides]],Stats!F$3,Stats!F$7)</f>
        <v>-0.12771315137847594</v>
      </c>
      <c r="O446">
        <f>STANDARDIZE(physicochemical[[#This Row],[free sulfur dioxide]],Stats!G$3,Stats!G$7)</f>
        <v>-0.91958754416751554</v>
      </c>
      <c r="P446">
        <f>STANDARDIZE(physicochemical[[#This Row],[density]],Stats!I$3,Stats!I$7)</f>
        <v>1.4907239805792056</v>
      </c>
      <c r="Q446">
        <f>STANDARDIZE(physicochemical[[#This Row],[pH]],Stats!J$3,Stats!J$7)</f>
        <v>-0.81735815468294404</v>
      </c>
      <c r="R446">
        <f>STANDARDIZE(physicochemical[[#This Row],[sulphates]],Stats!K$3,Stats!K$7)</f>
        <v>0.22640728965529308</v>
      </c>
      <c r="S446">
        <f>STANDARDIZE(physicochemical[[#This Row],[alcohol]],Stats!L$3,Stats!L$7)</f>
        <v>-0.71692625849500891</v>
      </c>
      <c r="T446" s="17">
        <f>STANDARDIZE(physicochemical[[#This Row],[quality]],Stats!N$3,Stats!N$7)</f>
        <v>0.50837380281196765</v>
      </c>
      <c r="U446">
        <f>SQRT(SUMXMY2($K$2:$S$2,physicochemical[[#This Row],[STDFA]:[STDAlc]]))</f>
        <v>5.4317563482918967</v>
      </c>
      <c r="V446" t="str">
        <f>VLOOKUP(physicochemical[[#This Row],[Euclidean Dist]],Quartiles,2)</f>
        <v>Q2</v>
      </c>
      <c r="W446">
        <f>IF(physicochemical[[#This Row],[Euclidean Dist]]&lt;=beta,1-2*(physicochemical[[#This Row],[Euclidean Dist]]/gamma)^2,2*((physicochemical[[#This Row],[Euclidean Dist]]-gamma)/gamma)^2)</f>
        <v>0.74112297690098061</v>
      </c>
      <c r="X446" t="str">
        <f>VLOOKUP(physicochemical[[#This Row],[S- Fn]],FuzzyQ,2)</f>
        <v>Q2</v>
      </c>
      <c r="Y446">
        <f>physicochemical[[#This Row],[Euclidean Dist]]^2</f>
        <v>29.50397702720932</v>
      </c>
      <c r="Z446" t="str">
        <f>VLOOKUP(physicochemical[[#This Row],[Concentration]],FuzzyQ,2)</f>
        <v>Q1</v>
      </c>
      <c r="AA446">
        <f>SQRT(physicochemical[[#This Row],[S- Fn]])</f>
        <v>0.86088499632702431</v>
      </c>
      <c r="AB446" t="str">
        <f>VLOOKUP(physicochemical[[#This Row],[Dialation]],FuzzyQ,2)</f>
        <v>Q1</v>
      </c>
    </row>
    <row r="447" spans="1:28" hidden="1" x14ac:dyDescent="0.35">
      <c r="A447">
        <f>'winequality-white'!A510</f>
        <v>10</v>
      </c>
      <c r="B447">
        <f>'winequality-white'!B510</f>
        <v>0.59</v>
      </c>
      <c r="C447">
        <f>'winequality-white'!D510</f>
        <v>2.2000000000000002</v>
      </c>
      <c r="D447">
        <f>'winequality-white'!E510</f>
        <v>0.09</v>
      </c>
      <c r="E447">
        <f>'winequality-white'!F510</f>
        <v>26</v>
      </c>
      <c r="F447">
        <f>'winequality-white'!H510</f>
        <v>0.99939999999999996</v>
      </c>
      <c r="G447">
        <f>'winequality-white'!I510</f>
        <v>3.18</v>
      </c>
      <c r="H447">
        <f>'winequality-white'!J510</f>
        <v>0.63</v>
      </c>
      <c r="I447">
        <f>'winequality-white'!K510</f>
        <v>10.199999999999999</v>
      </c>
      <c r="J447" s="17">
        <v>6</v>
      </c>
      <c r="K447">
        <f>STANDARDIZE(physicochemical[[#This Row],[fixed acidity]],Stats!B$3,Stats!B$7)</f>
        <v>0.69209323151447366</v>
      </c>
      <c r="L447">
        <f>STANDARDIZE(physicochemical[[#This Row],[volatile acidity]],Stats!C$3,Stats!C$7)</f>
        <v>0.34561772639301408</v>
      </c>
      <c r="M447">
        <f>STANDARDIZE(physicochemical[[#This Row],[residual sugar]],Stats!E$3,Stats!E$7)</f>
        <v>-0.30622469723426132</v>
      </c>
      <c r="N447">
        <f>STANDARDIZE(physicochemical[[#This Row],[chlorides]],Stats!F$3,Stats!F$7)</f>
        <v>-7.5125383163780765E-3</v>
      </c>
      <c r="O447">
        <f>STANDARDIZE(physicochemical[[#This Row],[free sulfur dioxide]],Stats!G$3,Stats!G$7)</f>
        <v>1.0858372604721434</v>
      </c>
      <c r="P447">
        <f>STANDARDIZE(physicochemical[[#This Row],[density]],Stats!I$3,Stats!I$7)</f>
        <v>1.1532677877009803</v>
      </c>
      <c r="Q447">
        <f>STANDARDIZE(physicochemical[[#This Row],[pH]],Stats!J$3,Stats!J$7)</f>
        <v>-0.75404613650455787</v>
      </c>
      <c r="R447">
        <f>STANDARDIZE(physicochemical[[#This Row],[sulphates]],Stats!K$3,Stats!K$7)</f>
        <v>-0.21025093533082276</v>
      </c>
      <c r="S447">
        <f>STANDARDIZE(physicochemical[[#This Row],[alcohol]],Stats!L$3,Stats!L$7)</f>
        <v>-3.9393679925390557E-2</v>
      </c>
      <c r="T447" s="17">
        <f>STANDARDIZE(physicochemical[[#This Row],[quality]],Stats!N$3,Stats!N$7)</f>
        <v>0.50837380281196765</v>
      </c>
      <c r="U447">
        <f>SQRT(SUMXMY2($K$2:$S$2,physicochemical[[#This Row],[STDFA]:[STDAlc]]))</f>
        <v>5.6011518986439919</v>
      </c>
      <c r="V447" t="str">
        <f>VLOOKUP(physicochemical[[#This Row],[Euclidean Dist]],Quartiles,2)</f>
        <v>Q2</v>
      </c>
      <c r="W447">
        <f>IF(physicochemical[[#This Row],[Euclidean Dist]]&lt;=beta,1-2*(physicochemical[[#This Row],[Euclidean Dist]]/gamma)^2,2*((physicochemical[[#This Row],[Euclidean Dist]]-gamma)/gamma)^2)</f>
        <v>0.72472444574436889</v>
      </c>
      <c r="X447" t="str">
        <f>VLOOKUP(physicochemical[[#This Row],[S- Fn]],FuzzyQ,2)</f>
        <v>Q2</v>
      </c>
      <c r="Y447">
        <f>physicochemical[[#This Row],[Euclidean Dist]]^2</f>
        <v>31.372902591683197</v>
      </c>
      <c r="Z447" t="str">
        <f>VLOOKUP(physicochemical[[#This Row],[Concentration]],FuzzyQ,2)</f>
        <v>Q1</v>
      </c>
      <c r="AA447">
        <f>SQRT(physicochemical[[#This Row],[S- Fn]])</f>
        <v>0.85130749188784238</v>
      </c>
      <c r="AB447" t="str">
        <f>VLOOKUP(physicochemical[[#This Row],[Dialation]],FuzzyQ,2)</f>
        <v>Q1</v>
      </c>
    </row>
    <row r="448" spans="1:28" hidden="1" x14ac:dyDescent="0.35">
      <c r="A448">
        <f>'winequality-white'!A511</f>
        <v>13.3</v>
      </c>
      <c r="B448">
        <f>'winequality-white'!B511</f>
        <v>0.28999999999999998</v>
      </c>
      <c r="C448">
        <f>'winequality-white'!D511</f>
        <v>2.8</v>
      </c>
      <c r="D448">
        <f>'winequality-white'!E511</f>
        <v>8.4000000000000005E-2</v>
      </c>
      <c r="E448">
        <f>'winequality-white'!F511</f>
        <v>23</v>
      </c>
      <c r="F448">
        <f>'winequality-white'!H511</f>
        <v>0.99860000000000004</v>
      </c>
      <c r="G448">
        <f>'winequality-white'!I511</f>
        <v>3.04</v>
      </c>
      <c r="H448">
        <f>'winequality-white'!J511</f>
        <v>0.68</v>
      </c>
      <c r="I448">
        <f>'winequality-white'!K511</f>
        <v>11.4</v>
      </c>
      <c r="J448" s="17">
        <v>7</v>
      </c>
      <c r="K448">
        <f>STANDARDIZE(physicochemical[[#This Row],[fixed acidity]],Stats!B$3,Stats!B$7)</f>
        <v>2.48888944266842</v>
      </c>
      <c r="L448">
        <f>STANDARDIZE(physicochemical[[#This Row],[volatile acidity]],Stats!C$3,Stats!C$7)</f>
        <v>-1.3345851243265445</v>
      </c>
      <c r="M448">
        <f>STANDARDIZE(physicochemical[[#This Row],[residual sugar]],Stats!E$3,Stats!E$7)</f>
        <v>0.17805263102234511</v>
      </c>
      <c r="N448">
        <f>STANDARDIZE(physicochemical[[#This Row],[chlorides]],Stats!F$3,Stats!F$7)</f>
        <v>-0.12771315137847594</v>
      </c>
      <c r="O448">
        <f>STANDARDIZE(physicochemical[[#This Row],[free sulfur dioxide]],Stats!G$3,Stats!G$7)</f>
        <v>0.78502353977619455</v>
      </c>
      <c r="P448">
        <f>STANDARDIZE(physicochemical[[#This Row],[density]],Stats!I$3,Stats!I$7)</f>
        <v>0.70332619719676304</v>
      </c>
      <c r="Q448">
        <f>STANDARDIZE(physicochemical[[#This Row],[pH]],Stats!J$3,Stats!J$7)</f>
        <v>-1.6404143910019433</v>
      </c>
      <c r="R448">
        <f>STANDARDIZE(physicochemical[[#This Row],[sulphates]],Stats!K$3,Stats!K$7)</f>
        <v>6.266045528550003E-2</v>
      </c>
      <c r="S448">
        <f>STANDARDIZE(physicochemical[[#This Row],[alcohol]],Stats!L$3,Stats!L$7)</f>
        <v>1.1220907404796716</v>
      </c>
      <c r="T448" s="17">
        <f>STANDARDIZE(physicochemical[[#This Row],[quality]],Stats!N$3,Stats!N$7)</f>
        <v>1.7605260264867657</v>
      </c>
      <c r="U448">
        <f>SQRT(SUMXMY2($K$2:$S$2,physicochemical[[#This Row],[STDFA]:[STDAlc]]))</f>
        <v>7.5101758279823816</v>
      </c>
      <c r="V448" t="str">
        <f>VLOOKUP(physicochemical[[#This Row],[Euclidean Dist]],Quartiles,2)</f>
        <v>Q2</v>
      </c>
      <c r="W448">
        <f>IF(physicochemical[[#This Row],[Euclidean Dist]]&lt;=beta,1-2*(physicochemical[[#This Row],[Euclidean Dist]]/gamma)^2,2*((physicochemical[[#This Row],[Euclidean Dist]]-gamma)/gamma)^2)</f>
        <v>0.50510489949368886</v>
      </c>
      <c r="X448" t="str">
        <f>VLOOKUP(physicochemical[[#This Row],[S- Fn]],FuzzyQ,2)</f>
        <v>Q2</v>
      </c>
      <c r="Y448">
        <f>physicochemical[[#This Row],[Euclidean Dist]]^2</f>
        <v>56.402740967210853</v>
      </c>
      <c r="Z448" t="str">
        <f>VLOOKUP(physicochemical[[#This Row],[Concentration]],FuzzyQ,2)</f>
        <v>Q1</v>
      </c>
      <c r="AA448">
        <f>SQRT(physicochemical[[#This Row],[S- Fn]])</f>
        <v>0.71070732337136422</v>
      </c>
      <c r="AB448" t="str">
        <f>VLOOKUP(physicochemical[[#This Row],[Dialation]],FuzzyQ,2)</f>
        <v>Q2</v>
      </c>
    </row>
    <row r="449" spans="1:28" hidden="1" x14ac:dyDescent="0.35">
      <c r="A449">
        <f>'winequality-white'!A512</f>
        <v>12.4</v>
      </c>
      <c r="B449">
        <f>'winequality-white'!B512</f>
        <v>0.42</v>
      </c>
      <c r="C449">
        <f>'winequality-white'!D512</f>
        <v>4.5999999999999996</v>
      </c>
      <c r="D449">
        <f>'winequality-white'!E512</f>
        <v>7.2999999999999995E-2</v>
      </c>
      <c r="E449">
        <f>'winequality-white'!F512</f>
        <v>19</v>
      </c>
      <c r="F449">
        <f>'winequality-white'!H512</f>
        <v>0.99780000000000002</v>
      </c>
      <c r="G449">
        <f>'winequality-white'!I512</f>
        <v>3.02</v>
      </c>
      <c r="H449">
        <f>'winequality-white'!J512</f>
        <v>0.61</v>
      </c>
      <c r="I449">
        <f>'winequality-white'!K512</f>
        <v>9.5</v>
      </c>
      <c r="J449" s="17">
        <v>5</v>
      </c>
      <c r="K449">
        <f>STANDARDIZE(physicochemical[[#This Row],[fixed acidity]],Stats!B$3,Stats!B$7)</f>
        <v>1.9988541123537074</v>
      </c>
      <c r="L449">
        <f>STANDARDIZE(physicochemical[[#This Row],[volatile acidity]],Stats!C$3,Stats!C$7)</f>
        <v>-0.60649722234806913</v>
      </c>
      <c r="M449">
        <f>STANDARDIZE(physicochemical[[#This Row],[residual sugar]],Stats!E$3,Stats!E$7)</f>
        <v>1.6308846157921653</v>
      </c>
      <c r="N449">
        <f>STANDARDIZE(physicochemical[[#This Row],[chlorides]],Stats!F$3,Stats!F$7)</f>
        <v>-0.34808094199232259</v>
      </c>
      <c r="O449">
        <f>STANDARDIZE(physicochemical[[#This Row],[free sulfur dioxide]],Stats!G$3,Stats!G$7)</f>
        <v>0.38393857884826277</v>
      </c>
      <c r="P449">
        <f>STANDARDIZE(physicochemical[[#This Row],[density]],Stats!I$3,Stats!I$7)</f>
        <v>0.25338460669248336</v>
      </c>
      <c r="Q449">
        <f>STANDARDIZE(physicochemical[[#This Row],[pH]],Stats!J$3,Stats!J$7)</f>
        <v>-1.7670384273587127</v>
      </c>
      <c r="R449">
        <f>STANDARDIZE(physicochemical[[#This Row],[sulphates]],Stats!K$3,Stats!K$7)</f>
        <v>-0.31941549157735188</v>
      </c>
      <c r="S449">
        <f>STANDARDIZE(physicochemical[[#This Row],[alcohol]],Stats!L$3,Stats!L$7)</f>
        <v>-0.71692625849500891</v>
      </c>
      <c r="T449" s="17">
        <f>STANDARDIZE(physicochemical[[#This Row],[quality]],Stats!N$3,Stats!N$7)</f>
        <v>-0.74377842086283041</v>
      </c>
      <c r="U449">
        <f>SQRT(SUMXMY2($K$2:$S$2,physicochemical[[#This Row],[STDFA]:[STDAlc]]))</f>
        <v>6.7019479856029571</v>
      </c>
      <c r="V449" t="str">
        <f>VLOOKUP(physicochemical[[#This Row],[Euclidean Dist]],Quartiles,2)</f>
        <v>Q2</v>
      </c>
      <c r="W449">
        <f>IF(physicochemical[[#This Row],[Euclidean Dist]]&lt;=beta,1-2*(physicochemical[[#This Row],[Euclidean Dist]]/gamma)^2,2*((physicochemical[[#This Row],[Euclidean Dist]]-gamma)/gamma)^2)</f>
        <v>0.60589218167756043</v>
      </c>
      <c r="X449" t="str">
        <f>VLOOKUP(physicochemical[[#This Row],[S- Fn]],FuzzyQ,2)</f>
        <v>Q2</v>
      </c>
      <c r="Y449">
        <f>physicochemical[[#This Row],[Euclidean Dist]]^2</f>
        <v>44.916106801727537</v>
      </c>
      <c r="Z449" t="str">
        <f>VLOOKUP(physicochemical[[#This Row],[Concentration]],FuzzyQ,2)</f>
        <v>Q1</v>
      </c>
      <c r="AA449">
        <f>SQRT(physicochemical[[#This Row],[S- Fn]])</f>
        <v>0.77839076412657959</v>
      </c>
      <c r="AB449" t="str">
        <f>VLOOKUP(physicochemical[[#This Row],[Dialation]],FuzzyQ,2)</f>
        <v>Q1</v>
      </c>
    </row>
    <row r="450" spans="1:28" hidden="1" x14ac:dyDescent="0.35">
      <c r="A450">
        <f>'winequality-white'!A514</f>
        <v>10.7</v>
      </c>
      <c r="B450">
        <f>'winequality-white'!B514</f>
        <v>0.4</v>
      </c>
      <c r="C450">
        <f>'winequality-white'!D514</f>
        <v>2.1</v>
      </c>
      <c r="D450">
        <f>'winequality-white'!E514</f>
        <v>0.125</v>
      </c>
      <c r="E450">
        <f>'winequality-white'!F514</f>
        <v>15</v>
      </c>
      <c r="F450">
        <f>'winequality-white'!H514</f>
        <v>0.998</v>
      </c>
      <c r="G450">
        <f>'winequality-white'!I514</f>
        <v>3.03</v>
      </c>
      <c r="H450">
        <f>'winequality-white'!J514</f>
        <v>0.81</v>
      </c>
      <c r="I450">
        <f>'winequality-white'!K514</f>
        <v>9.6999999999999993</v>
      </c>
      <c r="J450" s="17">
        <v>6</v>
      </c>
      <c r="K450">
        <f>STANDARDIZE(physicochemical[[#This Row],[fixed acidity]],Stats!B$3,Stats!B$7)</f>
        <v>1.0732318217592498</v>
      </c>
      <c r="L450">
        <f>STANDARDIZE(physicochemical[[#This Row],[volatile acidity]],Stats!C$3,Stats!C$7)</f>
        <v>-0.71851074572937279</v>
      </c>
      <c r="M450">
        <f>STANDARDIZE(physicochemical[[#This Row],[residual sugar]],Stats!E$3,Stats!E$7)</f>
        <v>-0.38693758527702915</v>
      </c>
      <c r="N450">
        <f>STANDARDIZE(physicochemical[[#This Row],[chlorides]],Stats!F$3,Stats!F$7)</f>
        <v>0.69365770454586062</v>
      </c>
      <c r="O450">
        <f>STANDARDIZE(physicochemical[[#This Row],[free sulfur dioxide]],Stats!G$3,Stats!G$7)</f>
        <v>-1.714638207966902E-2</v>
      </c>
      <c r="P450">
        <f>STANDARDIZE(physicochemical[[#This Row],[density]],Stats!I$3,Stats!I$7)</f>
        <v>0.36587000431853767</v>
      </c>
      <c r="Q450">
        <f>STANDARDIZE(physicochemical[[#This Row],[pH]],Stats!J$3,Stats!J$7)</f>
        <v>-1.7037264091803295</v>
      </c>
      <c r="R450">
        <f>STANDARDIZE(physicochemical[[#This Row],[sulphates]],Stats!K$3,Stats!K$7)</f>
        <v>0.7722300708879386</v>
      </c>
      <c r="S450">
        <f>STANDARDIZE(physicochemical[[#This Row],[alcohol]],Stats!L$3,Stats!L$7)</f>
        <v>-0.52334552176083271</v>
      </c>
      <c r="T450" s="17">
        <f>STANDARDIZE(physicochemical[[#This Row],[quality]],Stats!N$3,Stats!N$7)</f>
        <v>0.50837380281196765</v>
      </c>
      <c r="U450">
        <f>SQRT(SUMXMY2($K$2:$S$2,physicochemical[[#This Row],[STDFA]:[STDAlc]]))</f>
        <v>6.7118083370368646</v>
      </c>
      <c r="V450" t="str">
        <f>VLOOKUP(physicochemical[[#This Row],[Euclidean Dist]],Quartiles,2)</f>
        <v>Q2</v>
      </c>
      <c r="W450">
        <f>IF(physicochemical[[#This Row],[Euclidean Dist]]&lt;=beta,1-2*(physicochemical[[#This Row],[Euclidean Dist]]/gamma)^2,2*((physicochemical[[#This Row],[Euclidean Dist]]-gamma)/gamma)^2)</f>
        <v>0.60473165333528323</v>
      </c>
      <c r="X450" t="str">
        <f>VLOOKUP(physicochemical[[#This Row],[S- Fn]],FuzzyQ,2)</f>
        <v>Q2</v>
      </c>
      <c r="Y450">
        <f>physicochemical[[#This Row],[Euclidean Dist]]^2</f>
        <v>45.048371153117564</v>
      </c>
      <c r="Z450" t="str">
        <f>VLOOKUP(physicochemical[[#This Row],[Concentration]],FuzzyQ,2)</f>
        <v>Q1</v>
      </c>
      <c r="AA450">
        <f>SQRT(physicochemical[[#This Row],[S- Fn]])</f>
        <v>0.77764494040357723</v>
      </c>
      <c r="AB450" t="str">
        <f>VLOOKUP(physicochemical[[#This Row],[Dialation]],FuzzyQ,2)</f>
        <v>Q1</v>
      </c>
    </row>
    <row r="451" spans="1:28" hidden="1" x14ac:dyDescent="0.35">
      <c r="A451">
        <f>'winequality-white'!A515</f>
        <v>10.5</v>
      </c>
      <c r="B451">
        <f>'winequality-white'!B515</f>
        <v>0.51</v>
      </c>
      <c r="C451">
        <f>'winequality-white'!D515</f>
        <v>2.4</v>
      </c>
      <c r="D451">
        <f>'winequality-white'!E515</f>
        <v>0.107</v>
      </c>
      <c r="E451">
        <f>'winequality-white'!F515</f>
        <v>6</v>
      </c>
      <c r="F451">
        <f>'winequality-white'!H515</f>
        <v>0.99729999999999996</v>
      </c>
      <c r="G451">
        <f>'winequality-white'!I515</f>
        <v>3.09</v>
      </c>
      <c r="H451">
        <f>'winequality-white'!J515</f>
        <v>0.66</v>
      </c>
      <c r="I451">
        <f>'winequality-white'!K515</f>
        <v>11.8</v>
      </c>
      <c r="J451" s="17">
        <v>7</v>
      </c>
      <c r="K451">
        <f>STANDARDIZE(physicochemical[[#This Row],[fixed acidity]],Stats!B$3,Stats!B$7)</f>
        <v>0.96433508168931392</v>
      </c>
      <c r="L451">
        <f>STANDARDIZE(physicochemical[[#This Row],[volatile acidity]],Stats!C$3,Stats!C$7)</f>
        <v>-0.10243636713220135</v>
      </c>
      <c r="M451">
        <f>STANDARDIZE(physicochemical[[#This Row],[residual sugar]],Stats!E$3,Stats!E$7)</f>
        <v>-0.14479892114872595</v>
      </c>
      <c r="N451">
        <f>STANDARDIZE(physicochemical[[#This Row],[chlorides]],Stats!F$3,Stats!F$7)</f>
        <v>0.33305586535956644</v>
      </c>
      <c r="O451">
        <f>STANDARDIZE(physicochemical[[#This Row],[free sulfur dioxide]],Stats!G$3,Stats!G$7)</f>
        <v>-0.91958754416751554</v>
      </c>
      <c r="P451">
        <f>STANDARDIZE(physicochemical[[#This Row],[density]],Stats!I$3,Stats!I$7)</f>
        <v>-2.7828887372714859E-2</v>
      </c>
      <c r="Q451">
        <f>STANDARDIZE(physicochemical[[#This Row],[pH]],Stats!J$3,Stats!J$7)</f>
        <v>-1.3238543001100214</v>
      </c>
      <c r="R451">
        <f>STANDARDIZE(physicochemical[[#This Row],[sulphates]],Stats!K$3,Stats!K$7)</f>
        <v>-4.6504100961029089E-2</v>
      </c>
      <c r="S451">
        <f>STANDARDIZE(physicochemical[[#This Row],[alcohol]],Stats!L$3,Stats!L$7)</f>
        <v>1.5092522139480258</v>
      </c>
      <c r="T451" s="17">
        <f>STANDARDIZE(physicochemical[[#This Row],[quality]],Stats!N$3,Stats!N$7)</f>
        <v>1.7605260264867657</v>
      </c>
      <c r="U451">
        <f>SQRT(SUMXMY2($K$2:$S$2,physicochemical[[#This Row],[STDFA]:[STDAlc]]))</f>
        <v>5.7294645645209252</v>
      </c>
      <c r="V451" t="str">
        <f>VLOOKUP(physicochemical[[#This Row],[Euclidean Dist]],Quartiles,2)</f>
        <v>Q2</v>
      </c>
      <c r="W451">
        <f>IF(physicochemical[[#This Row],[Euclidean Dist]]&lt;=beta,1-2*(physicochemical[[#This Row],[Euclidean Dist]]/gamma)^2,2*((physicochemical[[#This Row],[Euclidean Dist]]-gamma)/gamma)^2)</f>
        <v>0.71196781419593269</v>
      </c>
      <c r="X451" t="str">
        <f>VLOOKUP(physicochemical[[#This Row],[S- Fn]],FuzzyQ,2)</f>
        <v>Q2</v>
      </c>
      <c r="Y451">
        <f>physicochemical[[#This Row],[Euclidean Dist]]^2</f>
        <v>32.826764196100953</v>
      </c>
      <c r="Z451" t="str">
        <f>VLOOKUP(physicochemical[[#This Row],[Concentration]],FuzzyQ,2)</f>
        <v>Q1</v>
      </c>
      <c r="AA451">
        <f>SQRT(physicochemical[[#This Row],[S- Fn]])</f>
        <v>0.84378185225562463</v>
      </c>
      <c r="AB451" t="str">
        <f>VLOOKUP(physicochemical[[#This Row],[Dialation]],FuzzyQ,2)</f>
        <v>Q1</v>
      </c>
    </row>
    <row r="452" spans="1:28" hidden="1" x14ac:dyDescent="0.35">
      <c r="A452">
        <f>'winequality-white'!A517</f>
        <v>8.5</v>
      </c>
      <c r="B452">
        <f>'winequality-white'!B517</f>
        <v>0.65500000000000003</v>
      </c>
      <c r="C452">
        <f>'winequality-white'!D517</f>
        <v>6.1</v>
      </c>
      <c r="D452">
        <f>'winequality-white'!E517</f>
        <v>0.122</v>
      </c>
      <c r="E452">
        <f>'winequality-white'!F517</f>
        <v>34</v>
      </c>
      <c r="F452">
        <f>'winequality-white'!H517</f>
        <v>1.0009999999999999</v>
      </c>
      <c r="G452">
        <f>'winequality-white'!I517</f>
        <v>3.31</v>
      </c>
      <c r="H452">
        <f>'winequality-white'!J517</f>
        <v>1.1399999999999999</v>
      </c>
      <c r="I452">
        <f>'winequality-white'!K517</f>
        <v>9.3000000000000007</v>
      </c>
      <c r="J452" s="17">
        <v>5</v>
      </c>
      <c r="K452">
        <f>STANDARDIZE(physicochemical[[#This Row],[fixed acidity]],Stats!B$3,Stats!B$7)</f>
        <v>-0.1246323190100474</v>
      </c>
      <c r="L452">
        <f>STANDARDIZE(physicochemical[[#This Row],[volatile acidity]],Stats!C$3,Stats!C$7)</f>
        <v>0.70966167738225217</v>
      </c>
      <c r="M452">
        <f>STANDARDIZE(physicochemical[[#This Row],[residual sugar]],Stats!E$3,Stats!E$7)</f>
        <v>2.8415779364336822</v>
      </c>
      <c r="N452">
        <f>STANDARDIZE(physicochemical[[#This Row],[chlorides]],Stats!F$3,Stats!F$7)</f>
        <v>0.63355739801481148</v>
      </c>
      <c r="O452">
        <f>STANDARDIZE(physicochemical[[#This Row],[free sulfur dioxide]],Stats!G$3,Stats!G$7)</f>
        <v>1.8880071823280069</v>
      </c>
      <c r="P452">
        <f>STANDARDIZE(physicochemical[[#This Row],[density]],Stats!I$3,Stats!I$7)</f>
        <v>2.0531509687094771</v>
      </c>
      <c r="Q452">
        <f>STANDARDIZE(physicochemical[[#This Row],[pH]],Stats!J$3,Stats!J$7)</f>
        <v>6.9010099814441478E-2</v>
      </c>
      <c r="R452">
        <f>STANDARDIZE(physicochemical[[#This Row],[sulphates]],Stats!K$3,Stats!K$7)</f>
        <v>2.5734452489556667</v>
      </c>
      <c r="S452">
        <f>STANDARDIZE(physicochemical[[#This Row],[alcohol]],Stats!L$3,Stats!L$7)</f>
        <v>-0.9105069952291851</v>
      </c>
      <c r="T452" s="17">
        <f>STANDARDIZE(physicochemical[[#This Row],[quality]],Stats!N$3,Stats!N$7)</f>
        <v>-0.74377842086283041</v>
      </c>
      <c r="U452">
        <f>SQRT(SUMXMY2($K$2:$S$2,physicochemical[[#This Row],[STDFA]:[STDAlc]]))</f>
        <v>6.5495086917017682</v>
      </c>
      <c r="V452" t="str">
        <f>VLOOKUP(physicochemical[[#This Row],[Euclidean Dist]],Quartiles,2)</f>
        <v>Q2</v>
      </c>
      <c r="W452">
        <f>IF(physicochemical[[#This Row],[Euclidean Dist]]&lt;=beta,1-2*(physicochemical[[#This Row],[Euclidean Dist]]/gamma)^2,2*((physicochemical[[#This Row],[Euclidean Dist]]-gamma)/gamma)^2)</f>
        <v>0.62361666132926419</v>
      </c>
      <c r="X452" t="str">
        <f>VLOOKUP(physicochemical[[#This Row],[S- Fn]],FuzzyQ,2)</f>
        <v>Q2</v>
      </c>
      <c r="Y452">
        <f>physicochemical[[#This Row],[Euclidean Dist]]^2</f>
        <v>42.896064102677009</v>
      </c>
      <c r="Z452" t="str">
        <f>VLOOKUP(physicochemical[[#This Row],[Concentration]],FuzzyQ,2)</f>
        <v>Q1</v>
      </c>
      <c r="AA452">
        <f>SQRT(physicochemical[[#This Row],[S- Fn]])</f>
        <v>0.78969403019730633</v>
      </c>
      <c r="AB452" t="str">
        <f>VLOOKUP(physicochemical[[#This Row],[Dialation]],FuzzyQ,2)</f>
        <v>Q1</v>
      </c>
    </row>
    <row r="453" spans="1:28" hidden="1" x14ac:dyDescent="0.35">
      <c r="A453">
        <f>'winequality-white'!A518</f>
        <v>12.5</v>
      </c>
      <c r="B453">
        <f>'winequality-white'!B518</f>
        <v>0.6</v>
      </c>
      <c r="C453">
        <f>'winequality-white'!D518</f>
        <v>4.3</v>
      </c>
      <c r="D453">
        <f>'winequality-white'!E518</f>
        <v>0.1</v>
      </c>
      <c r="E453">
        <f>'winequality-white'!F518</f>
        <v>5</v>
      </c>
      <c r="F453">
        <f>'winequality-white'!H518</f>
        <v>1.0009999999999999</v>
      </c>
      <c r="G453">
        <f>'winequality-white'!I518</f>
        <v>3.25</v>
      </c>
      <c r="H453">
        <f>'winequality-white'!J518</f>
        <v>0.74</v>
      </c>
      <c r="I453">
        <f>'winequality-white'!K518</f>
        <v>11.9</v>
      </c>
      <c r="J453" s="17">
        <v>6</v>
      </c>
      <c r="K453">
        <f>STANDARDIZE(physicochemical[[#This Row],[fixed acidity]],Stats!B$3,Stats!B$7)</f>
        <v>2.0533024823886752</v>
      </c>
      <c r="L453">
        <f>STANDARDIZE(physicochemical[[#This Row],[volatile acidity]],Stats!C$3,Stats!C$7)</f>
        <v>0.40162448808366608</v>
      </c>
      <c r="M453">
        <f>STANDARDIZE(physicochemical[[#This Row],[residual sugar]],Stats!E$3,Stats!E$7)</f>
        <v>1.3887459516638618</v>
      </c>
      <c r="N453">
        <f>STANDARDIZE(physicochemical[[#This Row],[chlorides]],Stats!F$3,Stats!F$7)</f>
        <v>0.19282181678711885</v>
      </c>
      <c r="O453">
        <f>STANDARDIZE(physicochemical[[#This Row],[free sulfur dioxide]],Stats!G$3,Stats!G$7)</f>
        <v>-1.0198587843994984</v>
      </c>
      <c r="P453">
        <f>STANDARDIZE(physicochemical[[#This Row],[density]],Stats!I$3,Stats!I$7)</f>
        <v>2.0531509687094771</v>
      </c>
      <c r="Q453">
        <f>STANDARDIZE(physicochemical[[#This Row],[pH]],Stats!J$3,Stats!J$7)</f>
        <v>-0.3108620092558666</v>
      </c>
      <c r="R453">
        <f>STANDARDIZE(physicochemical[[#This Row],[sulphates]],Stats!K$3,Stats!K$7)</f>
        <v>0.39015412402508676</v>
      </c>
      <c r="S453">
        <f>STANDARDIZE(physicochemical[[#This Row],[alcohol]],Stats!L$3,Stats!L$7)</f>
        <v>1.6060425823151139</v>
      </c>
      <c r="T453" s="17">
        <f>STANDARDIZE(physicochemical[[#This Row],[quality]],Stats!N$3,Stats!N$7)</f>
        <v>0.50837380281196765</v>
      </c>
      <c r="U453">
        <f>SQRT(SUMXMY2($K$2:$S$2,physicochemical[[#This Row],[STDFA]:[STDAlc]]))</f>
        <v>5.7361934752557522</v>
      </c>
      <c r="V453" t="str">
        <f>VLOOKUP(physicochemical[[#This Row],[Euclidean Dist]],Quartiles,2)</f>
        <v>Q2</v>
      </c>
      <c r="W453">
        <f>IF(physicochemical[[#This Row],[Euclidean Dist]]&lt;=beta,1-2*(physicochemical[[#This Row],[Euclidean Dist]]/gamma)^2,2*((physicochemical[[#This Row],[Euclidean Dist]]-gamma)/gamma)^2)</f>
        <v>0.71129086403377606</v>
      </c>
      <c r="X453" t="str">
        <f>VLOOKUP(physicochemical[[#This Row],[S- Fn]],FuzzyQ,2)</f>
        <v>Q2</v>
      </c>
      <c r="Y453">
        <f>physicochemical[[#This Row],[Euclidean Dist]]^2</f>
        <v>32.903915585566665</v>
      </c>
      <c r="Z453" t="str">
        <f>VLOOKUP(physicochemical[[#This Row],[Concentration]],FuzzyQ,2)</f>
        <v>Q1</v>
      </c>
      <c r="AA453">
        <f>SQRT(physicochemical[[#This Row],[S- Fn]])</f>
        <v>0.84338061634933015</v>
      </c>
      <c r="AB453" t="str">
        <f>VLOOKUP(physicochemical[[#This Row],[Dialation]],FuzzyQ,2)</f>
        <v>Q1</v>
      </c>
    </row>
    <row r="454" spans="1:28" x14ac:dyDescent="0.35">
      <c r="A454">
        <f>'winequality-white'!A519</f>
        <v>10.4</v>
      </c>
      <c r="B454">
        <f>'winequality-white'!B519</f>
        <v>0.61</v>
      </c>
      <c r="C454">
        <f>'winequality-white'!D519</f>
        <v>2.1</v>
      </c>
      <c r="D454">
        <f>'winequality-white'!E519</f>
        <v>0.2</v>
      </c>
      <c r="E454">
        <f>'winequality-white'!F519</f>
        <v>5</v>
      </c>
      <c r="F454">
        <f>'winequality-white'!H519</f>
        <v>0.99939999999999996</v>
      </c>
      <c r="G454">
        <f>'winequality-white'!I519</f>
        <v>3.16</v>
      </c>
      <c r="H454">
        <f>'winequality-white'!J519</f>
        <v>0.63</v>
      </c>
      <c r="I454">
        <f>'winequality-white'!K519</f>
        <v>8.4</v>
      </c>
      <c r="J454" s="17">
        <v>3</v>
      </c>
      <c r="K454">
        <f>STANDARDIZE(physicochemical[[#This Row],[fixed acidity]],Stats!B$3,Stats!B$7)</f>
        <v>0.90988671165434609</v>
      </c>
      <c r="L454">
        <f>STANDARDIZE(physicochemical[[#This Row],[volatile acidity]],Stats!C$3,Stats!C$7)</f>
        <v>0.45763124977431813</v>
      </c>
      <c r="M454">
        <f>STANDARDIZE(physicochemical[[#This Row],[residual sugar]],Stats!E$3,Stats!E$7)</f>
        <v>-0.38693758527702915</v>
      </c>
      <c r="N454">
        <f>STANDARDIZE(physicochemical[[#This Row],[chlorides]],Stats!F$3,Stats!F$7)</f>
        <v>2.1961653678220863</v>
      </c>
      <c r="O454">
        <f>STANDARDIZE(physicochemical[[#This Row],[free sulfur dioxide]],Stats!G$3,Stats!G$7)</f>
        <v>-1.0198587843994984</v>
      </c>
      <c r="P454">
        <f>STANDARDIZE(physicochemical[[#This Row],[density]],Stats!I$3,Stats!I$7)</f>
        <v>1.1532677877009803</v>
      </c>
      <c r="Q454">
        <f>STANDARDIZE(physicochemical[[#This Row],[pH]],Stats!J$3,Stats!J$7)</f>
        <v>-0.88067017286132721</v>
      </c>
      <c r="R454">
        <f>STANDARDIZE(physicochemical[[#This Row],[sulphates]],Stats!K$3,Stats!K$7)</f>
        <v>-0.21025093533082276</v>
      </c>
      <c r="S454">
        <f>STANDARDIZE(physicochemical[[#This Row],[alcohol]],Stats!L$3,Stats!L$7)</f>
        <v>-1.7816203105329813</v>
      </c>
      <c r="T454" s="17">
        <f>STANDARDIZE(physicochemical[[#This Row],[quality]],Stats!N$3,Stats!N$7)</f>
        <v>-3.2480828682124265</v>
      </c>
      <c r="U454">
        <f>SQRT(SUMXMY2($K$2:$S$2,physicochemical[[#This Row],[STDFA]:[STDAlc]]))</f>
        <v>6.0695945007274013</v>
      </c>
      <c r="V454" t="str">
        <f>VLOOKUP(physicochemical[[#This Row],[Euclidean Dist]],Quartiles,2)</f>
        <v>Q2</v>
      </c>
      <c r="W454">
        <f>IF(physicochemical[[#This Row],[Euclidean Dist]]&lt;=beta,1-2*(physicochemical[[#This Row],[Euclidean Dist]]/gamma)^2,2*((physicochemical[[#This Row],[Euclidean Dist]]-gamma)/gamma)^2)</f>
        <v>0.67675463981022332</v>
      </c>
      <c r="X454" t="str">
        <f>VLOOKUP(physicochemical[[#This Row],[S- Fn]],FuzzyQ,2)</f>
        <v>Q2</v>
      </c>
      <c r="Y454">
        <f>physicochemical[[#This Row],[Euclidean Dist]]^2</f>
        <v>36.839977403260313</v>
      </c>
      <c r="Z454" t="str">
        <f>VLOOKUP(physicochemical[[#This Row],[Concentration]],FuzzyQ,2)</f>
        <v>Q1</v>
      </c>
      <c r="AA454">
        <f>SQRT(physicochemical[[#This Row],[S- Fn]])</f>
        <v>0.82265098298745343</v>
      </c>
      <c r="AB454" t="str">
        <f>VLOOKUP(physicochemical[[#This Row],[Dialation]],FuzzyQ,2)</f>
        <v>Q1</v>
      </c>
    </row>
    <row r="455" spans="1:28" hidden="1" x14ac:dyDescent="0.35">
      <c r="A455">
        <f>'winequality-white'!A520</f>
        <v>10.9</v>
      </c>
      <c r="B455">
        <f>'winequality-white'!B520</f>
        <v>0.21</v>
      </c>
      <c r="C455">
        <f>'winequality-white'!D520</f>
        <v>2.8</v>
      </c>
      <c r="D455">
        <f>'winequality-white'!E520</f>
        <v>8.7999999999999995E-2</v>
      </c>
      <c r="E455">
        <f>'winequality-white'!F520</f>
        <v>11</v>
      </c>
      <c r="F455">
        <f>'winequality-white'!H520</f>
        <v>0.99719999999999998</v>
      </c>
      <c r="G455">
        <f>'winequality-white'!I520</f>
        <v>3.22</v>
      </c>
      <c r="H455">
        <f>'winequality-white'!J520</f>
        <v>0.68</v>
      </c>
      <c r="I455">
        <f>'winequality-white'!K520</f>
        <v>11.7</v>
      </c>
      <c r="J455" s="17">
        <v>6</v>
      </c>
      <c r="K455">
        <f>STANDARDIZE(physicochemical[[#This Row],[fixed acidity]],Stats!B$3,Stats!B$7)</f>
        <v>1.1821285618291864</v>
      </c>
      <c r="L455">
        <f>STANDARDIZE(physicochemical[[#This Row],[volatile acidity]],Stats!C$3,Stats!C$7)</f>
        <v>-1.7826392178517603</v>
      </c>
      <c r="M455">
        <f>STANDARDIZE(physicochemical[[#This Row],[residual sugar]],Stats!E$3,Stats!E$7)</f>
        <v>0.17805263102234511</v>
      </c>
      <c r="N455">
        <f>STANDARDIZE(physicochemical[[#This Row],[chlorides]],Stats!F$3,Stats!F$7)</f>
        <v>-4.7579409337077459E-2</v>
      </c>
      <c r="O455">
        <f>STANDARDIZE(physicochemical[[#This Row],[free sulfur dioxide]],Stats!G$3,Stats!G$7)</f>
        <v>-0.41823134300760079</v>
      </c>
      <c r="P455">
        <f>STANDARDIZE(physicochemical[[#This Row],[density]],Stats!I$3,Stats!I$7)</f>
        <v>-8.4071586185742023E-2</v>
      </c>
      <c r="Q455">
        <f>STANDARDIZE(physicochemical[[#This Row],[pH]],Stats!J$3,Stats!J$7)</f>
        <v>-0.50079806379101921</v>
      </c>
      <c r="R455">
        <f>STANDARDIZE(physicochemical[[#This Row],[sulphates]],Stats!K$3,Stats!K$7)</f>
        <v>6.266045528550003E-2</v>
      </c>
      <c r="S455">
        <f>STANDARDIZE(physicochemical[[#This Row],[alcohol]],Stats!L$3,Stats!L$7)</f>
        <v>1.4124618455809359</v>
      </c>
      <c r="T455" s="17">
        <f>STANDARDIZE(physicochemical[[#This Row],[quality]],Stats!N$3,Stats!N$7)</f>
        <v>0.50837380281196765</v>
      </c>
      <c r="U455">
        <f>SQRT(SUMXMY2($K$2:$S$2,physicochemical[[#This Row],[STDFA]:[STDAlc]]))</f>
        <v>6.6020754276147269</v>
      </c>
      <c r="V455" t="str">
        <f>VLOOKUP(physicochemical[[#This Row],[Euclidean Dist]],Quartiles,2)</f>
        <v>Q2</v>
      </c>
      <c r="W455">
        <f>IF(physicochemical[[#This Row],[Euclidean Dist]]&lt;=beta,1-2*(physicochemical[[#This Row],[Euclidean Dist]]/gamma)^2,2*((physicochemical[[#This Row],[Euclidean Dist]]-gamma)/gamma)^2)</f>
        <v>0.61755066668565739</v>
      </c>
      <c r="X455" t="str">
        <f>VLOOKUP(physicochemical[[#This Row],[S- Fn]],FuzzyQ,2)</f>
        <v>Q2</v>
      </c>
      <c r="Y455">
        <f>physicochemical[[#This Row],[Euclidean Dist]]^2</f>
        <v>43.587399951914179</v>
      </c>
      <c r="Z455" t="str">
        <f>VLOOKUP(physicochemical[[#This Row],[Concentration]],FuzzyQ,2)</f>
        <v>Q1</v>
      </c>
      <c r="AA455">
        <f>SQRT(physicochemical[[#This Row],[S- Fn]])</f>
        <v>0.78584392005388537</v>
      </c>
      <c r="AB455" t="str">
        <f>VLOOKUP(physicochemical[[#This Row],[Dialation]],FuzzyQ,2)</f>
        <v>Q1</v>
      </c>
    </row>
    <row r="456" spans="1:28" hidden="1" x14ac:dyDescent="0.35">
      <c r="A456">
        <f>'winequality-white'!A521</f>
        <v>7.3</v>
      </c>
      <c r="B456">
        <f>'winequality-white'!B521</f>
        <v>0.36499999999999999</v>
      </c>
      <c r="C456">
        <f>'winequality-white'!D521</f>
        <v>2.5</v>
      </c>
      <c r="D456">
        <f>'winequality-white'!E521</f>
        <v>8.7999999999999995E-2</v>
      </c>
      <c r="E456">
        <f>'winequality-white'!F521</f>
        <v>39</v>
      </c>
      <c r="F456">
        <f>'winequality-white'!H521</f>
        <v>0.99660000000000004</v>
      </c>
      <c r="G456">
        <f>'winequality-white'!I521</f>
        <v>3.36</v>
      </c>
      <c r="H456">
        <f>'winequality-white'!J521</f>
        <v>0.78</v>
      </c>
      <c r="I456">
        <f>'winequality-white'!K521</f>
        <v>11</v>
      </c>
      <c r="J456" s="17">
        <v>5</v>
      </c>
      <c r="K456">
        <f>STANDARDIZE(physicochemical[[#This Row],[fixed acidity]],Stats!B$3,Stats!B$7)</f>
        <v>-0.7780127594296643</v>
      </c>
      <c r="L456">
        <f>STANDARDIZE(physicochemical[[#This Row],[volatile acidity]],Stats!C$3,Stats!C$7)</f>
        <v>-0.91453441164665483</v>
      </c>
      <c r="M456">
        <f>STANDARDIZE(physicochemical[[#This Row],[residual sugar]],Stats!E$3,Stats!E$7)</f>
        <v>-6.408603310595809E-2</v>
      </c>
      <c r="N456">
        <f>STANDARDIZE(physicochemical[[#This Row],[chlorides]],Stats!F$3,Stats!F$7)</f>
        <v>-4.7579409337077459E-2</v>
      </c>
      <c r="O456">
        <f>STANDARDIZE(physicochemical[[#This Row],[free sulfur dioxide]],Stats!G$3,Stats!G$7)</f>
        <v>2.3893633834879218</v>
      </c>
      <c r="P456">
        <f>STANDARDIZE(physicochemical[[#This Row],[density]],Stats!I$3,Stats!I$7)</f>
        <v>-0.42152777906390498</v>
      </c>
      <c r="Q456">
        <f>STANDARDIZE(physicochemical[[#This Row],[pH]],Stats!J$3,Stats!J$7)</f>
        <v>0.38557019070636345</v>
      </c>
      <c r="R456">
        <f>STANDARDIZE(physicochemical[[#This Row],[sulphates]],Stats!K$3,Stats!K$7)</f>
        <v>0.60848323651814495</v>
      </c>
      <c r="S456">
        <f>STANDARDIZE(physicochemical[[#This Row],[alcohol]],Stats!L$3,Stats!L$7)</f>
        <v>0.73492926701131767</v>
      </c>
      <c r="T456" s="17">
        <f>STANDARDIZE(physicochemical[[#This Row],[quality]],Stats!N$3,Stats!N$7)</f>
        <v>-0.74377842086283041</v>
      </c>
      <c r="U456">
        <f>SQRT(SUMXMY2($K$2:$S$2,physicochemical[[#This Row],[STDFA]:[STDAlc]]))</f>
        <v>6.2823079805800734</v>
      </c>
      <c r="V456" t="str">
        <f>VLOOKUP(physicochemical[[#This Row],[Euclidean Dist]],Quartiles,2)</f>
        <v>Q2</v>
      </c>
      <c r="W456">
        <f>IF(physicochemical[[#This Row],[Euclidean Dist]]&lt;=beta,1-2*(physicochemical[[#This Row],[Euclidean Dist]]/gamma)^2,2*((physicochemical[[#This Row],[Euclidean Dist]]-gamma)/gamma)^2)</f>
        <v>0.65370087749159866</v>
      </c>
      <c r="X456" t="str">
        <f>VLOOKUP(physicochemical[[#This Row],[S- Fn]],FuzzyQ,2)</f>
        <v>Q2</v>
      </c>
      <c r="Y456">
        <f>physicochemical[[#This Row],[Euclidean Dist]]^2</f>
        <v>39.467393562860082</v>
      </c>
      <c r="Z456" t="str">
        <f>VLOOKUP(physicochemical[[#This Row],[Concentration]],FuzzyQ,2)</f>
        <v>Q1</v>
      </c>
      <c r="AA456">
        <f>SQRT(physicochemical[[#This Row],[S- Fn]])</f>
        <v>0.80851770388260435</v>
      </c>
      <c r="AB456" t="str">
        <f>VLOOKUP(physicochemical[[#This Row],[Dialation]],FuzzyQ,2)</f>
        <v>Q1</v>
      </c>
    </row>
    <row r="457" spans="1:28" hidden="1" x14ac:dyDescent="0.35">
      <c r="A457">
        <f>'winequality-white'!A522</f>
        <v>9.8000000000000007</v>
      </c>
      <c r="B457">
        <f>'winequality-white'!B522</f>
        <v>0.25</v>
      </c>
      <c r="C457">
        <f>'winequality-white'!D522</f>
        <v>2.7</v>
      </c>
      <c r="D457">
        <f>'winequality-white'!E522</f>
        <v>8.7999999999999995E-2</v>
      </c>
      <c r="E457">
        <f>'winequality-white'!F522</f>
        <v>15</v>
      </c>
      <c r="F457">
        <f>'winequality-white'!H522</f>
        <v>0.99819999999999998</v>
      </c>
      <c r="G457">
        <f>'winequality-white'!I522</f>
        <v>3.42</v>
      </c>
      <c r="H457">
        <f>'winequality-white'!J522</f>
        <v>0.9</v>
      </c>
      <c r="I457">
        <f>'winequality-white'!K522</f>
        <v>10</v>
      </c>
      <c r="J457" s="17">
        <v>6</v>
      </c>
      <c r="K457">
        <f>STANDARDIZE(physicochemical[[#This Row],[fixed acidity]],Stats!B$3,Stats!B$7)</f>
        <v>0.58319649144453789</v>
      </c>
      <c r="L457">
        <f>STANDARDIZE(physicochemical[[#This Row],[volatile acidity]],Stats!C$3,Stats!C$7)</f>
        <v>-1.5586121710891523</v>
      </c>
      <c r="M457">
        <f>STANDARDIZE(physicochemical[[#This Row],[residual sugar]],Stats!E$3,Stats!E$7)</f>
        <v>9.733974297957762E-2</v>
      </c>
      <c r="N457">
        <f>STANDARDIZE(physicochemical[[#This Row],[chlorides]],Stats!F$3,Stats!F$7)</f>
        <v>-4.7579409337077459E-2</v>
      </c>
      <c r="O457">
        <f>STANDARDIZE(physicochemical[[#This Row],[free sulfur dioxide]],Stats!G$3,Stats!G$7)</f>
        <v>-1.714638207966902E-2</v>
      </c>
      <c r="P457">
        <f>STANDARDIZE(physicochemical[[#This Row],[density]],Stats!I$3,Stats!I$7)</f>
        <v>0.47835540194459197</v>
      </c>
      <c r="Q457">
        <f>STANDARDIZE(physicochemical[[#This Row],[pH]],Stats!J$3,Stats!J$7)</f>
        <v>0.76544229977667155</v>
      </c>
      <c r="R457">
        <f>STANDARDIZE(physicochemical[[#This Row],[sulphates]],Stats!K$3,Stats!K$7)</f>
        <v>1.2634705739973191</v>
      </c>
      <c r="S457">
        <f>STANDARDIZE(physicochemical[[#This Row],[alcohol]],Stats!L$3,Stats!L$7)</f>
        <v>-0.23297441665956675</v>
      </c>
      <c r="T457" s="17">
        <f>STANDARDIZE(physicochemical[[#This Row],[quality]],Stats!N$3,Stats!N$7)</f>
        <v>0.50837380281196765</v>
      </c>
      <c r="U457">
        <f>SQRT(SUMXMY2($K$2:$S$2,physicochemical[[#This Row],[STDFA]:[STDAlc]]))</f>
        <v>6.2153545727281276</v>
      </c>
      <c r="V457" t="str">
        <f>VLOOKUP(physicochemical[[#This Row],[Euclidean Dist]],Quartiles,2)</f>
        <v>Q2</v>
      </c>
      <c r="W457">
        <f>IF(physicochemical[[#This Row],[Euclidean Dist]]&lt;=beta,1-2*(physicochemical[[#This Row],[Euclidean Dist]]/gamma)^2,2*((physicochemical[[#This Row],[Euclidean Dist]]-gamma)/gamma)^2)</f>
        <v>0.66104287826419206</v>
      </c>
      <c r="X457" t="str">
        <f>VLOOKUP(physicochemical[[#This Row],[S- Fn]],FuzzyQ,2)</f>
        <v>Q2</v>
      </c>
      <c r="Y457">
        <f>physicochemical[[#This Row],[Euclidean Dist]]^2</f>
        <v>38.630632464732443</v>
      </c>
      <c r="Z457" t="str">
        <f>VLOOKUP(physicochemical[[#This Row],[Concentration]],FuzzyQ,2)</f>
        <v>Q1</v>
      </c>
      <c r="AA457">
        <f>SQRT(physicochemical[[#This Row],[S- Fn]])</f>
        <v>0.81304543431729082</v>
      </c>
      <c r="AB457" t="str">
        <f>VLOOKUP(physicochemical[[#This Row],[Dialation]],FuzzyQ,2)</f>
        <v>Q1</v>
      </c>
    </row>
    <row r="458" spans="1:28" hidden="1" x14ac:dyDescent="0.35">
      <c r="A458">
        <f>'winequality-white'!A523</f>
        <v>7.6</v>
      </c>
      <c r="B458">
        <f>'winequality-white'!B523</f>
        <v>0.41</v>
      </c>
      <c r="C458">
        <f>'winequality-white'!D523</f>
        <v>2</v>
      </c>
      <c r="D458">
        <f>'winequality-white'!E523</f>
        <v>8.7999999999999995E-2</v>
      </c>
      <c r="E458">
        <f>'winequality-white'!F523</f>
        <v>16</v>
      </c>
      <c r="F458">
        <f>'winequality-white'!H523</f>
        <v>0.998</v>
      </c>
      <c r="G458">
        <f>'winequality-white'!I523</f>
        <v>3.48</v>
      </c>
      <c r="H458">
        <f>'winequality-white'!J523</f>
        <v>0.64</v>
      </c>
      <c r="I458">
        <f>'winequality-white'!K523</f>
        <v>9.1</v>
      </c>
      <c r="J458" s="17">
        <v>5</v>
      </c>
      <c r="K458">
        <f>STANDARDIZE(physicochemical[[#This Row],[fixed acidity]],Stats!B$3,Stats!B$7)</f>
        <v>-0.61466764932476026</v>
      </c>
      <c r="L458">
        <f>STANDARDIZE(physicochemical[[#This Row],[volatile acidity]],Stats!C$3,Stats!C$7)</f>
        <v>-0.66250398403872113</v>
      </c>
      <c r="M458">
        <f>STANDARDIZE(physicochemical[[#This Row],[residual sugar]],Stats!E$3,Stats!E$7)</f>
        <v>-0.46765047331979703</v>
      </c>
      <c r="N458">
        <f>STANDARDIZE(physicochemical[[#This Row],[chlorides]],Stats!F$3,Stats!F$7)</f>
        <v>-4.7579409337077459E-2</v>
      </c>
      <c r="O458">
        <f>STANDARDIZE(physicochemical[[#This Row],[free sulfur dioxide]],Stats!G$3,Stats!G$7)</f>
        <v>8.3124858152313921E-2</v>
      </c>
      <c r="P458">
        <f>STANDARDIZE(physicochemical[[#This Row],[density]],Stats!I$3,Stats!I$7)</f>
        <v>0.36587000431853767</v>
      </c>
      <c r="Q458">
        <f>STANDARDIZE(physicochemical[[#This Row],[pH]],Stats!J$3,Stats!J$7)</f>
        <v>1.1453144088469795</v>
      </c>
      <c r="R458">
        <f>STANDARDIZE(physicochemical[[#This Row],[sulphates]],Stats!K$3,Stats!K$7)</f>
        <v>-0.15566865720755821</v>
      </c>
      <c r="S458">
        <f>STANDARDIZE(physicochemical[[#This Row],[alcohol]],Stats!L$3,Stats!L$7)</f>
        <v>-1.1040877319633631</v>
      </c>
      <c r="T458" s="17">
        <f>STANDARDIZE(physicochemical[[#This Row],[quality]],Stats!N$3,Stats!N$7)</f>
        <v>-0.74377842086283041</v>
      </c>
      <c r="U458">
        <f>SQRT(SUMXMY2($K$2:$S$2,physicochemical[[#This Row],[STDFA]:[STDAlc]]))</f>
        <v>5.2552073618852608</v>
      </c>
      <c r="V458" t="str">
        <f>VLOOKUP(physicochemical[[#This Row],[Euclidean Dist]],Quartiles,2)</f>
        <v>Q2</v>
      </c>
      <c r="W458">
        <f>IF(physicochemical[[#This Row],[Euclidean Dist]]&lt;=beta,1-2*(physicochemical[[#This Row],[Euclidean Dist]]/gamma)^2,2*((physicochemical[[#This Row],[Euclidean Dist]]-gamma)/gamma)^2)</f>
        <v>0.75767810356398102</v>
      </c>
      <c r="X458" t="str">
        <f>VLOOKUP(physicochemical[[#This Row],[S- Fn]],FuzzyQ,2)</f>
        <v>Q1</v>
      </c>
      <c r="Y458">
        <f>physicochemical[[#This Row],[Euclidean Dist]]^2</f>
        <v>27.617204416413042</v>
      </c>
      <c r="Z458" t="str">
        <f>VLOOKUP(physicochemical[[#This Row],[Concentration]],FuzzyQ,2)</f>
        <v>Q1</v>
      </c>
      <c r="AA458">
        <f>SQRT(physicochemical[[#This Row],[S- Fn]])</f>
        <v>0.87044707108702535</v>
      </c>
      <c r="AB458" t="str">
        <f>VLOOKUP(physicochemical[[#This Row],[Dialation]],FuzzyQ,2)</f>
        <v>Q1</v>
      </c>
    </row>
    <row r="459" spans="1:28" hidden="1" x14ac:dyDescent="0.35">
      <c r="A459">
        <f>'winequality-white'!A524</f>
        <v>8.1999999999999993</v>
      </c>
      <c r="B459">
        <f>'winequality-white'!B524</f>
        <v>0.39</v>
      </c>
      <c r="C459">
        <f>'winequality-white'!D524</f>
        <v>2.2999999999999998</v>
      </c>
      <c r="D459">
        <f>'winequality-white'!E524</f>
        <v>9.9000000000000005E-2</v>
      </c>
      <c r="E459">
        <f>'winequality-white'!F524</f>
        <v>47</v>
      </c>
      <c r="F459">
        <f>'winequality-white'!H524</f>
        <v>0.99790000000000001</v>
      </c>
      <c r="G459">
        <f>'winequality-white'!I524</f>
        <v>3.38</v>
      </c>
      <c r="H459">
        <f>'winequality-white'!J524</f>
        <v>0.99</v>
      </c>
      <c r="I459">
        <f>'winequality-white'!K524</f>
        <v>9.8000000000000007</v>
      </c>
      <c r="J459" s="17">
        <v>5</v>
      </c>
      <c r="K459">
        <f>STANDARDIZE(physicochemical[[#This Row],[fixed acidity]],Stats!B$3,Stats!B$7)</f>
        <v>-0.287977429114952</v>
      </c>
      <c r="L459">
        <f>STANDARDIZE(physicochemical[[#This Row],[volatile acidity]],Stats!C$3,Stats!C$7)</f>
        <v>-0.77451750742002479</v>
      </c>
      <c r="M459">
        <f>STANDARDIZE(physicochemical[[#This Row],[residual sugar]],Stats!E$3,Stats!E$7)</f>
        <v>-0.2255118091914938</v>
      </c>
      <c r="N459">
        <f>STANDARDIZE(physicochemical[[#This Row],[chlorides]],Stats!F$3,Stats!F$7)</f>
        <v>0.17278838127676915</v>
      </c>
      <c r="O459">
        <f>STANDARDIZE(physicochemical[[#This Row],[free sulfur dioxide]],Stats!G$3,Stats!G$7)</f>
        <v>3.1915333053437851</v>
      </c>
      <c r="P459">
        <f>STANDARDIZE(physicochemical[[#This Row],[density]],Stats!I$3,Stats!I$7)</f>
        <v>0.30962730550551054</v>
      </c>
      <c r="Q459">
        <f>STANDARDIZE(physicochemical[[#This Row],[pH]],Stats!J$3,Stats!J$7)</f>
        <v>0.51219422706313278</v>
      </c>
      <c r="R459">
        <f>STANDARDIZE(physicochemical[[#This Row],[sulphates]],Stats!K$3,Stats!K$7)</f>
        <v>1.7547110771066994</v>
      </c>
      <c r="S459">
        <f>STANDARDIZE(physicochemical[[#This Row],[alcohol]],Stats!L$3,Stats!L$7)</f>
        <v>-0.42655515339374295</v>
      </c>
      <c r="T459" s="17">
        <f>STANDARDIZE(physicochemical[[#This Row],[quality]],Stats!N$3,Stats!N$7)</f>
        <v>-0.74377842086283041</v>
      </c>
      <c r="U459">
        <f>SQRT(SUMXMY2($K$2:$S$2,physicochemical[[#This Row],[STDFA]:[STDAlc]]))</f>
        <v>7.0753823188584013</v>
      </c>
      <c r="V459" t="str">
        <f>VLOOKUP(physicochemical[[#This Row],[Euclidean Dist]],Quartiles,2)</f>
        <v>Q2</v>
      </c>
      <c r="W459">
        <f>IF(physicochemical[[#This Row],[Euclidean Dist]]&lt;=beta,1-2*(physicochemical[[#This Row],[Euclidean Dist]]/gamma)^2,2*((physicochemical[[#This Row],[Euclidean Dist]]-gamma)/gamma)^2)</f>
        <v>0.56074899017054858</v>
      </c>
      <c r="X459" t="str">
        <f>VLOOKUP(physicochemical[[#This Row],[S- Fn]],FuzzyQ,2)</f>
        <v>Q2</v>
      </c>
      <c r="Y459">
        <f>physicochemical[[#This Row],[Euclidean Dist]]^2</f>
        <v>50.061034958014091</v>
      </c>
      <c r="Z459" t="str">
        <f>VLOOKUP(physicochemical[[#This Row],[Concentration]],FuzzyQ,2)</f>
        <v>Q1</v>
      </c>
      <c r="AA459">
        <f>SQRT(physicochemical[[#This Row],[S- Fn]])</f>
        <v>0.74883175024203441</v>
      </c>
      <c r="AB459" t="str">
        <f>VLOOKUP(physicochemical[[#This Row],[Dialation]],FuzzyQ,2)</f>
        <v>Q2</v>
      </c>
    </row>
    <row r="460" spans="1:28" hidden="1" x14ac:dyDescent="0.35">
      <c r="A460">
        <f>'winequality-white'!A525</f>
        <v>9.3000000000000007</v>
      </c>
      <c r="B460">
        <f>'winequality-white'!B525</f>
        <v>0.4</v>
      </c>
      <c r="C460">
        <f>'winequality-white'!D525</f>
        <v>2.5</v>
      </c>
      <c r="D460">
        <f>'winequality-white'!E525</f>
        <v>8.5000000000000006E-2</v>
      </c>
      <c r="E460">
        <f>'winequality-white'!F525</f>
        <v>38</v>
      </c>
      <c r="F460">
        <f>'winequality-white'!H525</f>
        <v>0.99780000000000002</v>
      </c>
      <c r="G460">
        <f>'winequality-white'!I525</f>
        <v>3.22</v>
      </c>
      <c r="H460">
        <f>'winequality-white'!J525</f>
        <v>0.55000000000000004</v>
      </c>
      <c r="I460">
        <f>'winequality-white'!K525</f>
        <v>9.4</v>
      </c>
      <c r="J460" s="17">
        <v>5</v>
      </c>
      <c r="K460">
        <f>STANDARDIZE(physicochemical[[#This Row],[fixed acidity]],Stats!B$3,Stats!B$7)</f>
        <v>0.31095464126969752</v>
      </c>
      <c r="L460">
        <f>STANDARDIZE(physicochemical[[#This Row],[volatile acidity]],Stats!C$3,Stats!C$7)</f>
        <v>-0.71851074572937279</v>
      </c>
      <c r="M460">
        <f>STANDARDIZE(physicochemical[[#This Row],[residual sugar]],Stats!E$3,Stats!E$7)</f>
        <v>-6.408603310595809E-2</v>
      </c>
      <c r="N460">
        <f>STANDARDIZE(physicochemical[[#This Row],[chlorides]],Stats!F$3,Stats!F$7)</f>
        <v>-0.10767971586812626</v>
      </c>
      <c r="O460">
        <f>STANDARDIZE(physicochemical[[#This Row],[free sulfur dioxide]],Stats!G$3,Stats!G$7)</f>
        <v>2.2890921432559388</v>
      </c>
      <c r="P460">
        <f>STANDARDIZE(physicochemical[[#This Row],[density]],Stats!I$3,Stats!I$7)</f>
        <v>0.25338460669248336</v>
      </c>
      <c r="Q460">
        <f>STANDARDIZE(physicochemical[[#This Row],[pH]],Stats!J$3,Stats!J$7)</f>
        <v>-0.50079806379101921</v>
      </c>
      <c r="R460">
        <f>STANDARDIZE(physicochemical[[#This Row],[sulphates]],Stats!K$3,Stats!K$7)</f>
        <v>-0.64690916031693857</v>
      </c>
      <c r="S460">
        <f>STANDARDIZE(physicochemical[[#This Row],[alcohol]],Stats!L$3,Stats!L$7)</f>
        <v>-0.813716626862097</v>
      </c>
      <c r="T460" s="17">
        <f>STANDARDIZE(physicochemical[[#This Row],[quality]],Stats!N$3,Stats!N$7)</f>
        <v>-0.74377842086283041</v>
      </c>
      <c r="U460">
        <f>SQRT(SUMXMY2($K$2:$S$2,physicochemical[[#This Row],[STDFA]:[STDAlc]]))</f>
        <v>6.4947386517619341</v>
      </c>
      <c r="V460" t="str">
        <f>VLOOKUP(physicochemical[[#This Row],[Euclidean Dist]],Quartiles,2)</f>
        <v>Q2</v>
      </c>
      <c r="W460">
        <f>IF(physicochemical[[#This Row],[Euclidean Dist]]&lt;=beta,1-2*(physicochemical[[#This Row],[Euclidean Dist]]/gamma)^2,2*((physicochemical[[#This Row],[Euclidean Dist]]-gamma)/gamma)^2)</f>
        <v>0.62988532583795331</v>
      </c>
      <c r="X460" t="str">
        <f>VLOOKUP(physicochemical[[#This Row],[S- Fn]],FuzzyQ,2)</f>
        <v>Q2</v>
      </c>
      <c r="Y460">
        <f>physicochemical[[#This Row],[Euclidean Dist]]^2</f>
        <v>42.181630154690424</v>
      </c>
      <c r="Z460" t="str">
        <f>VLOOKUP(physicochemical[[#This Row],[Concentration]],FuzzyQ,2)</f>
        <v>Q1</v>
      </c>
      <c r="AA460">
        <f>SQRT(physicochemical[[#This Row],[S- Fn]])</f>
        <v>0.79365315209980314</v>
      </c>
      <c r="AB460" t="str">
        <f>VLOOKUP(physicochemical[[#This Row],[Dialation]],FuzzyQ,2)</f>
        <v>Q1</v>
      </c>
    </row>
    <row r="461" spans="1:28" hidden="1" x14ac:dyDescent="0.35">
      <c r="A461">
        <f>'winequality-white'!A526</f>
        <v>9.1999999999999993</v>
      </c>
      <c r="B461">
        <f>'winequality-white'!B526</f>
        <v>0.43</v>
      </c>
      <c r="C461">
        <f>'winequality-white'!D526</f>
        <v>2.4</v>
      </c>
      <c r="D461">
        <f>'winequality-white'!E526</f>
        <v>8.5999999999999993E-2</v>
      </c>
      <c r="E461">
        <f>'winequality-white'!F526</f>
        <v>23</v>
      </c>
      <c r="F461">
        <f>'winequality-white'!H526</f>
        <v>0.99760000000000004</v>
      </c>
      <c r="G461">
        <f>'winequality-white'!I526</f>
        <v>3.23</v>
      </c>
      <c r="H461">
        <f>'winequality-white'!J526</f>
        <v>0.64</v>
      </c>
      <c r="I461">
        <f>'winequality-white'!K526</f>
        <v>9.5</v>
      </c>
      <c r="J461" s="17">
        <v>5</v>
      </c>
      <c r="K461">
        <f>STANDARDIZE(physicochemical[[#This Row],[fixed acidity]],Stats!B$3,Stats!B$7)</f>
        <v>0.25650627123472869</v>
      </c>
      <c r="L461">
        <f>STANDARDIZE(physicochemical[[#This Row],[volatile acidity]],Stats!C$3,Stats!C$7)</f>
        <v>-0.55049046065741714</v>
      </c>
      <c r="M461">
        <f>STANDARDIZE(physicochemical[[#This Row],[residual sugar]],Stats!E$3,Stats!E$7)</f>
        <v>-0.14479892114872595</v>
      </c>
      <c r="N461">
        <f>STANDARDIZE(physicochemical[[#This Row],[chlorides]],Stats!F$3,Stats!F$7)</f>
        <v>-8.7646280357776843E-2</v>
      </c>
      <c r="O461">
        <f>STANDARDIZE(physicochemical[[#This Row],[free sulfur dioxide]],Stats!G$3,Stats!G$7)</f>
        <v>0.78502353977619455</v>
      </c>
      <c r="P461">
        <f>STANDARDIZE(physicochemical[[#This Row],[density]],Stats!I$3,Stats!I$7)</f>
        <v>0.14089920906642905</v>
      </c>
      <c r="Q461">
        <f>STANDARDIZE(physicochemical[[#This Row],[pH]],Stats!J$3,Stats!J$7)</f>
        <v>-0.43748604561263593</v>
      </c>
      <c r="R461">
        <f>STANDARDIZE(physicochemical[[#This Row],[sulphates]],Stats!K$3,Stats!K$7)</f>
        <v>-0.15566865720755821</v>
      </c>
      <c r="S461">
        <f>STANDARDIZE(physicochemical[[#This Row],[alcohol]],Stats!L$3,Stats!L$7)</f>
        <v>-0.71692625849500891</v>
      </c>
      <c r="T461" s="17">
        <f>STANDARDIZE(physicochemical[[#This Row],[quality]],Stats!N$3,Stats!N$7)</f>
        <v>-0.74377842086283041</v>
      </c>
      <c r="U461">
        <f>SQRT(SUMXMY2($K$2:$S$2,physicochemical[[#This Row],[STDFA]:[STDAlc]]))</f>
        <v>5.7230555459359094</v>
      </c>
      <c r="V461" t="str">
        <f>VLOOKUP(physicochemical[[#This Row],[Euclidean Dist]],Quartiles,2)</f>
        <v>Q2</v>
      </c>
      <c r="W461">
        <f>IF(physicochemical[[#This Row],[Euclidean Dist]]&lt;=beta,1-2*(physicochemical[[#This Row],[Euclidean Dist]]/gamma)^2,2*((physicochemical[[#This Row],[Euclidean Dist]]-gamma)/gamma)^2)</f>
        <v>0.71261184336652128</v>
      </c>
      <c r="X461" t="str">
        <f>VLOOKUP(physicochemical[[#This Row],[S- Fn]],FuzzyQ,2)</f>
        <v>Q2</v>
      </c>
      <c r="Y461">
        <f>physicochemical[[#This Row],[Euclidean Dist]]^2</f>
        <v>32.753364781867766</v>
      </c>
      <c r="Z461" t="str">
        <f>VLOOKUP(physicochemical[[#This Row],[Concentration]],FuzzyQ,2)</f>
        <v>Q1</v>
      </c>
      <c r="AA461">
        <f>SQRT(physicochemical[[#This Row],[S- Fn]])</f>
        <v>0.84416339849967514</v>
      </c>
      <c r="AB461" t="str">
        <f>VLOOKUP(physicochemical[[#This Row],[Dialation]],FuzzyQ,2)</f>
        <v>Q1</v>
      </c>
    </row>
    <row r="462" spans="1:28" hidden="1" x14ac:dyDescent="0.35">
      <c r="A462">
        <f>'winequality-white'!A527</f>
        <v>10.4</v>
      </c>
      <c r="B462">
        <f>'winequality-white'!B527</f>
        <v>0.64</v>
      </c>
      <c r="C462">
        <f>'winequality-white'!D527</f>
        <v>2.8</v>
      </c>
      <c r="D462">
        <f>'winequality-white'!E527</f>
        <v>0.105</v>
      </c>
      <c r="E462">
        <f>'winequality-white'!F527</f>
        <v>29</v>
      </c>
      <c r="F462">
        <f>'winequality-white'!H527</f>
        <v>0.99980000000000002</v>
      </c>
      <c r="G462">
        <f>'winequality-white'!I527</f>
        <v>3.24</v>
      </c>
      <c r="H462">
        <f>'winequality-white'!J527</f>
        <v>0.67</v>
      </c>
      <c r="I462">
        <f>'winequality-white'!K527</f>
        <v>9.9</v>
      </c>
      <c r="J462" s="17">
        <v>5</v>
      </c>
      <c r="K462">
        <f>STANDARDIZE(physicochemical[[#This Row],[fixed acidity]],Stats!B$3,Stats!B$7)</f>
        <v>0.90988671165434609</v>
      </c>
      <c r="L462">
        <f>STANDARDIZE(physicochemical[[#This Row],[volatile acidity]],Stats!C$3,Stats!C$7)</f>
        <v>0.62565153484627412</v>
      </c>
      <c r="M462">
        <f>STANDARDIZE(physicochemical[[#This Row],[residual sugar]],Stats!E$3,Stats!E$7)</f>
        <v>0.17805263102234511</v>
      </c>
      <c r="N462">
        <f>STANDARDIZE(physicochemical[[#This Row],[chlorides]],Stats!F$3,Stats!F$7)</f>
        <v>0.29298899433886705</v>
      </c>
      <c r="O462">
        <f>STANDARDIZE(physicochemical[[#This Row],[free sulfur dioxide]],Stats!G$3,Stats!G$7)</f>
        <v>1.386650981168092</v>
      </c>
      <c r="P462">
        <f>STANDARDIZE(physicochemical[[#This Row],[density]],Stats!I$3,Stats!I$7)</f>
        <v>1.3782385829531514</v>
      </c>
      <c r="Q462">
        <f>STANDARDIZE(physicochemical[[#This Row],[pH]],Stats!J$3,Stats!J$7)</f>
        <v>-0.37417402743424982</v>
      </c>
      <c r="R462">
        <f>STANDARDIZE(physicochemical[[#This Row],[sulphates]],Stats!K$3,Stats!K$7)</f>
        <v>8.0781771622354705E-3</v>
      </c>
      <c r="S462">
        <f>STANDARDIZE(physicochemical[[#This Row],[alcohol]],Stats!L$3,Stats!L$7)</f>
        <v>-0.32976478502665485</v>
      </c>
      <c r="T462" s="17">
        <f>STANDARDIZE(physicochemical[[#This Row],[quality]],Stats!N$3,Stats!N$7)</f>
        <v>-0.74377842086283041</v>
      </c>
      <c r="U462">
        <f>SQRT(SUMXMY2($K$2:$S$2,physicochemical[[#This Row],[STDFA]:[STDAlc]]))</f>
        <v>5.4415804223688662</v>
      </c>
      <c r="V462" t="str">
        <f>VLOOKUP(physicochemical[[#This Row],[Euclidean Dist]],Quartiles,2)</f>
        <v>Q2</v>
      </c>
      <c r="W462">
        <f>IF(physicochemical[[#This Row],[Euclidean Dist]]&lt;=beta,1-2*(physicochemical[[#This Row],[Euclidean Dist]]/gamma)^2,2*((physicochemical[[#This Row],[Euclidean Dist]]-gamma)/gamma)^2)</f>
        <v>0.74018570108245518</v>
      </c>
      <c r="X462" t="str">
        <f>VLOOKUP(physicochemical[[#This Row],[S- Fn]],FuzzyQ,2)</f>
        <v>Q2</v>
      </c>
      <c r="Y462">
        <f>physicochemical[[#This Row],[Euclidean Dist]]^2</f>
        <v>29.610797493108127</v>
      </c>
      <c r="Z462" t="str">
        <f>VLOOKUP(physicochemical[[#This Row],[Concentration]],FuzzyQ,2)</f>
        <v>Q1</v>
      </c>
      <c r="AA462">
        <f>SQRT(physicochemical[[#This Row],[S- Fn]])</f>
        <v>0.86034045649525004</v>
      </c>
      <c r="AB462" t="str">
        <f>VLOOKUP(physicochemical[[#This Row],[Dialation]],FuzzyQ,2)</f>
        <v>Q1</v>
      </c>
    </row>
    <row r="463" spans="1:28" hidden="1" x14ac:dyDescent="0.35">
      <c r="A463">
        <f>'winequality-white'!A529</f>
        <v>7</v>
      </c>
      <c r="B463">
        <f>'winequality-white'!B529</f>
        <v>0.38</v>
      </c>
      <c r="C463">
        <f>'winequality-white'!D529</f>
        <v>2.5</v>
      </c>
      <c r="D463">
        <f>'winequality-white'!E529</f>
        <v>9.7000000000000003E-2</v>
      </c>
      <c r="E463">
        <f>'winequality-white'!F529</f>
        <v>33</v>
      </c>
      <c r="F463">
        <f>'winequality-white'!H529</f>
        <v>0.99619999999999997</v>
      </c>
      <c r="G463">
        <f>'winequality-white'!I529</f>
        <v>3.39</v>
      </c>
      <c r="H463">
        <f>'winequality-white'!J529</f>
        <v>0.77</v>
      </c>
      <c r="I463">
        <f>'winequality-white'!K529</f>
        <v>11.4</v>
      </c>
      <c r="J463" s="17">
        <v>6</v>
      </c>
      <c r="K463">
        <f>STANDARDIZE(physicochemical[[#This Row],[fixed acidity]],Stats!B$3,Stats!B$7)</f>
        <v>-0.94135786953456846</v>
      </c>
      <c r="L463">
        <f>STANDARDIZE(physicochemical[[#This Row],[volatile acidity]],Stats!C$3,Stats!C$7)</f>
        <v>-0.83052426911067678</v>
      </c>
      <c r="M463">
        <f>STANDARDIZE(physicochemical[[#This Row],[residual sugar]],Stats!E$3,Stats!E$7)</f>
        <v>-6.408603310595809E-2</v>
      </c>
      <c r="N463">
        <f>STANDARDIZE(physicochemical[[#This Row],[chlorides]],Stats!F$3,Stats!F$7)</f>
        <v>0.13272151025606976</v>
      </c>
      <c r="O463">
        <f>STANDARDIZE(physicochemical[[#This Row],[free sulfur dioxide]],Stats!G$3,Stats!G$7)</f>
        <v>1.7877359420960239</v>
      </c>
      <c r="P463">
        <f>STANDARDIZE(physicochemical[[#This Row],[density]],Stats!I$3,Stats!I$7)</f>
        <v>-0.64649857431607605</v>
      </c>
      <c r="Q463">
        <f>STANDARDIZE(physicochemical[[#This Row],[pH]],Stats!J$3,Stats!J$7)</f>
        <v>0.57550624524151883</v>
      </c>
      <c r="R463">
        <f>STANDARDIZE(physicochemical[[#This Row],[sulphates]],Stats!K$3,Stats!K$7)</f>
        <v>0.5539009583948804</v>
      </c>
      <c r="S463">
        <f>STANDARDIZE(physicochemical[[#This Row],[alcohol]],Stats!L$3,Stats!L$7)</f>
        <v>1.1220907404796716</v>
      </c>
      <c r="T463" s="17">
        <f>STANDARDIZE(physicochemical[[#This Row],[quality]],Stats!N$3,Stats!N$7)</f>
        <v>0.50837380281196765</v>
      </c>
      <c r="U463">
        <f>SQRT(SUMXMY2($K$2:$S$2,physicochemical[[#This Row],[STDFA]:[STDAlc]]))</f>
        <v>5.8861361336132649</v>
      </c>
      <c r="V463" t="str">
        <f>VLOOKUP(physicochemical[[#This Row],[Euclidean Dist]],Quartiles,2)</f>
        <v>Q2</v>
      </c>
      <c r="W463">
        <f>IF(physicochemical[[#This Row],[Euclidean Dist]]&lt;=beta,1-2*(physicochemical[[#This Row],[Euclidean Dist]]/gamma)^2,2*((physicochemical[[#This Row],[Euclidean Dist]]-gamma)/gamma)^2)</f>
        <v>0.69600002421663909</v>
      </c>
      <c r="X463" t="str">
        <f>VLOOKUP(physicochemical[[#This Row],[S- Fn]],FuzzyQ,2)</f>
        <v>Q2</v>
      </c>
      <c r="Y463">
        <f>physicochemical[[#This Row],[Euclidean Dist]]^2</f>
        <v>34.646598583427718</v>
      </c>
      <c r="Z463" t="str">
        <f>VLOOKUP(physicochemical[[#This Row],[Concentration]],FuzzyQ,2)</f>
        <v>Q1</v>
      </c>
      <c r="AA463">
        <f>SQRT(physicochemical[[#This Row],[S- Fn]])</f>
        <v>0.83426615909830548</v>
      </c>
      <c r="AB463" t="str">
        <f>VLOOKUP(physicochemical[[#This Row],[Dialation]],FuzzyQ,2)</f>
        <v>Q1</v>
      </c>
    </row>
    <row r="464" spans="1:28" hidden="1" x14ac:dyDescent="0.35">
      <c r="A464">
        <f>'winequality-white'!A530</f>
        <v>8.1999999999999993</v>
      </c>
      <c r="B464">
        <f>'winequality-white'!B530</f>
        <v>0.42</v>
      </c>
      <c r="C464">
        <f>'winequality-white'!D530</f>
        <v>2.6</v>
      </c>
      <c r="D464">
        <f>'winequality-white'!E530</f>
        <v>8.4000000000000005E-2</v>
      </c>
      <c r="E464">
        <f>'winequality-white'!F530</f>
        <v>32</v>
      </c>
      <c r="F464">
        <f>'winequality-white'!H530</f>
        <v>0.99880000000000002</v>
      </c>
      <c r="G464">
        <f>'winequality-white'!I530</f>
        <v>3.34</v>
      </c>
      <c r="H464">
        <f>'winequality-white'!J530</f>
        <v>0.75</v>
      </c>
      <c r="I464">
        <f>'winequality-white'!K530</f>
        <v>8.6999999999999993</v>
      </c>
      <c r="J464" s="17">
        <v>6</v>
      </c>
      <c r="K464">
        <f>STANDARDIZE(physicochemical[[#This Row],[fixed acidity]],Stats!B$3,Stats!B$7)</f>
        <v>-0.287977429114952</v>
      </c>
      <c r="L464">
        <f>STANDARDIZE(physicochemical[[#This Row],[volatile acidity]],Stats!C$3,Stats!C$7)</f>
        <v>-0.60649722234806913</v>
      </c>
      <c r="M464">
        <f>STANDARDIZE(physicochemical[[#This Row],[residual sugar]],Stats!E$3,Stats!E$7)</f>
        <v>1.6626854936809765E-2</v>
      </c>
      <c r="N464">
        <f>STANDARDIZE(physicochemical[[#This Row],[chlorides]],Stats!F$3,Stats!F$7)</f>
        <v>-0.12771315137847594</v>
      </c>
      <c r="O464">
        <f>STANDARDIZE(physicochemical[[#This Row],[free sulfur dioxide]],Stats!G$3,Stats!G$7)</f>
        <v>1.687464701864041</v>
      </c>
      <c r="P464">
        <f>STANDARDIZE(physicochemical[[#This Row],[density]],Stats!I$3,Stats!I$7)</f>
        <v>0.8158115948228174</v>
      </c>
      <c r="Q464">
        <f>STANDARDIZE(physicochemical[[#This Row],[pH]],Stats!J$3,Stats!J$7)</f>
        <v>0.25894615434959412</v>
      </c>
      <c r="R464">
        <f>STANDARDIZE(physicochemical[[#This Row],[sulphates]],Stats!K$3,Stats!K$7)</f>
        <v>0.44473640214835131</v>
      </c>
      <c r="S464">
        <f>STANDARDIZE(physicochemical[[#This Row],[alcohol]],Stats!L$3,Stats!L$7)</f>
        <v>-1.491249205431717</v>
      </c>
      <c r="T464" s="17">
        <f>STANDARDIZE(physicochemical[[#This Row],[quality]],Stats!N$3,Stats!N$7)</f>
        <v>0.50837380281196765</v>
      </c>
      <c r="U464">
        <f>SQRT(SUMXMY2($K$2:$S$2,physicochemical[[#This Row],[STDFA]:[STDAlc]]))</f>
        <v>6.138494441871809</v>
      </c>
      <c r="V464" t="str">
        <f>VLOOKUP(physicochemical[[#This Row],[Euclidean Dist]],Quartiles,2)</f>
        <v>Q2</v>
      </c>
      <c r="W464">
        <f>IF(physicochemical[[#This Row],[Euclidean Dist]]&lt;=beta,1-2*(physicochemical[[#This Row],[Euclidean Dist]]/gamma)^2,2*((physicochemical[[#This Row],[Euclidean Dist]]-gamma)/gamma)^2)</f>
        <v>0.66937424694589853</v>
      </c>
      <c r="X464" t="str">
        <f>VLOOKUP(physicochemical[[#This Row],[S- Fn]],FuzzyQ,2)</f>
        <v>Q2</v>
      </c>
      <c r="Y464">
        <f>physicochemical[[#This Row],[Euclidean Dist]]^2</f>
        <v>37.681114012891094</v>
      </c>
      <c r="Z464" t="str">
        <f>VLOOKUP(physicochemical[[#This Row],[Concentration]],FuzzyQ,2)</f>
        <v>Q1</v>
      </c>
      <c r="AA464">
        <f>SQRT(physicochemical[[#This Row],[S- Fn]])</f>
        <v>0.81815294838184049</v>
      </c>
      <c r="AB464" t="str">
        <f>VLOOKUP(physicochemical[[#This Row],[Dialation]],FuzzyQ,2)</f>
        <v>Q1</v>
      </c>
    </row>
    <row r="465" spans="1:28" hidden="1" x14ac:dyDescent="0.35">
      <c r="A465">
        <f>'winequality-white'!A531</f>
        <v>9.9</v>
      </c>
      <c r="B465">
        <f>'winequality-white'!B531</f>
        <v>0.63</v>
      </c>
      <c r="C465">
        <f>'winequality-white'!D531</f>
        <v>2.4</v>
      </c>
      <c r="D465">
        <f>'winequality-white'!E531</f>
        <v>7.6999999999999999E-2</v>
      </c>
      <c r="E465">
        <f>'winequality-white'!F531</f>
        <v>6</v>
      </c>
      <c r="F465">
        <f>'winequality-white'!H531</f>
        <v>0.99739999999999995</v>
      </c>
      <c r="G465">
        <f>'winequality-white'!I531</f>
        <v>3.09</v>
      </c>
      <c r="H465">
        <f>'winequality-white'!J531</f>
        <v>0.56999999999999995</v>
      </c>
      <c r="I465">
        <f>'winequality-white'!K531</f>
        <v>9.4</v>
      </c>
      <c r="J465" s="17">
        <v>5</v>
      </c>
      <c r="K465">
        <f>STANDARDIZE(physicochemical[[#This Row],[fixed acidity]],Stats!B$3,Stats!B$7)</f>
        <v>0.63764486147950572</v>
      </c>
      <c r="L465">
        <f>STANDARDIZE(physicochemical[[#This Row],[volatile acidity]],Stats!C$3,Stats!C$7)</f>
        <v>0.56964477315562212</v>
      </c>
      <c r="M465">
        <f>STANDARDIZE(physicochemical[[#This Row],[residual sugar]],Stats!E$3,Stats!E$7)</f>
        <v>-0.14479892114872595</v>
      </c>
      <c r="N465">
        <f>STANDARDIZE(physicochemical[[#This Row],[chlorides]],Stats!F$3,Stats!F$7)</f>
        <v>-0.26794719995092381</v>
      </c>
      <c r="O465">
        <f>STANDARDIZE(physicochemical[[#This Row],[free sulfur dioxide]],Stats!G$3,Stats!G$7)</f>
        <v>-0.91958754416751554</v>
      </c>
      <c r="P465">
        <f>STANDARDIZE(physicochemical[[#This Row],[density]],Stats!I$3,Stats!I$7)</f>
        <v>2.8413811440312298E-2</v>
      </c>
      <c r="Q465">
        <f>STANDARDIZE(physicochemical[[#This Row],[pH]],Stats!J$3,Stats!J$7)</f>
        <v>-1.3238543001100214</v>
      </c>
      <c r="R465">
        <f>STANDARDIZE(physicochemical[[#This Row],[sulphates]],Stats!K$3,Stats!K$7)</f>
        <v>-0.53774460407041014</v>
      </c>
      <c r="S465">
        <f>STANDARDIZE(physicochemical[[#This Row],[alcohol]],Stats!L$3,Stats!L$7)</f>
        <v>-0.813716626862097</v>
      </c>
      <c r="T465" s="17">
        <f>STANDARDIZE(physicochemical[[#This Row],[quality]],Stats!N$3,Stats!N$7)</f>
        <v>-0.74377842086283041</v>
      </c>
      <c r="U465">
        <f>SQRT(SUMXMY2($K$2:$S$2,physicochemical[[#This Row],[STDFA]:[STDAlc]]))</f>
        <v>5.236041744711911</v>
      </c>
      <c r="V465" t="str">
        <f>VLOOKUP(physicochemical[[#This Row],[Euclidean Dist]],Quartiles,2)</f>
        <v>Q2</v>
      </c>
      <c r="W465">
        <f>IF(physicochemical[[#This Row],[Euclidean Dist]]&lt;=beta,1-2*(physicochemical[[#This Row],[Euclidean Dist]]/gamma)^2,2*((physicochemical[[#This Row],[Euclidean Dist]]-gamma)/gamma)^2)</f>
        <v>0.75944236504707918</v>
      </c>
      <c r="X465" t="str">
        <f>VLOOKUP(physicochemical[[#This Row],[S- Fn]],FuzzyQ,2)</f>
        <v>Q1</v>
      </c>
      <c r="Y465">
        <f>physicochemical[[#This Row],[Euclidean Dist]]^2</f>
        <v>27.416133152365752</v>
      </c>
      <c r="Z465" t="str">
        <f>VLOOKUP(physicochemical[[#This Row],[Concentration]],FuzzyQ,2)</f>
        <v>Q1</v>
      </c>
      <c r="AA465">
        <f>SQRT(physicochemical[[#This Row],[S- Fn]])</f>
        <v>0.87145990444028987</v>
      </c>
      <c r="AB465" t="str">
        <f>VLOOKUP(physicochemical[[#This Row],[Dialation]],FuzzyQ,2)</f>
        <v>Q1</v>
      </c>
    </row>
    <row r="466" spans="1:28" hidden="1" x14ac:dyDescent="0.35">
      <c r="A466">
        <f>'winequality-white'!A532</f>
        <v>9.1</v>
      </c>
      <c r="B466">
        <f>'winequality-white'!B532</f>
        <v>0.22</v>
      </c>
      <c r="C466">
        <f>'winequality-white'!D532</f>
        <v>2.1</v>
      </c>
      <c r="D466">
        <f>'winequality-white'!E532</f>
        <v>7.8E-2</v>
      </c>
      <c r="E466">
        <f>'winequality-white'!F532</f>
        <v>1</v>
      </c>
      <c r="F466">
        <f>'winequality-white'!H532</f>
        <v>0.999</v>
      </c>
      <c r="G466">
        <f>'winequality-white'!I532</f>
        <v>3.41</v>
      </c>
      <c r="H466">
        <f>'winequality-white'!J532</f>
        <v>0.87</v>
      </c>
      <c r="I466">
        <f>'winequality-white'!K532</f>
        <v>10.3</v>
      </c>
      <c r="J466" s="17">
        <v>6</v>
      </c>
      <c r="K466">
        <f>STANDARDIZE(physicochemical[[#This Row],[fixed acidity]],Stats!B$3,Stats!B$7)</f>
        <v>0.2020579011997608</v>
      </c>
      <c r="L466">
        <f>STANDARDIZE(physicochemical[[#This Row],[volatile acidity]],Stats!C$3,Stats!C$7)</f>
        <v>-1.7266324561611084</v>
      </c>
      <c r="M466">
        <f>STANDARDIZE(physicochemical[[#This Row],[residual sugar]],Stats!E$3,Stats!E$7)</f>
        <v>-0.38693758527702915</v>
      </c>
      <c r="N466">
        <f>STANDARDIZE(physicochemical[[#This Row],[chlorides]],Stats!F$3,Stats!F$7)</f>
        <v>-0.24791376444057411</v>
      </c>
      <c r="O466">
        <f>STANDARDIZE(physicochemical[[#This Row],[free sulfur dioxide]],Stats!G$3,Stats!G$7)</f>
        <v>-1.4209437453274303</v>
      </c>
      <c r="P466">
        <f>STANDARDIZE(physicochemical[[#This Row],[density]],Stats!I$3,Stats!I$7)</f>
        <v>0.92829699244887165</v>
      </c>
      <c r="Q466">
        <f>STANDARDIZE(physicochemical[[#This Row],[pH]],Stats!J$3,Stats!J$7)</f>
        <v>0.70213028159828828</v>
      </c>
      <c r="R466">
        <f>STANDARDIZE(physicochemical[[#This Row],[sulphates]],Stats!K$3,Stats!K$7)</f>
        <v>1.0997237396275255</v>
      </c>
      <c r="S466">
        <f>STANDARDIZE(physicochemical[[#This Row],[alcohol]],Stats!L$3,Stats!L$7)</f>
        <v>5.7396688441699255E-2</v>
      </c>
      <c r="T466" s="17">
        <f>STANDARDIZE(physicochemical[[#This Row],[quality]],Stats!N$3,Stats!N$7)</f>
        <v>0.50837380281196765</v>
      </c>
      <c r="U466">
        <f>SQRT(SUMXMY2($K$2:$S$2,physicochemical[[#This Row],[STDFA]:[STDAlc]]))</f>
        <v>6.367144262295378</v>
      </c>
      <c r="V466" t="str">
        <f>VLOOKUP(physicochemical[[#This Row],[Euclidean Dist]],Quartiles,2)</f>
        <v>Q2</v>
      </c>
      <c r="W466">
        <f>IF(physicochemical[[#This Row],[Euclidean Dist]]&lt;=beta,1-2*(physicochemical[[#This Row],[Euclidean Dist]]/gamma)^2,2*((physicochemical[[#This Row],[Euclidean Dist]]-gamma)/gamma)^2)</f>
        <v>0.64428488095707226</v>
      </c>
      <c r="X466" t="str">
        <f>VLOOKUP(physicochemical[[#This Row],[S- Fn]],FuzzyQ,2)</f>
        <v>Q2</v>
      </c>
      <c r="Y466">
        <f>physicochemical[[#This Row],[Euclidean Dist]]^2</f>
        <v>40.540526056880957</v>
      </c>
      <c r="Z466" t="str">
        <f>VLOOKUP(physicochemical[[#This Row],[Concentration]],FuzzyQ,2)</f>
        <v>Q1</v>
      </c>
      <c r="AA466">
        <f>SQRT(physicochemical[[#This Row],[S- Fn]])</f>
        <v>0.80267358306915282</v>
      </c>
      <c r="AB466" t="str">
        <f>VLOOKUP(physicochemical[[#This Row],[Dialation]],FuzzyQ,2)</f>
        <v>Q1</v>
      </c>
    </row>
    <row r="467" spans="1:28" hidden="1" x14ac:dyDescent="0.35">
      <c r="A467">
        <f>'winequality-white'!A533</f>
        <v>11.9</v>
      </c>
      <c r="B467">
        <f>'winequality-white'!B533</f>
        <v>0.38</v>
      </c>
      <c r="C467">
        <f>'winequality-white'!D533</f>
        <v>2.7</v>
      </c>
      <c r="D467">
        <f>'winequality-white'!E533</f>
        <v>9.8000000000000004E-2</v>
      </c>
      <c r="E467">
        <f>'winequality-white'!F533</f>
        <v>12</v>
      </c>
      <c r="F467">
        <f>'winequality-white'!H533</f>
        <v>1.0004</v>
      </c>
      <c r="G467">
        <f>'winequality-white'!I533</f>
        <v>3.16</v>
      </c>
      <c r="H467">
        <f>'winequality-white'!J533</f>
        <v>0.61</v>
      </c>
      <c r="I467">
        <f>'winequality-white'!K533</f>
        <v>10.3</v>
      </c>
      <c r="J467" s="17">
        <v>5</v>
      </c>
      <c r="K467">
        <f>STANDARDIZE(physicochemical[[#This Row],[fixed acidity]],Stats!B$3,Stats!B$7)</f>
        <v>1.7266122621788671</v>
      </c>
      <c r="L467">
        <f>STANDARDIZE(physicochemical[[#This Row],[volatile acidity]],Stats!C$3,Stats!C$7)</f>
        <v>-0.83052426911067678</v>
      </c>
      <c r="M467">
        <f>STANDARDIZE(physicochemical[[#This Row],[residual sugar]],Stats!E$3,Stats!E$7)</f>
        <v>9.733974297957762E-2</v>
      </c>
      <c r="N467">
        <f>STANDARDIZE(physicochemical[[#This Row],[chlorides]],Stats!F$3,Stats!F$7)</f>
        <v>0.15275494576641946</v>
      </c>
      <c r="O467">
        <f>STANDARDIZE(physicochemical[[#This Row],[free sulfur dioxide]],Stats!G$3,Stats!G$7)</f>
        <v>-0.31796010277561787</v>
      </c>
      <c r="P467">
        <f>STANDARDIZE(physicochemical[[#This Row],[density]],Stats!I$3,Stats!I$7)</f>
        <v>1.7156947758313144</v>
      </c>
      <c r="Q467">
        <f>STANDARDIZE(physicochemical[[#This Row],[pH]],Stats!J$3,Stats!J$7)</f>
        <v>-0.88067017286132721</v>
      </c>
      <c r="R467">
        <f>STANDARDIZE(physicochemical[[#This Row],[sulphates]],Stats!K$3,Stats!K$7)</f>
        <v>-0.31941549157735188</v>
      </c>
      <c r="S467">
        <f>STANDARDIZE(physicochemical[[#This Row],[alcohol]],Stats!L$3,Stats!L$7)</f>
        <v>5.7396688441699255E-2</v>
      </c>
      <c r="T467" s="17">
        <f>STANDARDIZE(physicochemical[[#This Row],[quality]],Stats!N$3,Stats!N$7)</f>
        <v>-0.74377842086283041</v>
      </c>
      <c r="U467">
        <f>SQRT(SUMXMY2($K$2:$S$2,physicochemical[[#This Row],[STDFA]:[STDAlc]]))</f>
        <v>6.4889678452028656</v>
      </c>
      <c r="V467" t="str">
        <f>VLOOKUP(physicochemical[[#This Row],[Euclidean Dist]],Quartiles,2)</f>
        <v>Q2</v>
      </c>
      <c r="W467">
        <f>IF(physicochemical[[#This Row],[Euclidean Dist]]&lt;=beta,1-2*(physicochemical[[#This Row],[Euclidean Dist]]/gamma)^2,2*((physicochemical[[#This Row],[Euclidean Dist]]-gamma)/gamma)^2)</f>
        <v>0.63054275376841096</v>
      </c>
      <c r="X467" t="str">
        <f>VLOOKUP(physicochemical[[#This Row],[S- Fn]],FuzzyQ,2)</f>
        <v>Q2</v>
      </c>
      <c r="Y467">
        <f>physicochemical[[#This Row],[Euclidean Dist]]^2</f>
        <v>42.106703696076721</v>
      </c>
      <c r="Z467" t="str">
        <f>VLOOKUP(physicochemical[[#This Row],[Concentration]],FuzzyQ,2)</f>
        <v>Q1</v>
      </c>
      <c r="AA467">
        <f>SQRT(physicochemical[[#This Row],[S- Fn]])</f>
        <v>0.7940672224493408</v>
      </c>
      <c r="AB467" t="str">
        <f>VLOOKUP(physicochemical[[#This Row],[Dialation]],FuzzyQ,2)</f>
        <v>Q1</v>
      </c>
    </row>
    <row r="468" spans="1:28" hidden="1" x14ac:dyDescent="0.35">
      <c r="A468">
        <f>'winequality-white'!A535</f>
        <v>10.3</v>
      </c>
      <c r="B468">
        <f>'winequality-white'!B535</f>
        <v>0.27</v>
      </c>
      <c r="C468">
        <f>'winequality-white'!D535</f>
        <v>2.1</v>
      </c>
      <c r="D468">
        <f>'winequality-white'!E535</f>
        <v>7.1999999999999995E-2</v>
      </c>
      <c r="E468">
        <f>'winequality-white'!F535</f>
        <v>15</v>
      </c>
      <c r="F468">
        <f>'winequality-white'!H535</f>
        <v>0.99560000000000004</v>
      </c>
      <c r="G468">
        <f>'winequality-white'!I535</f>
        <v>3.22</v>
      </c>
      <c r="H468">
        <f>'winequality-white'!J535</f>
        <v>0.66</v>
      </c>
      <c r="I468">
        <f>'winequality-white'!K535</f>
        <v>12.8</v>
      </c>
      <c r="J468" s="17">
        <v>6</v>
      </c>
      <c r="K468">
        <f>STANDARDIZE(physicochemical[[#This Row],[fixed acidity]],Stats!B$3,Stats!B$7)</f>
        <v>0.85543834161937815</v>
      </c>
      <c r="L468">
        <f>STANDARDIZE(physicochemical[[#This Row],[volatile acidity]],Stats!C$3,Stats!C$7)</f>
        <v>-1.4465986477078483</v>
      </c>
      <c r="M468">
        <f>STANDARDIZE(physicochemical[[#This Row],[residual sugar]],Stats!E$3,Stats!E$7)</f>
        <v>-0.38693758527702915</v>
      </c>
      <c r="N468">
        <f>STANDARDIZE(physicochemical[[#This Row],[chlorides]],Stats!F$3,Stats!F$7)</f>
        <v>-0.36811437750267223</v>
      </c>
      <c r="O468">
        <f>STANDARDIZE(physicochemical[[#This Row],[free sulfur dioxide]],Stats!G$3,Stats!G$7)</f>
        <v>-1.714638207966902E-2</v>
      </c>
      <c r="P468">
        <f>STANDARDIZE(physicochemical[[#This Row],[density]],Stats!I$3,Stats!I$7)</f>
        <v>-0.98395476719423902</v>
      </c>
      <c r="Q468">
        <f>STANDARDIZE(physicochemical[[#This Row],[pH]],Stats!J$3,Stats!J$7)</f>
        <v>-0.50079806379101921</v>
      </c>
      <c r="R468">
        <f>STANDARDIZE(physicochemical[[#This Row],[sulphates]],Stats!K$3,Stats!K$7)</f>
        <v>-4.6504100961029089E-2</v>
      </c>
      <c r="S468">
        <f>STANDARDIZE(physicochemical[[#This Row],[alcohol]],Stats!L$3,Stats!L$7)</f>
        <v>2.4771558976189101</v>
      </c>
      <c r="T468" s="17">
        <f>STANDARDIZE(physicochemical[[#This Row],[quality]],Stats!N$3,Stats!N$7)</f>
        <v>0.50837380281196765</v>
      </c>
      <c r="U468">
        <f>SQRT(SUMXMY2($K$2:$S$2,physicochemical[[#This Row],[STDFA]:[STDAlc]]))</f>
        <v>6.6811317394050231</v>
      </c>
      <c r="V468" t="str">
        <f>VLOOKUP(physicochemical[[#This Row],[Euclidean Dist]],Quartiles,2)</f>
        <v>Q2</v>
      </c>
      <c r="W468">
        <f>IF(physicochemical[[#This Row],[Euclidean Dist]]&lt;=beta,1-2*(physicochemical[[#This Row],[Euclidean Dist]]/gamma)^2,2*((physicochemical[[#This Row],[Euclidean Dist]]-gamma)/gamma)^2)</f>
        <v>0.60833657689610221</v>
      </c>
      <c r="X468" t="str">
        <f>VLOOKUP(physicochemical[[#This Row],[S- Fn]],FuzzyQ,2)</f>
        <v>Q2</v>
      </c>
      <c r="Y468">
        <f>physicochemical[[#This Row],[Euclidean Dist]]^2</f>
        <v>44.637521319285192</v>
      </c>
      <c r="Z468" t="str">
        <f>VLOOKUP(physicochemical[[#This Row],[Concentration]],FuzzyQ,2)</f>
        <v>Q1</v>
      </c>
      <c r="AA468">
        <f>SQRT(physicochemical[[#This Row],[S- Fn]])</f>
        <v>0.7799593431045635</v>
      </c>
      <c r="AB468" t="str">
        <f>VLOOKUP(physicochemical[[#This Row],[Dialation]],FuzzyQ,2)</f>
        <v>Q1</v>
      </c>
    </row>
    <row r="469" spans="1:28" hidden="1" x14ac:dyDescent="0.35">
      <c r="A469">
        <f>'winequality-white'!A536</f>
        <v>10</v>
      </c>
      <c r="B469">
        <f>'winequality-white'!B536</f>
        <v>0.48</v>
      </c>
      <c r="C469">
        <f>'winequality-white'!D536</f>
        <v>2.7</v>
      </c>
      <c r="D469">
        <f>'winequality-white'!E536</f>
        <v>0.10199999999999999</v>
      </c>
      <c r="E469">
        <f>'winequality-white'!F536</f>
        <v>13</v>
      </c>
      <c r="F469">
        <f>'winequality-white'!H536</f>
        <v>1</v>
      </c>
      <c r="G469">
        <f>'winequality-white'!I536</f>
        <v>3.28</v>
      </c>
      <c r="H469">
        <f>'winequality-white'!J536</f>
        <v>0.56000000000000005</v>
      </c>
      <c r="I469">
        <f>'winequality-white'!K536</f>
        <v>10</v>
      </c>
      <c r="J469" s="17">
        <v>6</v>
      </c>
      <c r="K469">
        <f>STANDARDIZE(physicochemical[[#This Row],[fixed acidity]],Stats!B$3,Stats!B$7)</f>
        <v>0.69209323151447366</v>
      </c>
      <c r="L469">
        <f>STANDARDIZE(physicochemical[[#This Row],[volatile acidity]],Stats!C$3,Stats!C$7)</f>
        <v>-0.27045665220415738</v>
      </c>
      <c r="M469">
        <f>STANDARDIZE(physicochemical[[#This Row],[residual sugar]],Stats!E$3,Stats!E$7)</f>
        <v>9.733974297957762E-2</v>
      </c>
      <c r="N469">
        <f>STANDARDIZE(physicochemical[[#This Row],[chlorides]],Stats!F$3,Stats!F$7)</f>
        <v>0.23288868780781796</v>
      </c>
      <c r="O469">
        <f>STANDARDIZE(physicochemical[[#This Row],[free sulfur dioxide]],Stats!G$3,Stats!G$7)</f>
        <v>-0.2176888625436349</v>
      </c>
      <c r="P469">
        <f>STANDARDIZE(physicochemical[[#This Row],[density]],Stats!I$3,Stats!I$7)</f>
        <v>1.4907239805792056</v>
      </c>
      <c r="Q469">
        <f>STANDARDIZE(physicochemical[[#This Row],[pH]],Stats!J$3,Stats!J$7)</f>
        <v>-0.12092595472071396</v>
      </c>
      <c r="R469">
        <f>STANDARDIZE(physicochemical[[#This Row],[sulphates]],Stats!K$3,Stats!K$7)</f>
        <v>-0.59232688219367402</v>
      </c>
      <c r="S469">
        <f>STANDARDIZE(physicochemical[[#This Row],[alcohol]],Stats!L$3,Stats!L$7)</f>
        <v>-0.23297441665956675</v>
      </c>
      <c r="T469" s="17">
        <f>STANDARDIZE(physicochemical[[#This Row],[quality]],Stats!N$3,Stats!N$7)</f>
        <v>0.50837380281196765</v>
      </c>
      <c r="U469">
        <f>SQRT(SUMXMY2($K$2:$S$2,physicochemical[[#This Row],[STDFA]:[STDAlc]]))</f>
        <v>5.3713283885921275</v>
      </c>
      <c r="V469" t="str">
        <f>VLOOKUP(physicochemical[[#This Row],[Euclidean Dist]],Quartiles,2)</f>
        <v>Q2</v>
      </c>
      <c r="W469">
        <f>IF(physicochemical[[#This Row],[Euclidean Dist]]&lt;=beta,1-2*(physicochemical[[#This Row],[Euclidean Dist]]/gamma)^2,2*((physicochemical[[#This Row],[Euclidean Dist]]-gamma)/gamma)^2)</f>
        <v>0.74685091951340898</v>
      </c>
      <c r="X469" t="str">
        <f>VLOOKUP(physicochemical[[#This Row],[S- Fn]],FuzzyQ,2)</f>
        <v>Q2</v>
      </c>
      <c r="Y469">
        <f>physicochemical[[#This Row],[Euclidean Dist]]^2</f>
        <v>28.851168658095702</v>
      </c>
      <c r="Z469" t="str">
        <f>VLOOKUP(physicochemical[[#This Row],[Concentration]],FuzzyQ,2)</f>
        <v>Q1</v>
      </c>
      <c r="AA469">
        <f>SQRT(physicochemical[[#This Row],[S- Fn]])</f>
        <v>0.86420536882931309</v>
      </c>
      <c r="AB469" t="str">
        <f>VLOOKUP(physicochemical[[#This Row],[Dialation]],FuzzyQ,2)</f>
        <v>Q1</v>
      </c>
    </row>
    <row r="470" spans="1:28" hidden="1" x14ac:dyDescent="0.35">
      <c r="A470">
        <f>'winequality-white'!A539</f>
        <v>8.1</v>
      </c>
      <c r="B470">
        <f>'winequality-white'!B539</f>
        <v>0.82499999999999996</v>
      </c>
      <c r="C470">
        <f>'winequality-white'!D539</f>
        <v>2.1</v>
      </c>
      <c r="D470">
        <f>'winequality-white'!E539</f>
        <v>8.4000000000000005E-2</v>
      </c>
      <c r="E470">
        <f>'winequality-white'!F539</f>
        <v>5</v>
      </c>
      <c r="F470">
        <f>'winequality-white'!H539</f>
        <v>0.99719999999999998</v>
      </c>
      <c r="G470">
        <f>'winequality-white'!I539</f>
        <v>3.37</v>
      </c>
      <c r="H470">
        <f>'winequality-white'!J539</f>
        <v>0.77</v>
      </c>
      <c r="I470">
        <f>'winequality-white'!K539</f>
        <v>10.7</v>
      </c>
      <c r="J470" s="17">
        <v>6</v>
      </c>
      <c r="K470">
        <f>STANDARDIZE(physicochemical[[#This Row],[fixed acidity]],Stats!B$3,Stats!B$7)</f>
        <v>-0.34242579914991988</v>
      </c>
      <c r="L470">
        <f>STANDARDIZE(physicochemical[[#This Row],[volatile acidity]],Stats!C$3,Stats!C$7)</f>
        <v>1.6617766261233351</v>
      </c>
      <c r="M470">
        <f>STANDARDIZE(physicochemical[[#This Row],[residual sugar]],Stats!E$3,Stats!E$7)</f>
        <v>-0.38693758527702915</v>
      </c>
      <c r="N470">
        <f>STANDARDIZE(physicochemical[[#This Row],[chlorides]],Stats!F$3,Stats!F$7)</f>
        <v>-0.12771315137847594</v>
      </c>
      <c r="O470">
        <f>STANDARDIZE(physicochemical[[#This Row],[free sulfur dioxide]],Stats!G$3,Stats!G$7)</f>
        <v>-1.0198587843994984</v>
      </c>
      <c r="P470">
        <f>STANDARDIZE(physicochemical[[#This Row],[density]],Stats!I$3,Stats!I$7)</f>
        <v>-8.4071586185742023E-2</v>
      </c>
      <c r="Q470">
        <f>STANDARDIZE(physicochemical[[#This Row],[pH]],Stats!J$3,Stats!J$7)</f>
        <v>0.44888220888474956</v>
      </c>
      <c r="R470">
        <f>STANDARDIZE(physicochemical[[#This Row],[sulphates]],Stats!K$3,Stats!K$7)</f>
        <v>0.5539009583948804</v>
      </c>
      <c r="S470">
        <f>STANDARDIZE(physicochemical[[#This Row],[alcohol]],Stats!L$3,Stats!L$7)</f>
        <v>0.44455816191005165</v>
      </c>
      <c r="T470" s="17">
        <f>STANDARDIZE(physicochemical[[#This Row],[quality]],Stats!N$3,Stats!N$7)</f>
        <v>0.50837380281196765</v>
      </c>
      <c r="U470">
        <f>SQRT(SUMXMY2($K$2:$S$2,physicochemical[[#This Row],[STDFA]:[STDAlc]]))</f>
        <v>3.4189564949363893</v>
      </c>
      <c r="V470" t="str">
        <f>VLOOKUP(physicochemical[[#This Row],[Euclidean Dist]],Quartiles,2)</f>
        <v>Q1</v>
      </c>
      <c r="W470">
        <f>IF(physicochemical[[#This Row],[Euclidean Dist]]&lt;=beta,1-2*(physicochemical[[#This Row],[Euclidean Dist]]/gamma)^2,2*((physicochemical[[#This Row],[Euclidean Dist]]-gamma)/gamma)^2)</f>
        <v>0.89743478521546838</v>
      </c>
      <c r="X470" t="str">
        <f>VLOOKUP(physicochemical[[#This Row],[S- Fn]],FuzzyQ,2)</f>
        <v>Q1</v>
      </c>
      <c r="Y470">
        <f>physicochemical[[#This Row],[Euclidean Dist]]^2</f>
        <v>11.68926351426772</v>
      </c>
      <c r="Z470" t="str">
        <f>VLOOKUP(physicochemical[[#This Row],[Concentration]],FuzzyQ,2)</f>
        <v>Q1</v>
      </c>
      <c r="AA470">
        <f>SQRT(physicochemical[[#This Row],[S- Fn]])</f>
        <v>0.94733034640270464</v>
      </c>
      <c r="AB470" t="str">
        <f>VLOOKUP(physicochemical[[#This Row],[Dialation]],FuzzyQ,2)</f>
        <v>Q1</v>
      </c>
    </row>
    <row r="471" spans="1:28" hidden="1" x14ac:dyDescent="0.35">
      <c r="A471">
        <f>'winequality-white'!A540</f>
        <v>12.9</v>
      </c>
      <c r="B471">
        <f>'winequality-white'!B540</f>
        <v>0.35</v>
      </c>
      <c r="C471">
        <f>'winequality-white'!D540</f>
        <v>5.8</v>
      </c>
      <c r="D471">
        <f>'winequality-white'!E540</f>
        <v>6.6000000000000003E-2</v>
      </c>
      <c r="E471">
        <f>'winequality-white'!F540</f>
        <v>5</v>
      </c>
      <c r="F471">
        <f>'winequality-white'!H540</f>
        <v>1.0014000000000001</v>
      </c>
      <c r="G471">
        <f>'winequality-white'!I540</f>
        <v>3.2</v>
      </c>
      <c r="H471">
        <f>'winequality-white'!J540</f>
        <v>0.66</v>
      </c>
      <c r="I471">
        <f>'winequality-white'!K540</f>
        <v>12</v>
      </c>
      <c r="J471" s="17">
        <v>7</v>
      </c>
      <c r="K471">
        <f>STANDARDIZE(physicochemical[[#This Row],[fixed acidity]],Stats!B$3,Stats!B$7)</f>
        <v>2.2710959625285478</v>
      </c>
      <c r="L471">
        <f>STANDARDIZE(physicochemical[[#This Row],[volatile acidity]],Stats!C$3,Stats!C$7)</f>
        <v>-0.99854455418263288</v>
      </c>
      <c r="M471">
        <f>STANDARDIZE(physicochemical[[#This Row],[residual sugar]],Stats!E$3,Stats!E$7)</f>
        <v>2.599439272305379</v>
      </c>
      <c r="N471">
        <f>STANDARDIZE(physicochemical[[#This Row],[chlorides]],Stats!F$3,Stats!F$7)</f>
        <v>-0.48831499056477012</v>
      </c>
      <c r="O471">
        <f>STANDARDIZE(physicochemical[[#This Row],[free sulfur dioxide]],Stats!G$3,Stats!G$7)</f>
        <v>-1.0198587843994984</v>
      </c>
      <c r="P471">
        <f>STANDARDIZE(physicochemical[[#This Row],[density]],Stats!I$3,Stats!I$7)</f>
        <v>2.2781217639617108</v>
      </c>
      <c r="Q471">
        <f>STANDARDIZE(physicochemical[[#This Row],[pH]],Stats!J$3,Stats!J$7)</f>
        <v>-0.62742210014778854</v>
      </c>
      <c r="R471">
        <f>STANDARDIZE(physicochemical[[#This Row],[sulphates]],Stats!K$3,Stats!K$7)</f>
        <v>-4.6504100961029089E-2</v>
      </c>
      <c r="S471">
        <f>STANDARDIZE(physicochemical[[#This Row],[alcohol]],Stats!L$3,Stats!L$7)</f>
        <v>1.702832950682202</v>
      </c>
      <c r="T471" s="17">
        <f>STANDARDIZE(physicochemical[[#This Row],[quality]],Stats!N$3,Stats!N$7)</f>
        <v>1.7605260264867657</v>
      </c>
      <c r="U471">
        <f>SQRT(SUMXMY2($K$2:$S$2,physicochemical[[#This Row],[STDFA]:[STDAlc]]))</f>
        <v>7.0356935397943854</v>
      </c>
      <c r="V471" t="str">
        <f>VLOOKUP(physicochemical[[#This Row],[Euclidean Dist]],Quartiles,2)</f>
        <v>Q2</v>
      </c>
      <c r="W471">
        <f>IF(physicochemical[[#This Row],[Euclidean Dist]]&lt;=beta,1-2*(physicochemical[[#This Row],[Euclidean Dist]]/gamma)^2,2*((physicochemical[[#This Row],[Euclidean Dist]]-gamma)/gamma)^2)</f>
        <v>0.56566305419183482</v>
      </c>
      <c r="X471" t="str">
        <f>VLOOKUP(physicochemical[[#This Row],[S- Fn]],FuzzyQ,2)</f>
        <v>Q2</v>
      </c>
      <c r="Y471">
        <f>physicochemical[[#This Row],[Euclidean Dist]]^2</f>
        <v>49.50098358590445</v>
      </c>
      <c r="Z471" t="str">
        <f>VLOOKUP(physicochemical[[#This Row],[Concentration]],FuzzyQ,2)</f>
        <v>Q1</v>
      </c>
      <c r="AA471">
        <f>SQRT(physicochemical[[#This Row],[S- Fn]])</f>
        <v>0.75210574668183117</v>
      </c>
      <c r="AB471" t="str">
        <f>VLOOKUP(physicochemical[[#This Row],[Dialation]],FuzzyQ,2)</f>
        <v>Q1</v>
      </c>
    </row>
    <row r="472" spans="1:28" hidden="1" x14ac:dyDescent="0.35">
      <c r="A472">
        <f>'winequality-white'!A541</f>
        <v>11.2</v>
      </c>
      <c r="B472">
        <f>'winequality-white'!B541</f>
        <v>0.5</v>
      </c>
      <c r="C472">
        <f>'winequality-white'!D541</f>
        <v>5.15</v>
      </c>
      <c r="D472">
        <f>'winequality-white'!E541</f>
        <v>0.1</v>
      </c>
      <c r="E472">
        <f>'winequality-white'!F541</f>
        <v>5</v>
      </c>
      <c r="F472">
        <f>'winequality-white'!H541</f>
        <v>0.99960000000000004</v>
      </c>
      <c r="G472">
        <f>'winequality-white'!I541</f>
        <v>3.22</v>
      </c>
      <c r="H472">
        <f>'winequality-white'!J541</f>
        <v>0.62</v>
      </c>
      <c r="I472">
        <f>'winequality-white'!K541</f>
        <v>11.2</v>
      </c>
      <c r="J472" s="17">
        <v>5</v>
      </c>
      <c r="K472">
        <f>STANDARDIZE(physicochemical[[#This Row],[fixed acidity]],Stats!B$3,Stats!B$7)</f>
        <v>1.3454736719340901</v>
      </c>
      <c r="L472">
        <f>STANDARDIZE(physicochemical[[#This Row],[volatile acidity]],Stats!C$3,Stats!C$7)</f>
        <v>-0.15844312882285336</v>
      </c>
      <c r="M472">
        <f>STANDARDIZE(physicochemical[[#This Row],[residual sugar]],Stats!E$3,Stats!E$7)</f>
        <v>2.0748055000273884</v>
      </c>
      <c r="N472">
        <f>STANDARDIZE(physicochemical[[#This Row],[chlorides]],Stats!F$3,Stats!F$7)</f>
        <v>0.19282181678711885</v>
      </c>
      <c r="O472">
        <f>STANDARDIZE(physicochemical[[#This Row],[free sulfur dioxide]],Stats!G$3,Stats!G$7)</f>
        <v>-1.0198587843994984</v>
      </c>
      <c r="P472">
        <f>STANDARDIZE(physicochemical[[#This Row],[density]],Stats!I$3,Stats!I$7)</f>
        <v>1.2657531853270971</v>
      </c>
      <c r="Q472">
        <f>STANDARDIZE(physicochemical[[#This Row],[pH]],Stats!J$3,Stats!J$7)</f>
        <v>-0.50079806379101921</v>
      </c>
      <c r="R472">
        <f>STANDARDIZE(physicochemical[[#This Row],[sulphates]],Stats!K$3,Stats!K$7)</f>
        <v>-0.26483321345408734</v>
      </c>
      <c r="S472">
        <f>STANDARDIZE(physicochemical[[#This Row],[alcohol]],Stats!L$3,Stats!L$7)</f>
        <v>0.92851000374549386</v>
      </c>
      <c r="T472" s="17">
        <f>STANDARDIZE(physicochemical[[#This Row],[quality]],Stats!N$3,Stats!N$7)</f>
        <v>-0.74377842086283041</v>
      </c>
      <c r="U472">
        <f>SQRT(SUMXMY2($K$2:$S$2,physicochemical[[#This Row],[STDFA]:[STDAlc]]))</f>
        <v>5.4351262413574313</v>
      </c>
      <c r="V472" t="str">
        <f>VLOOKUP(physicochemical[[#This Row],[Euclidean Dist]],Quartiles,2)</f>
        <v>Q2</v>
      </c>
      <c r="W472">
        <f>IF(physicochemical[[#This Row],[Euclidean Dist]]&lt;=beta,1-2*(physicochemical[[#This Row],[Euclidean Dist]]/gamma)^2,2*((physicochemical[[#This Row],[Euclidean Dist]]-gamma)/gamma)^2)</f>
        <v>0.74080165965246758</v>
      </c>
      <c r="X472" t="str">
        <f>VLOOKUP(physicochemical[[#This Row],[S- Fn]],FuzzyQ,2)</f>
        <v>Q2</v>
      </c>
      <c r="Y472">
        <f>physicochemical[[#This Row],[Euclidean Dist]]^2</f>
        <v>29.540597259492159</v>
      </c>
      <c r="Z472" t="str">
        <f>VLOOKUP(physicochemical[[#This Row],[Concentration]],FuzzyQ,2)</f>
        <v>Q1</v>
      </c>
      <c r="AA472">
        <f>SQRT(physicochemical[[#This Row],[S- Fn]])</f>
        <v>0.86069835578585119</v>
      </c>
      <c r="AB472" t="str">
        <f>VLOOKUP(physicochemical[[#This Row],[Dialation]],FuzzyQ,2)</f>
        <v>Q1</v>
      </c>
    </row>
    <row r="473" spans="1:28" hidden="1" x14ac:dyDescent="0.35">
      <c r="A473">
        <f>'winequality-white'!A542</f>
        <v>9.1999999999999993</v>
      </c>
      <c r="B473">
        <f>'winequality-white'!B542</f>
        <v>0.59</v>
      </c>
      <c r="C473">
        <f>'winequality-white'!D542</f>
        <v>3.3</v>
      </c>
      <c r="D473">
        <f>'winequality-white'!E542</f>
        <v>0.10100000000000001</v>
      </c>
      <c r="E473">
        <f>'winequality-white'!F542</f>
        <v>20</v>
      </c>
      <c r="F473">
        <f>'winequality-white'!H542</f>
        <v>0.99880000000000002</v>
      </c>
      <c r="G473">
        <f>'winequality-white'!I542</f>
        <v>3.26</v>
      </c>
      <c r="H473">
        <f>'winequality-white'!J542</f>
        <v>0.67</v>
      </c>
      <c r="I473">
        <f>'winequality-white'!K542</f>
        <v>9.6</v>
      </c>
      <c r="J473" s="17">
        <v>5</v>
      </c>
      <c r="K473">
        <f>STANDARDIZE(physicochemical[[#This Row],[fixed acidity]],Stats!B$3,Stats!B$7)</f>
        <v>0.25650627123472869</v>
      </c>
      <c r="L473">
        <f>STANDARDIZE(physicochemical[[#This Row],[volatile acidity]],Stats!C$3,Stats!C$7)</f>
        <v>0.34561772639301408</v>
      </c>
      <c r="M473">
        <f>STANDARDIZE(physicochemical[[#This Row],[residual sugar]],Stats!E$3,Stats!E$7)</f>
        <v>0.58161707123618411</v>
      </c>
      <c r="N473">
        <f>STANDARDIZE(physicochemical[[#This Row],[chlorides]],Stats!F$3,Stats!F$7)</f>
        <v>0.21285525229746854</v>
      </c>
      <c r="O473">
        <f>STANDARDIZE(physicochemical[[#This Row],[free sulfur dioxide]],Stats!G$3,Stats!G$7)</f>
        <v>0.48420981908024568</v>
      </c>
      <c r="P473">
        <f>STANDARDIZE(physicochemical[[#This Row],[density]],Stats!I$3,Stats!I$7)</f>
        <v>0.8158115948228174</v>
      </c>
      <c r="Q473">
        <f>STANDARDIZE(physicochemical[[#This Row],[pH]],Stats!J$3,Stats!J$7)</f>
        <v>-0.24754999107748332</v>
      </c>
      <c r="R473">
        <f>STANDARDIZE(physicochemical[[#This Row],[sulphates]],Stats!K$3,Stats!K$7)</f>
        <v>8.0781771622354705E-3</v>
      </c>
      <c r="S473">
        <f>STANDARDIZE(physicochemical[[#This Row],[alcohol]],Stats!L$3,Stats!L$7)</f>
        <v>-0.62013589012792081</v>
      </c>
      <c r="T473" s="17">
        <f>STANDARDIZE(physicochemical[[#This Row],[quality]],Stats!N$3,Stats!N$7)</f>
        <v>-0.74377842086283041</v>
      </c>
      <c r="U473">
        <f>SQRT(SUMXMY2($K$2:$S$2,physicochemical[[#This Row],[STDFA]:[STDAlc]]))</f>
        <v>4.855678552898075</v>
      </c>
      <c r="V473" t="str">
        <f>VLOOKUP(physicochemical[[#This Row],[Euclidean Dist]],Quartiles,2)</f>
        <v>Q2</v>
      </c>
      <c r="W473">
        <f>IF(physicochemical[[#This Row],[Euclidean Dist]]&lt;=beta,1-2*(physicochemical[[#This Row],[Euclidean Dist]]/gamma)^2,2*((physicochemical[[#This Row],[Euclidean Dist]]-gamma)/gamma)^2)</f>
        <v>0.79312271791042555</v>
      </c>
      <c r="X473" t="str">
        <f>VLOOKUP(physicochemical[[#This Row],[S- Fn]],FuzzyQ,2)</f>
        <v>Q1</v>
      </c>
      <c r="Y473">
        <f>physicochemical[[#This Row],[Euclidean Dist]]^2</f>
        <v>23.577614209074344</v>
      </c>
      <c r="Z473" t="str">
        <f>VLOOKUP(physicochemical[[#This Row],[Concentration]],FuzzyQ,2)</f>
        <v>Q1</v>
      </c>
      <c r="AA473">
        <f>SQRT(physicochemical[[#This Row],[S- Fn]])</f>
        <v>0.89057437528284267</v>
      </c>
      <c r="AB473" t="str">
        <f>VLOOKUP(physicochemical[[#This Row],[Dialation]],FuzzyQ,2)</f>
        <v>Q1</v>
      </c>
    </row>
    <row r="474" spans="1:28" hidden="1" x14ac:dyDescent="0.35">
      <c r="A474">
        <f>'winequality-white'!A543</f>
        <v>9.5</v>
      </c>
      <c r="B474">
        <f>'winequality-white'!B543</f>
        <v>0.46</v>
      </c>
      <c r="C474">
        <f>'winequality-white'!D543</f>
        <v>6.3</v>
      </c>
      <c r="D474">
        <f>'winequality-white'!E543</f>
        <v>6.4000000000000001E-2</v>
      </c>
      <c r="E474">
        <f>'winequality-white'!F543</f>
        <v>5</v>
      </c>
      <c r="F474">
        <f>'winequality-white'!H543</f>
        <v>0.99880000000000002</v>
      </c>
      <c r="G474">
        <f>'winequality-white'!I543</f>
        <v>3.21</v>
      </c>
      <c r="H474">
        <f>'winequality-white'!J543</f>
        <v>0.73</v>
      </c>
      <c r="I474">
        <f>'winequality-white'!K543</f>
        <v>11</v>
      </c>
      <c r="J474" s="17">
        <v>6</v>
      </c>
      <c r="K474">
        <f>STANDARDIZE(physicochemical[[#This Row],[fixed acidity]],Stats!B$3,Stats!B$7)</f>
        <v>0.41985138133963329</v>
      </c>
      <c r="L474">
        <f>STANDARDIZE(physicochemical[[#This Row],[volatile acidity]],Stats!C$3,Stats!C$7)</f>
        <v>-0.38247017558546109</v>
      </c>
      <c r="M474">
        <f>STANDARDIZE(physicochemical[[#This Row],[residual sugar]],Stats!E$3,Stats!E$7)</f>
        <v>3.0030037125192175</v>
      </c>
      <c r="N474">
        <f>STANDARDIZE(physicochemical[[#This Row],[chlorides]],Stats!F$3,Stats!F$7)</f>
        <v>-0.52838186158546951</v>
      </c>
      <c r="O474">
        <f>STANDARDIZE(physicochemical[[#This Row],[free sulfur dioxide]],Stats!G$3,Stats!G$7)</f>
        <v>-1.0198587843994984</v>
      </c>
      <c r="P474">
        <f>STANDARDIZE(physicochemical[[#This Row],[density]],Stats!I$3,Stats!I$7)</f>
        <v>0.8158115948228174</v>
      </c>
      <c r="Q474">
        <f>STANDARDIZE(physicochemical[[#This Row],[pH]],Stats!J$3,Stats!J$7)</f>
        <v>-0.56411008196940526</v>
      </c>
      <c r="R474">
        <f>STANDARDIZE(physicochemical[[#This Row],[sulphates]],Stats!K$3,Stats!K$7)</f>
        <v>0.33557184590182221</v>
      </c>
      <c r="S474">
        <f>STANDARDIZE(physicochemical[[#This Row],[alcohol]],Stats!L$3,Stats!L$7)</f>
        <v>0.73492926701131767</v>
      </c>
      <c r="T474" s="17">
        <f>STANDARDIZE(physicochemical[[#This Row],[quality]],Stats!N$3,Stats!N$7)</f>
        <v>0.50837380281196765</v>
      </c>
      <c r="U474">
        <f>SQRT(SUMXMY2($K$2:$S$2,physicochemical[[#This Row],[STDFA]:[STDAlc]]))</f>
        <v>5.5435952965033568</v>
      </c>
      <c r="V474" t="str">
        <f>VLOOKUP(physicochemical[[#This Row],[Euclidean Dist]],Quartiles,2)</f>
        <v>Q2</v>
      </c>
      <c r="W474">
        <f>IF(physicochemical[[#This Row],[Euclidean Dist]]&lt;=beta,1-2*(physicochemical[[#This Row],[Euclidean Dist]]/gamma)^2,2*((physicochemical[[#This Row],[Euclidean Dist]]-gamma)/gamma)^2)</f>
        <v>0.73035275968111435</v>
      </c>
      <c r="X474" t="str">
        <f>VLOOKUP(physicochemical[[#This Row],[S- Fn]],FuzzyQ,2)</f>
        <v>Q2</v>
      </c>
      <c r="Y474">
        <f>physicochemical[[#This Row],[Euclidean Dist]]^2</f>
        <v>30.73144881141414</v>
      </c>
      <c r="Z474" t="str">
        <f>VLOOKUP(physicochemical[[#This Row],[Concentration]],FuzzyQ,2)</f>
        <v>Q1</v>
      </c>
      <c r="AA474">
        <f>SQRT(physicochemical[[#This Row],[S- Fn]])</f>
        <v>0.85460678658732536</v>
      </c>
      <c r="AB474" t="str">
        <f>VLOOKUP(physicochemical[[#This Row],[Dialation]],FuzzyQ,2)</f>
        <v>Q1</v>
      </c>
    </row>
    <row r="475" spans="1:28" hidden="1" x14ac:dyDescent="0.35">
      <c r="A475">
        <f>'winequality-white'!A544</f>
        <v>9.3000000000000007</v>
      </c>
      <c r="B475">
        <f>'winequality-white'!B544</f>
        <v>0.71499999999999997</v>
      </c>
      <c r="C475">
        <f>'winequality-white'!D544</f>
        <v>2.1</v>
      </c>
      <c r="D475">
        <f>'winequality-white'!E544</f>
        <v>7.0000000000000007E-2</v>
      </c>
      <c r="E475">
        <f>'winequality-white'!F544</f>
        <v>5</v>
      </c>
      <c r="F475">
        <f>'winequality-white'!H544</f>
        <v>0.99660000000000004</v>
      </c>
      <c r="G475">
        <f>'winequality-white'!I544</f>
        <v>3.12</v>
      </c>
      <c r="H475">
        <f>'winequality-white'!J544</f>
        <v>0.59</v>
      </c>
      <c r="I475">
        <f>'winequality-white'!K544</f>
        <v>9.9</v>
      </c>
      <c r="J475" s="17">
        <v>5</v>
      </c>
      <c r="K475">
        <f>STANDARDIZE(physicochemical[[#This Row],[fixed acidity]],Stats!B$3,Stats!B$7)</f>
        <v>0.31095464126969752</v>
      </c>
      <c r="L475">
        <f>STANDARDIZE(physicochemical[[#This Row],[volatile acidity]],Stats!C$3,Stats!C$7)</f>
        <v>1.0457022475261635</v>
      </c>
      <c r="M475">
        <f>STANDARDIZE(physicochemical[[#This Row],[residual sugar]],Stats!E$3,Stats!E$7)</f>
        <v>-0.38693758527702915</v>
      </c>
      <c r="N475">
        <f>STANDARDIZE(physicochemical[[#This Row],[chlorides]],Stats!F$3,Stats!F$7)</f>
        <v>-0.40818124852337134</v>
      </c>
      <c r="O475">
        <f>STANDARDIZE(physicochemical[[#This Row],[free sulfur dioxide]],Stats!G$3,Stats!G$7)</f>
        <v>-1.0198587843994984</v>
      </c>
      <c r="P475">
        <f>STANDARDIZE(physicochemical[[#This Row],[density]],Stats!I$3,Stats!I$7)</f>
        <v>-0.42152777906390498</v>
      </c>
      <c r="Q475">
        <f>STANDARDIZE(physicochemical[[#This Row],[pH]],Stats!J$3,Stats!J$7)</f>
        <v>-1.133918245574866</v>
      </c>
      <c r="R475">
        <f>STANDARDIZE(physicochemical[[#This Row],[sulphates]],Stats!K$3,Stats!K$7)</f>
        <v>-0.42858004782388098</v>
      </c>
      <c r="S475">
        <f>STANDARDIZE(physicochemical[[#This Row],[alcohol]],Stats!L$3,Stats!L$7)</f>
        <v>-0.32976478502665485</v>
      </c>
      <c r="T475" s="17">
        <f>STANDARDIZE(physicochemical[[#This Row],[quality]],Stats!N$3,Stats!N$7)</f>
        <v>-0.74377842086283041</v>
      </c>
      <c r="U475">
        <f>SQRT(SUMXMY2($K$2:$S$2,physicochemical[[#This Row],[STDFA]:[STDAlc]]))</f>
        <v>4.7332016521693596</v>
      </c>
      <c r="V475" t="str">
        <f>VLOOKUP(physicochemical[[#This Row],[Euclidean Dist]],Quartiles,2)</f>
        <v>Q2</v>
      </c>
      <c r="W475">
        <f>IF(physicochemical[[#This Row],[Euclidean Dist]]&lt;=beta,1-2*(physicochemical[[#This Row],[Euclidean Dist]]/gamma)^2,2*((physicochemical[[#This Row],[Euclidean Dist]]-gamma)/gamma)^2)</f>
        <v>0.80342741015051566</v>
      </c>
      <c r="X475" t="str">
        <f>VLOOKUP(physicochemical[[#This Row],[S- Fn]],FuzzyQ,2)</f>
        <v>Q1</v>
      </c>
      <c r="Y475">
        <f>physicochemical[[#This Row],[Euclidean Dist]]^2</f>
        <v>22.403197880098755</v>
      </c>
      <c r="Z475" t="str">
        <f>VLOOKUP(physicochemical[[#This Row],[Concentration]],FuzzyQ,2)</f>
        <v>Q1</v>
      </c>
      <c r="AA475">
        <f>SQRT(physicochemical[[#This Row],[S- Fn]])</f>
        <v>0.89634112376400299</v>
      </c>
      <c r="AB475" t="str">
        <f>VLOOKUP(physicochemical[[#This Row],[Dialation]],FuzzyQ,2)</f>
        <v>Q1</v>
      </c>
    </row>
    <row r="476" spans="1:28" hidden="1" x14ac:dyDescent="0.35">
      <c r="A476">
        <f>'winequality-white'!A545</f>
        <v>11.2</v>
      </c>
      <c r="B476">
        <f>'winequality-white'!B545</f>
        <v>0.66</v>
      </c>
      <c r="C476">
        <f>'winequality-white'!D545</f>
        <v>2.5</v>
      </c>
      <c r="D476">
        <f>'winequality-white'!E545</f>
        <v>8.5000000000000006E-2</v>
      </c>
      <c r="E476">
        <f>'winequality-white'!F545</f>
        <v>16</v>
      </c>
      <c r="F476">
        <f>'winequality-white'!H545</f>
        <v>0.99929999999999997</v>
      </c>
      <c r="G476">
        <f>'winequality-white'!I545</f>
        <v>3.06</v>
      </c>
      <c r="H476">
        <f>'winequality-white'!J545</f>
        <v>0.72</v>
      </c>
      <c r="I476">
        <f>'winequality-white'!K545</f>
        <v>11</v>
      </c>
      <c r="J476" s="17">
        <v>6</v>
      </c>
      <c r="K476">
        <f>STANDARDIZE(physicochemical[[#This Row],[fixed acidity]],Stats!B$3,Stats!B$7)</f>
        <v>1.3454736719340901</v>
      </c>
      <c r="L476">
        <f>STANDARDIZE(physicochemical[[#This Row],[volatile acidity]],Stats!C$3,Stats!C$7)</f>
        <v>0.73766505822757811</v>
      </c>
      <c r="M476">
        <f>STANDARDIZE(physicochemical[[#This Row],[residual sugar]],Stats!E$3,Stats!E$7)</f>
        <v>-6.408603310595809E-2</v>
      </c>
      <c r="N476">
        <f>STANDARDIZE(physicochemical[[#This Row],[chlorides]],Stats!F$3,Stats!F$7)</f>
        <v>-0.10767971586812626</v>
      </c>
      <c r="O476">
        <f>STANDARDIZE(physicochemical[[#This Row],[free sulfur dioxide]],Stats!G$3,Stats!G$7)</f>
        <v>8.3124858152313921E-2</v>
      </c>
      <c r="P476">
        <f>STANDARDIZE(physicochemical[[#This Row],[density]],Stats!I$3,Stats!I$7)</f>
        <v>1.0970250888879531</v>
      </c>
      <c r="Q476">
        <f>STANDARDIZE(physicochemical[[#This Row],[pH]],Stats!J$3,Stats!J$7)</f>
        <v>-1.5137903546451741</v>
      </c>
      <c r="R476">
        <f>STANDARDIZE(physicochemical[[#This Row],[sulphates]],Stats!K$3,Stats!K$7)</f>
        <v>0.28098956777855766</v>
      </c>
      <c r="S476">
        <f>STANDARDIZE(physicochemical[[#This Row],[alcohol]],Stats!L$3,Stats!L$7)</f>
        <v>0.73492926701131767</v>
      </c>
      <c r="T476" s="17">
        <f>STANDARDIZE(physicochemical[[#This Row],[quality]],Stats!N$3,Stats!N$7)</f>
        <v>0.50837380281196765</v>
      </c>
      <c r="U476">
        <f>SQRT(SUMXMY2($K$2:$S$2,physicochemical[[#This Row],[STDFA]:[STDAlc]]))</f>
        <v>5.7074491091828943</v>
      </c>
      <c r="V476" t="str">
        <f>VLOOKUP(physicochemical[[#This Row],[Euclidean Dist]],Quartiles,2)</f>
        <v>Q2</v>
      </c>
      <c r="W476">
        <f>IF(physicochemical[[#This Row],[Euclidean Dist]]&lt;=beta,1-2*(physicochemical[[#This Row],[Euclidean Dist]]/gamma)^2,2*((physicochemical[[#This Row],[Euclidean Dist]]-gamma)/gamma)^2)</f>
        <v>0.71417708757737186</v>
      </c>
      <c r="X476" t="str">
        <f>VLOOKUP(physicochemical[[#This Row],[S- Fn]],FuzzyQ,2)</f>
        <v>Q2</v>
      </c>
      <c r="Y476">
        <f>physicochemical[[#This Row],[Euclidean Dist]]^2</f>
        <v>32.574975333912612</v>
      </c>
      <c r="Z476" t="str">
        <f>VLOOKUP(physicochemical[[#This Row],[Concentration]],FuzzyQ,2)</f>
        <v>Q1</v>
      </c>
      <c r="AA476">
        <f>SQRT(physicochemical[[#This Row],[S- Fn]])</f>
        <v>0.84508998785772627</v>
      </c>
      <c r="AB476" t="str">
        <f>VLOOKUP(physicochemical[[#This Row],[Dialation]],FuzzyQ,2)</f>
        <v>Q1</v>
      </c>
    </row>
    <row r="477" spans="1:28" hidden="1" x14ac:dyDescent="0.35">
      <c r="A477">
        <f>'winequality-white'!A546</f>
        <v>14.3</v>
      </c>
      <c r="B477">
        <f>'winequality-white'!B546</f>
        <v>0.31</v>
      </c>
      <c r="C477">
        <f>'winequality-white'!D546</f>
        <v>1.8</v>
      </c>
      <c r="D477">
        <f>'winequality-white'!E546</f>
        <v>7.4999999999999997E-2</v>
      </c>
      <c r="E477">
        <f>'winequality-white'!F546</f>
        <v>6</v>
      </c>
      <c r="F477">
        <f>'winequality-white'!H546</f>
        <v>1.0007999999999999</v>
      </c>
      <c r="G477">
        <f>'winequality-white'!I546</f>
        <v>2.86</v>
      </c>
      <c r="H477">
        <f>'winequality-white'!J546</f>
        <v>0.79</v>
      </c>
      <c r="I477">
        <f>'winequality-white'!K546</f>
        <v>8.4</v>
      </c>
      <c r="J477" s="17">
        <v>6</v>
      </c>
      <c r="K477">
        <f>STANDARDIZE(physicochemical[[#This Row],[fixed acidity]],Stats!B$3,Stats!B$7)</f>
        <v>3.033373143018101</v>
      </c>
      <c r="L477">
        <f>STANDARDIZE(physicochemical[[#This Row],[volatile acidity]],Stats!C$3,Stats!C$7)</f>
        <v>-1.2225716009452405</v>
      </c>
      <c r="M477">
        <f>STANDARDIZE(physicochemical[[#This Row],[residual sugar]],Stats!E$3,Stats!E$7)</f>
        <v>-0.62907624940533258</v>
      </c>
      <c r="N477">
        <f>STANDARDIZE(physicochemical[[#This Row],[chlorides]],Stats!F$3,Stats!F$7)</f>
        <v>-0.3080140709716232</v>
      </c>
      <c r="O477">
        <f>STANDARDIZE(physicochemical[[#This Row],[free sulfur dioxide]],Stats!G$3,Stats!G$7)</f>
        <v>-0.91958754416751554</v>
      </c>
      <c r="P477">
        <f>STANDARDIZE(physicochemical[[#This Row],[density]],Stats!I$3,Stats!I$7)</f>
        <v>1.9406655710834229</v>
      </c>
      <c r="Q477">
        <f>STANDARDIZE(physicochemical[[#This Row],[pH]],Stats!J$3,Stats!J$7)</f>
        <v>-2.7800307182128674</v>
      </c>
      <c r="R477">
        <f>STANDARDIZE(physicochemical[[#This Row],[sulphates]],Stats!K$3,Stats!K$7)</f>
        <v>0.6630655146414095</v>
      </c>
      <c r="S477">
        <f>STANDARDIZE(physicochemical[[#This Row],[alcohol]],Stats!L$3,Stats!L$7)</f>
        <v>-1.7816203105329813</v>
      </c>
      <c r="T477" s="17">
        <f>STANDARDIZE(physicochemical[[#This Row],[quality]],Stats!N$3,Stats!N$7)</f>
        <v>0.50837380281196765</v>
      </c>
      <c r="U477">
        <f>SQRT(SUMXMY2($K$2:$S$2,physicochemical[[#This Row],[STDFA]:[STDAlc]]))</f>
        <v>8.8548725263341623</v>
      </c>
      <c r="V477" t="str">
        <f>VLOOKUP(physicochemical[[#This Row],[Euclidean Dist]],Quartiles,2)</f>
        <v>Q3</v>
      </c>
      <c r="W477">
        <f>IF(physicochemical[[#This Row],[Euclidean Dist]]&lt;=beta,1-2*(physicochemical[[#This Row],[Euclidean Dist]]/gamma)^2,2*((physicochemical[[#This Row],[Euclidean Dist]]-gamma)/gamma)^2)</f>
        <v>0.34195160824579246</v>
      </c>
      <c r="X477" t="str">
        <f>VLOOKUP(physicochemical[[#This Row],[S- Fn]],FuzzyQ,2)</f>
        <v>Q3</v>
      </c>
      <c r="Y477">
        <f>physicochemical[[#This Row],[Euclidean Dist]]^2</f>
        <v>78.408767457627548</v>
      </c>
      <c r="Z477" t="str">
        <f>VLOOKUP(physicochemical[[#This Row],[Concentration]],FuzzyQ,2)</f>
        <v>Q1</v>
      </c>
      <c r="AA477">
        <f>SQRT(physicochemical[[#This Row],[S- Fn]])</f>
        <v>0.58476628514800033</v>
      </c>
      <c r="AB477" t="str">
        <f>VLOOKUP(physicochemical[[#This Row],[Dialation]],FuzzyQ,2)</f>
        <v>Q2</v>
      </c>
    </row>
    <row r="478" spans="1:28" hidden="1" x14ac:dyDescent="0.35">
      <c r="A478">
        <f>'winequality-white'!A547</f>
        <v>9.1</v>
      </c>
      <c r="B478">
        <f>'winequality-white'!B547</f>
        <v>0.47</v>
      </c>
      <c r="C478">
        <f>'winequality-white'!D547</f>
        <v>2.6</v>
      </c>
      <c r="D478">
        <f>'winequality-white'!E547</f>
        <v>9.4E-2</v>
      </c>
      <c r="E478">
        <f>'winequality-white'!F547</f>
        <v>38</v>
      </c>
      <c r="F478">
        <f>'winequality-white'!H547</f>
        <v>0.99819999999999998</v>
      </c>
      <c r="G478">
        <f>'winequality-white'!I547</f>
        <v>3.08</v>
      </c>
      <c r="H478">
        <f>'winequality-white'!J547</f>
        <v>0.59</v>
      </c>
      <c r="I478">
        <f>'winequality-white'!K547</f>
        <v>9.1</v>
      </c>
      <c r="J478" s="17">
        <v>5</v>
      </c>
      <c r="K478">
        <f>STANDARDIZE(physicochemical[[#This Row],[fixed acidity]],Stats!B$3,Stats!B$7)</f>
        <v>0.2020579011997608</v>
      </c>
      <c r="L478">
        <f>STANDARDIZE(physicochemical[[#This Row],[volatile acidity]],Stats!C$3,Stats!C$7)</f>
        <v>-0.32646341389480937</v>
      </c>
      <c r="M478">
        <f>STANDARDIZE(physicochemical[[#This Row],[residual sugar]],Stats!E$3,Stats!E$7)</f>
        <v>1.6626854936809765E-2</v>
      </c>
      <c r="N478">
        <f>STANDARDIZE(physicochemical[[#This Row],[chlorides]],Stats!F$3,Stats!F$7)</f>
        <v>7.2621203725020692E-2</v>
      </c>
      <c r="O478">
        <f>STANDARDIZE(physicochemical[[#This Row],[free sulfur dioxide]],Stats!G$3,Stats!G$7)</f>
        <v>2.2890921432559388</v>
      </c>
      <c r="P478">
        <f>STANDARDIZE(physicochemical[[#This Row],[density]],Stats!I$3,Stats!I$7)</f>
        <v>0.47835540194459197</v>
      </c>
      <c r="Q478">
        <f>STANDARDIZE(physicochemical[[#This Row],[pH]],Stats!J$3,Stats!J$7)</f>
        <v>-1.3871663182884046</v>
      </c>
      <c r="R478">
        <f>STANDARDIZE(physicochemical[[#This Row],[sulphates]],Stats!K$3,Stats!K$7)</f>
        <v>-0.42858004782388098</v>
      </c>
      <c r="S478">
        <f>STANDARDIZE(physicochemical[[#This Row],[alcohol]],Stats!L$3,Stats!L$7)</f>
        <v>-1.1040877319633631</v>
      </c>
      <c r="T478" s="17">
        <f>STANDARDIZE(physicochemical[[#This Row],[quality]],Stats!N$3,Stats!N$7)</f>
        <v>-0.74377842086283041</v>
      </c>
      <c r="U478">
        <f>SQRT(SUMXMY2($K$2:$S$2,physicochemical[[#This Row],[STDFA]:[STDAlc]]))</f>
        <v>6.7102193827582992</v>
      </c>
      <c r="V478" t="str">
        <f>VLOOKUP(physicochemical[[#This Row],[Euclidean Dist]],Quartiles,2)</f>
        <v>Q2</v>
      </c>
      <c r="W478">
        <f>IF(physicochemical[[#This Row],[Euclidean Dist]]&lt;=beta,1-2*(physicochemical[[#This Row],[Euclidean Dist]]/gamma)^2,2*((physicochemical[[#This Row],[Euclidean Dist]]-gamma)/gamma)^2)</f>
        <v>0.60491878292992807</v>
      </c>
      <c r="X478" t="str">
        <f>VLOOKUP(physicochemical[[#This Row],[S- Fn]],FuzzyQ,2)</f>
        <v>Q2</v>
      </c>
      <c r="Y478">
        <f>physicochemical[[#This Row],[Euclidean Dist]]^2</f>
        <v>45.02704416474517</v>
      </c>
      <c r="Z478" t="str">
        <f>VLOOKUP(physicochemical[[#This Row],[Concentration]],FuzzyQ,2)</f>
        <v>Q1</v>
      </c>
      <c r="AA478">
        <f>SQRT(physicochemical[[#This Row],[S- Fn]])</f>
        <v>0.77776524924293711</v>
      </c>
      <c r="AB478" t="str">
        <f>VLOOKUP(physicochemical[[#This Row],[Dialation]],FuzzyQ,2)</f>
        <v>Q1</v>
      </c>
    </row>
    <row r="479" spans="1:28" hidden="1" x14ac:dyDescent="0.35">
      <c r="A479">
        <f>'winequality-white'!A548</f>
        <v>7.5</v>
      </c>
      <c r="B479">
        <f>'winequality-white'!B548</f>
        <v>0.55000000000000004</v>
      </c>
      <c r="C479">
        <f>'winequality-white'!D548</f>
        <v>2</v>
      </c>
      <c r="D479">
        <f>'winequality-white'!E548</f>
        <v>7.8E-2</v>
      </c>
      <c r="E479">
        <f>'winequality-white'!F548</f>
        <v>10</v>
      </c>
      <c r="F479">
        <f>'winequality-white'!H548</f>
        <v>0.99829999999999997</v>
      </c>
      <c r="G479">
        <f>'winequality-white'!I548</f>
        <v>3.45</v>
      </c>
      <c r="H479">
        <f>'winequality-white'!J548</f>
        <v>0.78</v>
      </c>
      <c r="I479">
        <f>'winequality-white'!K548</f>
        <v>9.5</v>
      </c>
      <c r="J479" s="17">
        <v>6</v>
      </c>
      <c r="K479">
        <f>STANDARDIZE(physicochemical[[#This Row],[fixed acidity]],Stats!B$3,Stats!B$7)</f>
        <v>-0.66911601935972809</v>
      </c>
      <c r="L479">
        <f>STANDARDIZE(physicochemical[[#This Row],[volatile acidity]],Stats!C$3,Stats!C$7)</f>
        <v>0.12159067963040668</v>
      </c>
      <c r="M479">
        <f>STANDARDIZE(physicochemical[[#This Row],[residual sugar]],Stats!E$3,Stats!E$7)</f>
        <v>-0.46765047331979703</v>
      </c>
      <c r="N479">
        <f>STANDARDIZE(physicochemical[[#This Row],[chlorides]],Stats!F$3,Stats!F$7)</f>
        <v>-0.24791376444057411</v>
      </c>
      <c r="O479">
        <f>STANDARDIZE(physicochemical[[#This Row],[free sulfur dioxide]],Stats!G$3,Stats!G$7)</f>
        <v>-0.51850258323958376</v>
      </c>
      <c r="P479">
        <f>STANDARDIZE(physicochemical[[#This Row],[density]],Stats!I$3,Stats!I$7)</f>
        <v>0.53459810075761915</v>
      </c>
      <c r="Q479">
        <f>STANDARDIZE(physicochemical[[#This Row],[pH]],Stats!J$3,Stats!J$7)</f>
        <v>0.95537835431182694</v>
      </c>
      <c r="R479">
        <f>STANDARDIZE(physicochemical[[#This Row],[sulphates]],Stats!K$3,Stats!K$7)</f>
        <v>0.60848323651814495</v>
      </c>
      <c r="S479">
        <f>STANDARDIZE(physicochemical[[#This Row],[alcohol]],Stats!L$3,Stats!L$7)</f>
        <v>-0.71692625849500891</v>
      </c>
      <c r="T479" s="17">
        <f>STANDARDIZE(physicochemical[[#This Row],[quality]],Stats!N$3,Stats!N$7)</f>
        <v>0.50837380281196765</v>
      </c>
      <c r="U479">
        <f>SQRT(SUMXMY2($K$2:$S$2,physicochemical[[#This Row],[STDFA]:[STDAlc]]))</f>
        <v>4.6500944844614676</v>
      </c>
      <c r="V479" t="str">
        <f>VLOOKUP(physicochemical[[#This Row],[Euclidean Dist]],Quartiles,2)</f>
        <v>Q2</v>
      </c>
      <c r="W479">
        <f>IF(physicochemical[[#This Row],[Euclidean Dist]]&lt;=beta,1-2*(physicochemical[[#This Row],[Euclidean Dist]]/gamma)^2,2*((physicochemical[[#This Row],[Euclidean Dist]]-gamma)/gamma)^2)</f>
        <v>0.81026978478972334</v>
      </c>
      <c r="X479" t="str">
        <f>VLOOKUP(physicochemical[[#This Row],[S- Fn]],FuzzyQ,2)</f>
        <v>Q1</v>
      </c>
      <c r="Y479">
        <f>physicochemical[[#This Row],[Euclidean Dist]]^2</f>
        <v>21.623378714418962</v>
      </c>
      <c r="Z479" t="str">
        <f>VLOOKUP(physicochemical[[#This Row],[Concentration]],FuzzyQ,2)</f>
        <v>Q1</v>
      </c>
      <c r="AA479">
        <f>SQRT(physicochemical[[#This Row],[S- Fn]])</f>
        <v>0.90014986796073204</v>
      </c>
      <c r="AB479" t="str">
        <f>VLOOKUP(physicochemical[[#This Row],[Dialation]],FuzzyQ,2)</f>
        <v>Q1</v>
      </c>
    </row>
    <row r="480" spans="1:28" hidden="1" x14ac:dyDescent="0.35">
      <c r="A480">
        <f>'winequality-white'!A549</f>
        <v>10.6</v>
      </c>
      <c r="B480">
        <f>'winequality-white'!B549</f>
        <v>0.31</v>
      </c>
      <c r="C480">
        <f>'winequality-white'!D549</f>
        <v>2.5</v>
      </c>
      <c r="D480">
        <f>'winequality-white'!E549</f>
        <v>6.7000000000000004E-2</v>
      </c>
      <c r="E480">
        <f>'winequality-white'!F549</f>
        <v>6</v>
      </c>
      <c r="F480">
        <f>'winequality-white'!H549</f>
        <v>0.99870000000000003</v>
      </c>
      <c r="G480">
        <f>'winequality-white'!I549</f>
        <v>3.26</v>
      </c>
      <c r="H480">
        <f>'winequality-white'!J549</f>
        <v>0.86</v>
      </c>
      <c r="I480">
        <f>'winequality-white'!K549</f>
        <v>10.7</v>
      </c>
      <c r="J480" s="17">
        <v>6</v>
      </c>
      <c r="K480">
        <f>STANDARDIZE(physicochemical[[#This Row],[fixed acidity]],Stats!B$3,Stats!B$7)</f>
        <v>1.0187834517242818</v>
      </c>
      <c r="L480">
        <f>STANDARDIZE(physicochemical[[#This Row],[volatile acidity]],Stats!C$3,Stats!C$7)</f>
        <v>-1.2225716009452405</v>
      </c>
      <c r="M480">
        <f>STANDARDIZE(physicochemical[[#This Row],[residual sugar]],Stats!E$3,Stats!E$7)</f>
        <v>-6.408603310595809E-2</v>
      </c>
      <c r="N480">
        <f>STANDARDIZE(physicochemical[[#This Row],[chlorides]],Stats!F$3,Stats!F$7)</f>
        <v>-0.46828155505442043</v>
      </c>
      <c r="O480">
        <f>STANDARDIZE(physicochemical[[#This Row],[free sulfur dioxide]],Stats!G$3,Stats!G$7)</f>
        <v>-0.91958754416751554</v>
      </c>
      <c r="P480">
        <f>STANDARDIZE(physicochemical[[#This Row],[density]],Stats!I$3,Stats!I$7)</f>
        <v>0.75956889600979027</v>
      </c>
      <c r="Q480">
        <f>STANDARDIZE(physicochemical[[#This Row],[pH]],Stats!J$3,Stats!J$7)</f>
        <v>-0.24754999107748332</v>
      </c>
      <c r="R480">
        <f>STANDARDIZE(physicochemical[[#This Row],[sulphates]],Stats!K$3,Stats!K$7)</f>
        <v>1.0451414615042609</v>
      </c>
      <c r="S480">
        <f>STANDARDIZE(physicochemical[[#This Row],[alcohol]],Stats!L$3,Stats!L$7)</f>
        <v>0.44455816191005165</v>
      </c>
      <c r="T480" s="17">
        <f>STANDARDIZE(physicochemical[[#This Row],[quality]],Stats!N$3,Stats!N$7)</f>
        <v>0.50837380281196765</v>
      </c>
      <c r="U480">
        <f>SQRT(SUMXMY2($K$2:$S$2,physicochemical[[#This Row],[STDFA]:[STDAlc]]))</f>
        <v>6.273049660630976</v>
      </c>
      <c r="V480" t="str">
        <f>VLOOKUP(physicochemical[[#This Row],[Euclidean Dist]],Quartiles,2)</f>
        <v>Q2</v>
      </c>
      <c r="W480">
        <f>IF(physicochemical[[#This Row],[Euclidean Dist]]&lt;=beta,1-2*(physicochemical[[#This Row],[Euclidean Dist]]/gamma)^2,2*((physicochemical[[#This Row],[Euclidean Dist]]-gamma)/gamma)^2)</f>
        <v>0.65472081653720815</v>
      </c>
      <c r="X480" t="str">
        <f>VLOOKUP(physicochemical[[#This Row],[S- Fn]],FuzzyQ,2)</f>
        <v>Q2</v>
      </c>
      <c r="Y480">
        <f>physicochemical[[#This Row],[Euclidean Dist]]^2</f>
        <v>39.351152044742406</v>
      </c>
      <c r="Z480" t="str">
        <f>VLOOKUP(physicochemical[[#This Row],[Concentration]],FuzzyQ,2)</f>
        <v>Q1</v>
      </c>
      <c r="AA480">
        <f>SQRT(physicochemical[[#This Row],[S- Fn]])</f>
        <v>0.80914820430945045</v>
      </c>
      <c r="AB480" t="str">
        <f>VLOOKUP(physicochemical[[#This Row],[Dialation]],FuzzyQ,2)</f>
        <v>Q1</v>
      </c>
    </row>
    <row r="481" spans="1:28" hidden="1" x14ac:dyDescent="0.35">
      <c r="A481">
        <f>'winequality-white'!A550</f>
        <v>12.4</v>
      </c>
      <c r="B481">
        <f>'winequality-white'!B550</f>
        <v>0.35</v>
      </c>
      <c r="C481">
        <f>'winequality-white'!D550</f>
        <v>2.6</v>
      </c>
      <c r="D481">
        <f>'winequality-white'!E550</f>
        <v>7.9000000000000001E-2</v>
      </c>
      <c r="E481">
        <f>'winequality-white'!F550</f>
        <v>27</v>
      </c>
      <c r="F481">
        <f>'winequality-white'!H550</f>
        <v>0.99939999999999996</v>
      </c>
      <c r="G481">
        <f>'winequality-white'!I550</f>
        <v>3.12</v>
      </c>
      <c r="H481">
        <f>'winequality-white'!J550</f>
        <v>0.75</v>
      </c>
      <c r="I481">
        <f>'winequality-white'!K550</f>
        <v>10.4</v>
      </c>
      <c r="J481" s="17">
        <v>6</v>
      </c>
      <c r="K481">
        <f>STANDARDIZE(physicochemical[[#This Row],[fixed acidity]],Stats!B$3,Stats!B$7)</f>
        <v>1.9988541123537074</v>
      </c>
      <c r="L481">
        <f>STANDARDIZE(physicochemical[[#This Row],[volatile acidity]],Stats!C$3,Stats!C$7)</f>
        <v>-0.99854455418263288</v>
      </c>
      <c r="M481">
        <f>STANDARDIZE(physicochemical[[#This Row],[residual sugar]],Stats!E$3,Stats!E$7)</f>
        <v>1.6626854936809765E-2</v>
      </c>
      <c r="N481">
        <f>STANDARDIZE(physicochemical[[#This Row],[chlorides]],Stats!F$3,Stats!F$7)</f>
        <v>-0.22788032893022442</v>
      </c>
      <c r="O481">
        <f>STANDARDIZE(physicochemical[[#This Row],[free sulfur dioxide]],Stats!G$3,Stats!G$7)</f>
        <v>1.1861085007041263</v>
      </c>
      <c r="P481">
        <f>STANDARDIZE(physicochemical[[#This Row],[density]],Stats!I$3,Stats!I$7)</f>
        <v>1.1532677877009803</v>
      </c>
      <c r="Q481">
        <f>STANDARDIZE(physicochemical[[#This Row],[pH]],Stats!J$3,Stats!J$7)</f>
        <v>-1.133918245574866</v>
      </c>
      <c r="R481">
        <f>STANDARDIZE(physicochemical[[#This Row],[sulphates]],Stats!K$3,Stats!K$7)</f>
        <v>0.44473640214835131</v>
      </c>
      <c r="S481">
        <f>STANDARDIZE(physicochemical[[#This Row],[alcohol]],Stats!L$3,Stats!L$7)</f>
        <v>0.15418705680878736</v>
      </c>
      <c r="T481" s="17">
        <f>STANDARDIZE(physicochemical[[#This Row],[quality]],Stats!N$3,Stats!N$7)</f>
        <v>0.50837380281196765</v>
      </c>
      <c r="U481">
        <f>SQRT(SUMXMY2($K$2:$S$2,physicochemical[[#This Row],[STDFA]:[STDAlc]]))</f>
        <v>7.0961785130579385</v>
      </c>
      <c r="V481" t="str">
        <f>VLOOKUP(physicochemical[[#This Row],[Euclidean Dist]],Quartiles,2)</f>
        <v>Q2</v>
      </c>
      <c r="W481">
        <f>IF(physicochemical[[#This Row],[Euclidean Dist]]&lt;=beta,1-2*(physicochemical[[#This Row],[Euclidean Dist]]/gamma)^2,2*((physicochemical[[#This Row],[Euclidean Dist]]-gamma)/gamma)^2)</f>
        <v>0.55816307368806095</v>
      </c>
      <c r="X481" t="str">
        <f>VLOOKUP(physicochemical[[#This Row],[S- Fn]],FuzzyQ,2)</f>
        <v>Q2</v>
      </c>
      <c r="Y481">
        <f>physicochemical[[#This Row],[Euclidean Dist]]^2</f>
        <v>50.355749489185172</v>
      </c>
      <c r="Z481" t="str">
        <f>VLOOKUP(physicochemical[[#This Row],[Concentration]],FuzzyQ,2)</f>
        <v>Q1</v>
      </c>
      <c r="AA481">
        <f>SQRT(physicochemical[[#This Row],[S- Fn]])</f>
        <v>0.74710312118747102</v>
      </c>
      <c r="AB481" t="str">
        <f>VLOOKUP(physicochemical[[#This Row],[Dialation]],FuzzyQ,2)</f>
        <v>Q2</v>
      </c>
    </row>
    <row r="482" spans="1:28" hidden="1" x14ac:dyDescent="0.35">
      <c r="A482">
        <f>'winequality-white'!A551</f>
        <v>9</v>
      </c>
      <c r="B482">
        <f>'winequality-white'!B551</f>
        <v>0.53</v>
      </c>
      <c r="C482">
        <f>'winequality-white'!D551</f>
        <v>1.9</v>
      </c>
      <c r="D482">
        <f>'winequality-white'!E551</f>
        <v>0.17100000000000001</v>
      </c>
      <c r="E482">
        <f>'winequality-white'!F551</f>
        <v>6</v>
      </c>
      <c r="F482">
        <f>'winequality-white'!H551</f>
        <v>0.99750000000000005</v>
      </c>
      <c r="G482">
        <f>'winequality-white'!I551</f>
        <v>3.27</v>
      </c>
      <c r="H482">
        <f>'winequality-white'!J551</f>
        <v>0.61</v>
      </c>
      <c r="I482">
        <f>'winequality-white'!K551</f>
        <v>9.4</v>
      </c>
      <c r="J482" s="17">
        <v>6</v>
      </c>
      <c r="K482">
        <f>STANDARDIZE(physicochemical[[#This Row],[fixed acidity]],Stats!B$3,Stats!B$7)</f>
        <v>0.14760953116479295</v>
      </c>
      <c r="L482">
        <f>STANDARDIZE(physicochemical[[#This Row],[volatile acidity]],Stats!C$3,Stats!C$7)</f>
        <v>9.5771562491026689E-3</v>
      </c>
      <c r="M482">
        <f>STANDARDIZE(physicochemical[[#This Row],[residual sugar]],Stats!E$3,Stats!E$7)</f>
        <v>-0.54836336136256492</v>
      </c>
      <c r="N482">
        <f>STANDARDIZE(physicochemical[[#This Row],[chlorides]],Stats!F$3,Stats!F$7)</f>
        <v>1.6151957380219459</v>
      </c>
      <c r="O482">
        <f>STANDARDIZE(physicochemical[[#This Row],[free sulfur dioxide]],Stats!G$3,Stats!G$7)</f>
        <v>-0.91958754416751554</v>
      </c>
      <c r="P482">
        <f>STANDARDIZE(physicochemical[[#This Row],[density]],Stats!I$3,Stats!I$7)</f>
        <v>8.4656510253401901E-2</v>
      </c>
      <c r="Q482">
        <f>STANDARDIZE(physicochemical[[#This Row],[pH]],Stats!J$3,Stats!J$7)</f>
        <v>-0.18423797289909724</v>
      </c>
      <c r="R482">
        <f>STANDARDIZE(physicochemical[[#This Row],[sulphates]],Stats!K$3,Stats!K$7)</f>
        <v>-0.31941549157735188</v>
      </c>
      <c r="S482">
        <f>STANDARDIZE(physicochemical[[#This Row],[alcohol]],Stats!L$3,Stats!L$7)</f>
        <v>-0.813716626862097</v>
      </c>
      <c r="T482" s="17">
        <f>STANDARDIZE(physicochemical[[#This Row],[quality]],Stats!N$3,Stats!N$7)</f>
        <v>0.50837380281196765</v>
      </c>
      <c r="U482">
        <f>SQRT(SUMXMY2($K$2:$S$2,physicochemical[[#This Row],[STDFA]:[STDAlc]]))</f>
        <v>5.2155761280148907</v>
      </c>
      <c r="V482" t="str">
        <f>VLOOKUP(physicochemical[[#This Row],[Euclidean Dist]],Quartiles,2)</f>
        <v>Q2</v>
      </c>
      <c r="W482">
        <f>IF(physicochemical[[#This Row],[Euclidean Dist]]&lt;=beta,1-2*(physicochemical[[#This Row],[Euclidean Dist]]/gamma)^2,2*((physicochemical[[#This Row],[Euclidean Dist]]-gamma)/gamma)^2)</f>
        <v>0.76131917934556181</v>
      </c>
      <c r="X482" t="str">
        <f>VLOOKUP(physicochemical[[#This Row],[S- Fn]],FuzzyQ,2)</f>
        <v>Q1</v>
      </c>
      <c r="Y482">
        <f>physicochemical[[#This Row],[Euclidean Dist]]^2</f>
        <v>27.2022343471188</v>
      </c>
      <c r="Z482" t="str">
        <f>VLOOKUP(physicochemical[[#This Row],[Concentration]],FuzzyQ,2)</f>
        <v>Q1</v>
      </c>
      <c r="AA482">
        <f>SQRT(physicochemical[[#This Row],[S- Fn]])</f>
        <v>0.87253606191696276</v>
      </c>
      <c r="AB482" t="str">
        <f>VLOOKUP(physicochemical[[#This Row],[Dialation]],FuzzyQ,2)</f>
        <v>Q1</v>
      </c>
    </row>
    <row r="483" spans="1:28" hidden="1" x14ac:dyDescent="0.35">
      <c r="A483">
        <f>'winequality-white'!A552</f>
        <v>6.8</v>
      </c>
      <c r="B483">
        <f>'winequality-white'!B552</f>
        <v>0.51</v>
      </c>
      <c r="C483">
        <f>'winequality-white'!D552</f>
        <v>2.1</v>
      </c>
      <c r="D483">
        <f>'winequality-white'!E552</f>
        <v>7.3999999999999996E-2</v>
      </c>
      <c r="E483">
        <f>'winequality-white'!F552</f>
        <v>9</v>
      </c>
      <c r="F483">
        <f>'winequality-white'!H552</f>
        <v>0.99580000000000002</v>
      </c>
      <c r="G483">
        <f>'winequality-white'!I552</f>
        <v>3.33</v>
      </c>
      <c r="H483">
        <f>'winequality-white'!J552</f>
        <v>0.56000000000000005</v>
      </c>
      <c r="I483">
        <f>'winequality-white'!K552</f>
        <v>9.5</v>
      </c>
      <c r="J483" s="17">
        <v>6</v>
      </c>
      <c r="K483">
        <f>STANDARDIZE(physicochemical[[#This Row],[fixed acidity]],Stats!B$3,Stats!B$7)</f>
        <v>-1.0502546096045047</v>
      </c>
      <c r="L483">
        <f>STANDARDIZE(physicochemical[[#This Row],[volatile acidity]],Stats!C$3,Stats!C$7)</f>
        <v>-0.10243636713220135</v>
      </c>
      <c r="M483">
        <f>STANDARDIZE(physicochemical[[#This Row],[residual sugar]],Stats!E$3,Stats!E$7)</f>
        <v>-0.38693758527702915</v>
      </c>
      <c r="N483">
        <f>STANDARDIZE(physicochemical[[#This Row],[chlorides]],Stats!F$3,Stats!F$7)</f>
        <v>-0.32804750648197289</v>
      </c>
      <c r="O483">
        <f>STANDARDIZE(physicochemical[[#This Row],[free sulfur dioxide]],Stats!G$3,Stats!G$7)</f>
        <v>-0.61877382347156662</v>
      </c>
      <c r="P483">
        <f>STANDARDIZE(physicochemical[[#This Row],[density]],Stats!I$3,Stats!I$7)</f>
        <v>-0.87146936956818466</v>
      </c>
      <c r="Q483">
        <f>STANDARDIZE(physicochemical[[#This Row],[pH]],Stats!J$3,Stats!J$7)</f>
        <v>0.19563413617121084</v>
      </c>
      <c r="R483">
        <f>STANDARDIZE(physicochemical[[#This Row],[sulphates]],Stats!K$3,Stats!K$7)</f>
        <v>-0.59232688219367402</v>
      </c>
      <c r="S483">
        <f>STANDARDIZE(physicochemical[[#This Row],[alcohol]],Stats!L$3,Stats!L$7)</f>
        <v>-0.71692625849500891</v>
      </c>
      <c r="T483" s="17">
        <f>STANDARDIZE(physicochemical[[#This Row],[quality]],Stats!N$3,Stats!N$7)</f>
        <v>0.50837380281196765</v>
      </c>
      <c r="U483">
        <f>SQRT(SUMXMY2($K$2:$S$2,physicochemical[[#This Row],[STDFA]:[STDAlc]]))</f>
        <v>4.7910432503172879</v>
      </c>
      <c r="V483" t="str">
        <f>VLOOKUP(physicochemical[[#This Row],[Euclidean Dist]],Quartiles,2)</f>
        <v>Q2</v>
      </c>
      <c r="W483">
        <f>IF(physicochemical[[#This Row],[Euclidean Dist]]&lt;=beta,1-2*(physicochemical[[#This Row],[Euclidean Dist]]/gamma)^2,2*((physicochemical[[#This Row],[Euclidean Dist]]-gamma)/gamma)^2)</f>
        <v>0.79859366462901171</v>
      </c>
      <c r="X483" t="str">
        <f>VLOOKUP(physicochemical[[#This Row],[S- Fn]],FuzzyQ,2)</f>
        <v>Q1</v>
      </c>
      <c r="Y483">
        <f>physicochemical[[#This Row],[Euclidean Dist]]^2</f>
        <v>22.954095426410841</v>
      </c>
      <c r="Z483" t="str">
        <f>VLOOKUP(physicochemical[[#This Row],[Concentration]],FuzzyQ,2)</f>
        <v>Q1</v>
      </c>
      <c r="AA483">
        <f>SQRT(physicochemical[[#This Row],[S- Fn]])</f>
        <v>0.89364067981992168</v>
      </c>
      <c r="AB483" t="str">
        <f>VLOOKUP(physicochemical[[#This Row],[Dialation]],FuzzyQ,2)</f>
        <v>Q1</v>
      </c>
    </row>
    <row r="484" spans="1:28" hidden="1" x14ac:dyDescent="0.35">
      <c r="A484">
        <f>'winequality-white'!A553</f>
        <v>9.4</v>
      </c>
      <c r="B484">
        <f>'winequality-white'!B553</f>
        <v>0.43</v>
      </c>
      <c r="C484">
        <f>'winequality-white'!D553</f>
        <v>2.8</v>
      </c>
      <c r="D484">
        <f>'winequality-white'!E553</f>
        <v>9.1999999999999998E-2</v>
      </c>
      <c r="E484">
        <f>'winequality-white'!F553</f>
        <v>14</v>
      </c>
      <c r="F484">
        <f>'winequality-white'!H553</f>
        <v>0.998</v>
      </c>
      <c r="G484">
        <f>'winequality-white'!I553</f>
        <v>3.19</v>
      </c>
      <c r="H484">
        <f>'winequality-white'!J553</f>
        <v>0.73</v>
      </c>
      <c r="I484">
        <f>'winequality-white'!K553</f>
        <v>10</v>
      </c>
      <c r="J484" s="17">
        <v>6</v>
      </c>
      <c r="K484">
        <f>STANDARDIZE(physicochemical[[#This Row],[fixed acidity]],Stats!B$3,Stats!B$7)</f>
        <v>0.3654030113046654</v>
      </c>
      <c r="L484">
        <f>STANDARDIZE(physicochemical[[#This Row],[volatile acidity]],Stats!C$3,Stats!C$7)</f>
        <v>-0.55049046065741714</v>
      </c>
      <c r="M484">
        <f>STANDARDIZE(physicochemical[[#This Row],[residual sugar]],Stats!E$3,Stats!E$7)</f>
        <v>0.17805263102234511</v>
      </c>
      <c r="N484">
        <f>STANDARDIZE(physicochemical[[#This Row],[chlorides]],Stats!F$3,Stats!F$7)</f>
        <v>3.2554332704321308E-2</v>
      </c>
      <c r="O484">
        <f>STANDARDIZE(physicochemical[[#This Row],[free sulfur dioxide]],Stats!G$3,Stats!G$7)</f>
        <v>-0.11741762231165197</v>
      </c>
      <c r="P484">
        <f>STANDARDIZE(physicochemical[[#This Row],[density]],Stats!I$3,Stats!I$7)</f>
        <v>0.36587000431853767</v>
      </c>
      <c r="Q484">
        <f>STANDARDIZE(physicochemical[[#This Row],[pH]],Stats!J$3,Stats!J$7)</f>
        <v>-0.6907341183261746</v>
      </c>
      <c r="R484">
        <f>STANDARDIZE(physicochemical[[#This Row],[sulphates]],Stats!K$3,Stats!K$7)</f>
        <v>0.33557184590182221</v>
      </c>
      <c r="S484">
        <f>STANDARDIZE(physicochemical[[#This Row],[alcohol]],Stats!L$3,Stats!L$7)</f>
        <v>-0.23297441665956675</v>
      </c>
      <c r="T484" s="17">
        <f>STANDARDIZE(physicochemical[[#This Row],[quality]],Stats!N$3,Stats!N$7)</f>
        <v>0.50837380281196765</v>
      </c>
      <c r="U484">
        <f>SQRT(SUMXMY2($K$2:$S$2,physicochemical[[#This Row],[STDFA]:[STDAlc]]))</f>
        <v>5.5834670141988321</v>
      </c>
      <c r="V484" t="str">
        <f>VLOOKUP(physicochemical[[#This Row],[Euclidean Dist]],Quartiles,2)</f>
        <v>Q2</v>
      </c>
      <c r="W484">
        <f>IF(physicochemical[[#This Row],[Euclidean Dist]]&lt;=beta,1-2*(physicochemical[[#This Row],[Euclidean Dist]]/gamma)^2,2*((physicochemical[[#This Row],[Euclidean Dist]]-gamma)/gamma)^2)</f>
        <v>0.72645999267687267</v>
      </c>
      <c r="X484" t="str">
        <f>VLOOKUP(physicochemical[[#This Row],[S- Fn]],FuzzyQ,2)</f>
        <v>Q2</v>
      </c>
      <c r="Y484">
        <f>physicochemical[[#This Row],[Euclidean Dist]]^2</f>
        <v>31.17510389864642</v>
      </c>
      <c r="Z484" t="str">
        <f>VLOOKUP(physicochemical[[#This Row],[Concentration]],FuzzyQ,2)</f>
        <v>Q1</v>
      </c>
      <c r="AA484">
        <f>SQRT(physicochemical[[#This Row],[S- Fn]])</f>
        <v>0.85232622432779381</v>
      </c>
      <c r="AB484" t="str">
        <f>VLOOKUP(physicochemical[[#This Row],[Dialation]],FuzzyQ,2)</f>
        <v>Q1</v>
      </c>
    </row>
    <row r="485" spans="1:28" hidden="1" x14ac:dyDescent="0.35">
      <c r="A485">
        <f>'winequality-white'!A554</f>
        <v>9.5</v>
      </c>
      <c r="B485">
        <f>'winequality-white'!B554</f>
        <v>0.46</v>
      </c>
      <c r="C485">
        <f>'winequality-white'!D554</f>
        <v>2.7</v>
      </c>
      <c r="D485">
        <f>'winequality-white'!E554</f>
        <v>9.1999999999999998E-2</v>
      </c>
      <c r="E485">
        <f>'winequality-white'!F554</f>
        <v>14</v>
      </c>
      <c r="F485">
        <f>'winequality-white'!H554</f>
        <v>0.998</v>
      </c>
      <c r="G485">
        <f>'winequality-white'!I554</f>
        <v>3.12</v>
      </c>
      <c r="H485">
        <f>'winequality-white'!J554</f>
        <v>0.74</v>
      </c>
      <c r="I485">
        <f>'winequality-white'!K554</f>
        <v>10</v>
      </c>
      <c r="J485" s="17">
        <v>6</v>
      </c>
      <c r="K485">
        <f>STANDARDIZE(physicochemical[[#This Row],[fixed acidity]],Stats!B$3,Stats!B$7)</f>
        <v>0.41985138133963329</v>
      </c>
      <c r="L485">
        <f>STANDARDIZE(physicochemical[[#This Row],[volatile acidity]],Stats!C$3,Stats!C$7)</f>
        <v>-0.38247017558546109</v>
      </c>
      <c r="M485">
        <f>STANDARDIZE(physicochemical[[#This Row],[residual sugar]],Stats!E$3,Stats!E$7)</f>
        <v>9.733974297957762E-2</v>
      </c>
      <c r="N485">
        <f>STANDARDIZE(physicochemical[[#This Row],[chlorides]],Stats!F$3,Stats!F$7)</f>
        <v>3.2554332704321308E-2</v>
      </c>
      <c r="O485">
        <f>STANDARDIZE(physicochemical[[#This Row],[free sulfur dioxide]],Stats!G$3,Stats!G$7)</f>
        <v>-0.11741762231165197</v>
      </c>
      <c r="P485">
        <f>STANDARDIZE(physicochemical[[#This Row],[density]],Stats!I$3,Stats!I$7)</f>
        <v>0.36587000431853767</v>
      </c>
      <c r="Q485">
        <f>STANDARDIZE(physicochemical[[#This Row],[pH]],Stats!J$3,Stats!J$7)</f>
        <v>-1.133918245574866</v>
      </c>
      <c r="R485">
        <f>STANDARDIZE(physicochemical[[#This Row],[sulphates]],Stats!K$3,Stats!K$7)</f>
        <v>0.39015412402508676</v>
      </c>
      <c r="S485">
        <f>STANDARDIZE(physicochemical[[#This Row],[alcohol]],Stats!L$3,Stats!L$7)</f>
        <v>-0.23297441665956675</v>
      </c>
      <c r="T485" s="17">
        <f>STANDARDIZE(physicochemical[[#This Row],[quality]],Stats!N$3,Stats!N$7)</f>
        <v>0.50837380281196765</v>
      </c>
      <c r="U485">
        <f>SQRT(SUMXMY2($K$2:$S$2,physicochemical[[#This Row],[STDFA]:[STDAlc]]))</f>
        <v>5.7342090901577896</v>
      </c>
      <c r="V485" t="str">
        <f>VLOOKUP(physicochemical[[#This Row],[Euclidean Dist]],Quartiles,2)</f>
        <v>Q2</v>
      </c>
      <c r="W485">
        <f>IF(physicochemical[[#This Row],[Euclidean Dist]]&lt;=beta,1-2*(physicochemical[[#This Row],[Euclidean Dist]]/gamma)^2,2*((physicochemical[[#This Row],[Euclidean Dist]]-gamma)/gamma)^2)</f>
        <v>0.71149058219633488</v>
      </c>
      <c r="X485" t="str">
        <f>VLOOKUP(physicochemical[[#This Row],[S- Fn]],FuzzyQ,2)</f>
        <v>Q2</v>
      </c>
      <c r="Y485">
        <f>physicochemical[[#This Row],[Euclidean Dist]]^2</f>
        <v>32.881153889648225</v>
      </c>
      <c r="Z485" t="str">
        <f>VLOOKUP(physicochemical[[#This Row],[Concentration]],FuzzyQ,2)</f>
        <v>Q1</v>
      </c>
      <c r="AA485">
        <f>SQRT(physicochemical[[#This Row],[S- Fn]])</f>
        <v>0.843499011378398</v>
      </c>
      <c r="AB485" t="str">
        <f>VLOOKUP(physicochemical[[#This Row],[Dialation]],FuzzyQ,2)</f>
        <v>Q1</v>
      </c>
    </row>
    <row r="486" spans="1:28" hidden="1" x14ac:dyDescent="0.35">
      <c r="A486">
        <f>'winequality-white'!A555</f>
        <v>5</v>
      </c>
      <c r="B486">
        <f>'winequality-white'!B555</f>
        <v>1.04</v>
      </c>
      <c r="C486">
        <f>'winequality-white'!D555</f>
        <v>1.6</v>
      </c>
      <c r="D486">
        <f>'winequality-white'!E555</f>
        <v>0.05</v>
      </c>
      <c r="E486">
        <f>'winequality-white'!F555</f>
        <v>32</v>
      </c>
      <c r="F486">
        <f>'winequality-white'!H555</f>
        <v>0.99339999999999995</v>
      </c>
      <c r="G486">
        <f>'winequality-white'!I555</f>
        <v>3.74</v>
      </c>
      <c r="H486">
        <f>'winequality-white'!J555</f>
        <v>0.62</v>
      </c>
      <c r="I486">
        <f>'winequality-white'!K555</f>
        <v>11.5</v>
      </c>
      <c r="J486" s="17">
        <v>5</v>
      </c>
      <c r="K486">
        <f>STANDARDIZE(physicochemical[[#This Row],[fixed acidity]],Stats!B$3,Stats!B$7)</f>
        <v>-2.0303252702339298</v>
      </c>
      <c r="L486">
        <f>STANDARDIZE(physicochemical[[#This Row],[volatile acidity]],Stats!C$3,Stats!C$7)</f>
        <v>2.8659220024723524</v>
      </c>
      <c r="M486">
        <f>STANDARDIZE(physicochemical[[#This Row],[residual sugar]],Stats!E$3,Stats!E$7)</f>
        <v>-0.79050202549086812</v>
      </c>
      <c r="N486">
        <f>STANDARDIZE(physicochemical[[#This Row],[chlorides]],Stats!F$3,Stats!F$7)</f>
        <v>-0.80884995873036492</v>
      </c>
      <c r="O486">
        <f>STANDARDIZE(physicochemical[[#This Row],[free sulfur dioxide]],Stats!G$3,Stats!G$7)</f>
        <v>1.687464701864041</v>
      </c>
      <c r="P486">
        <f>STANDARDIZE(physicochemical[[#This Row],[density]],Stats!I$3,Stats!I$7)</f>
        <v>-2.2212941410810236</v>
      </c>
      <c r="Q486">
        <f>STANDARDIZE(physicochemical[[#This Row],[pH]],Stats!J$3,Stats!J$7)</f>
        <v>2.791426881484981</v>
      </c>
      <c r="R486">
        <f>STANDARDIZE(physicochemical[[#This Row],[sulphates]],Stats!K$3,Stats!K$7)</f>
        <v>-0.26483321345408734</v>
      </c>
      <c r="S486">
        <f>STANDARDIZE(physicochemical[[#This Row],[alcohol]],Stats!L$3,Stats!L$7)</f>
        <v>1.2188811088467597</v>
      </c>
      <c r="T486" s="17">
        <f>STANDARDIZE(physicochemical[[#This Row],[quality]],Stats!N$3,Stats!N$7)</f>
        <v>-0.74377842086283041</v>
      </c>
      <c r="U486">
        <f>SQRT(SUMXMY2($K$2:$S$2,physicochemical[[#This Row],[STDFA]:[STDAlc]]))</f>
        <v>4.4353765018521516</v>
      </c>
      <c r="V486" t="str">
        <f>VLOOKUP(physicochemical[[#This Row],[Euclidean Dist]],Quartiles,2)</f>
        <v>Q2</v>
      </c>
      <c r="W486">
        <f>IF(physicochemical[[#This Row],[Euclidean Dist]]&lt;=beta,1-2*(physicochemical[[#This Row],[Euclidean Dist]]/gamma)^2,2*((physicochemical[[#This Row],[Euclidean Dist]]-gamma)/gamma)^2)</f>
        <v>0.82738683042714056</v>
      </c>
      <c r="X486" t="str">
        <f>VLOOKUP(physicochemical[[#This Row],[S- Fn]],FuzzyQ,2)</f>
        <v>Q1</v>
      </c>
      <c r="Y486">
        <f>physicochemical[[#This Row],[Euclidean Dist]]^2</f>
        <v>19.672564713182229</v>
      </c>
      <c r="Z486" t="str">
        <f>VLOOKUP(physicochemical[[#This Row],[Concentration]],FuzzyQ,2)</f>
        <v>Q1</v>
      </c>
      <c r="AA486">
        <f>SQRT(physicochemical[[#This Row],[S- Fn]])</f>
        <v>0.9096080641832176</v>
      </c>
      <c r="AB486" t="str">
        <f>VLOOKUP(physicochemical[[#This Row],[Dialation]],FuzzyQ,2)</f>
        <v>Q1</v>
      </c>
    </row>
    <row r="487" spans="1:28" hidden="1" x14ac:dyDescent="0.35">
      <c r="A487">
        <f>'winequality-white'!A556</f>
        <v>15.5</v>
      </c>
      <c r="B487">
        <f>'winequality-white'!B556</f>
        <v>0.64500000000000002</v>
      </c>
      <c r="C487">
        <f>'winequality-white'!D556</f>
        <v>4.2</v>
      </c>
      <c r="D487">
        <f>'winequality-white'!E556</f>
        <v>9.5000000000000001E-2</v>
      </c>
      <c r="E487">
        <f>'winequality-white'!F556</f>
        <v>10</v>
      </c>
      <c r="F487">
        <f>'winequality-white'!H556</f>
        <v>1.00315</v>
      </c>
      <c r="G487">
        <f>'winequality-white'!I556</f>
        <v>2.92</v>
      </c>
      <c r="H487">
        <f>'winequality-white'!J556</f>
        <v>0.74</v>
      </c>
      <c r="I487">
        <f>'winequality-white'!K556</f>
        <v>11.1</v>
      </c>
      <c r="J487" s="17">
        <v>5</v>
      </c>
      <c r="K487">
        <f>STANDARDIZE(physicochemical[[#This Row],[fixed acidity]],Stats!B$3,Stats!B$7)</f>
        <v>3.6867535834377172</v>
      </c>
      <c r="L487">
        <f>STANDARDIZE(physicochemical[[#This Row],[volatile acidity]],Stats!C$3,Stats!C$7)</f>
        <v>0.65365491569160017</v>
      </c>
      <c r="M487">
        <f>STANDARDIZE(physicochemical[[#This Row],[residual sugar]],Stats!E$3,Stats!E$7)</f>
        <v>1.3080330636210944</v>
      </c>
      <c r="N487">
        <f>STANDARDIZE(physicochemical[[#This Row],[chlorides]],Stats!F$3,Stats!F$7)</f>
        <v>9.2654639235370387E-2</v>
      </c>
      <c r="O487">
        <f>STANDARDIZE(physicochemical[[#This Row],[free sulfur dioxide]],Stats!G$3,Stats!G$7)</f>
        <v>-0.51850258323958376</v>
      </c>
      <c r="P487">
        <f>STANDARDIZE(physicochemical[[#This Row],[density]],Stats!I$3,Stats!I$7)</f>
        <v>3.2623689931897486</v>
      </c>
      <c r="Q487">
        <f>STANDARDIZE(physicochemical[[#This Row],[pH]],Stats!J$3,Stats!J$7)</f>
        <v>-2.4001586091425593</v>
      </c>
      <c r="R487">
        <f>STANDARDIZE(physicochemical[[#This Row],[sulphates]],Stats!K$3,Stats!K$7)</f>
        <v>0.39015412402508676</v>
      </c>
      <c r="S487">
        <f>STANDARDIZE(physicochemical[[#This Row],[alcohol]],Stats!L$3,Stats!L$7)</f>
        <v>0.83171963537840576</v>
      </c>
      <c r="T487" s="17">
        <f>STANDARDIZE(physicochemical[[#This Row],[quality]],Stats!N$3,Stats!N$7)</f>
        <v>-0.74377842086283041</v>
      </c>
      <c r="U487">
        <f>SQRT(SUMXMY2($K$2:$S$2,physicochemical[[#This Row],[STDFA]:[STDAlc]]))</f>
        <v>7.9982100298654446</v>
      </c>
      <c r="V487" t="str">
        <f>VLOOKUP(physicochemical[[#This Row],[Euclidean Dist]],Quartiles,2)</f>
        <v>Q3</v>
      </c>
      <c r="W487">
        <f>IF(physicochemical[[#This Row],[Euclidean Dist]]&lt;=beta,1-2*(physicochemical[[#This Row],[Euclidean Dist]]/gamma)^2,2*((physicochemical[[#This Row],[Euclidean Dist]]-gamma)/gamma)^2)</f>
        <v>0.44223957819161996</v>
      </c>
      <c r="X487" t="str">
        <f>VLOOKUP(physicochemical[[#This Row],[S- Fn]],FuzzyQ,2)</f>
        <v>Q3</v>
      </c>
      <c r="Y487">
        <f>physicochemical[[#This Row],[Euclidean Dist]]^2</f>
        <v>63.971363681840195</v>
      </c>
      <c r="Z487" t="str">
        <f>VLOOKUP(physicochemical[[#This Row],[Concentration]],FuzzyQ,2)</f>
        <v>Q1</v>
      </c>
      <c r="AA487">
        <f>SQRT(physicochemical[[#This Row],[S- Fn]])</f>
        <v>0.6650109609559981</v>
      </c>
      <c r="AB487" t="str">
        <f>VLOOKUP(physicochemical[[#This Row],[Dialation]],FuzzyQ,2)</f>
        <v>Q2</v>
      </c>
    </row>
    <row r="488" spans="1:28" hidden="1" x14ac:dyDescent="0.35">
      <c r="A488">
        <f>'winequality-white'!A558</f>
        <v>10.9</v>
      </c>
      <c r="B488">
        <f>'winequality-white'!B558</f>
        <v>0.53</v>
      </c>
      <c r="C488">
        <f>'winequality-white'!D558</f>
        <v>4.5999999999999996</v>
      </c>
      <c r="D488">
        <f>'winequality-white'!E558</f>
        <v>0.11799999999999999</v>
      </c>
      <c r="E488">
        <f>'winequality-white'!F558</f>
        <v>10</v>
      </c>
      <c r="F488">
        <f>'winequality-white'!H558</f>
        <v>1.0002</v>
      </c>
      <c r="G488">
        <f>'winequality-white'!I558</f>
        <v>3.07</v>
      </c>
      <c r="H488">
        <f>'winequality-white'!J558</f>
        <v>0.56000000000000005</v>
      </c>
      <c r="I488">
        <f>'winequality-white'!K558</f>
        <v>11.7</v>
      </c>
      <c r="J488" s="17">
        <v>6</v>
      </c>
      <c r="K488">
        <f>STANDARDIZE(physicochemical[[#This Row],[fixed acidity]],Stats!B$3,Stats!B$7)</f>
        <v>1.1821285618291864</v>
      </c>
      <c r="L488">
        <f>STANDARDIZE(physicochemical[[#This Row],[volatile acidity]],Stats!C$3,Stats!C$7)</f>
        <v>9.5771562491026689E-3</v>
      </c>
      <c r="M488">
        <f>STANDARDIZE(physicochemical[[#This Row],[residual sugar]],Stats!E$3,Stats!E$7)</f>
        <v>1.6308846157921653</v>
      </c>
      <c r="N488">
        <f>STANDARDIZE(physicochemical[[#This Row],[chlorides]],Stats!F$3,Stats!F$7)</f>
        <v>0.5534236559734127</v>
      </c>
      <c r="O488">
        <f>STANDARDIZE(physicochemical[[#This Row],[free sulfur dioxide]],Stats!G$3,Stats!G$7)</f>
        <v>-0.51850258323958376</v>
      </c>
      <c r="P488">
        <f>STANDARDIZE(physicochemical[[#This Row],[density]],Stats!I$3,Stats!I$7)</f>
        <v>1.6032093782052601</v>
      </c>
      <c r="Q488">
        <f>STANDARDIZE(physicochemical[[#This Row],[pH]],Stats!J$3,Stats!J$7)</f>
        <v>-1.4504783364667908</v>
      </c>
      <c r="R488">
        <f>STANDARDIZE(physicochemical[[#This Row],[sulphates]],Stats!K$3,Stats!K$7)</f>
        <v>-0.59232688219367402</v>
      </c>
      <c r="S488">
        <f>STANDARDIZE(physicochemical[[#This Row],[alcohol]],Stats!L$3,Stats!L$7)</f>
        <v>1.4124618455809359</v>
      </c>
      <c r="T488" s="17">
        <f>STANDARDIZE(physicochemical[[#This Row],[quality]],Stats!N$3,Stats!N$7)</f>
        <v>0.50837380281196765</v>
      </c>
      <c r="U488">
        <f>SQRT(SUMXMY2($K$2:$S$2,physicochemical[[#This Row],[STDFA]:[STDAlc]]))</f>
        <v>5.9343057392968905</v>
      </c>
      <c r="V488" t="str">
        <f>VLOOKUP(physicochemical[[#This Row],[Euclidean Dist]],Quartiles,2)</f>
        <v>Q2</v>
      </c>
      <c r="W488">
        <f>IF(physicochemical[[#This Row],[Euclidean Dist]]&lt;=beta,1-2*(physicochemical[[#This Row],[Euclidean Dist]]/gamma)^2,2*((physicochemical[[#This Row],[Euclidean Dist]]-gamma)/gamma)^2)</f>
        <v>0.69100405507127072</v>
      </c>
      <c r="X488" t="str">
        <f>VLOOKUP(physicochemical[[#This Row],[S- Fn]],FuzzyQ,2)</f>
        <v>Q2</v>
      </c>
      <c r="Y488">
        <f>physicochemical[[#This Row],[Euclidean Dist]]^2</f>
        <v>35.215984607452015</v>
      </c>
      <c r="Z488" t="str">
        <f>VLOOKUP(physicochemical[[#This Row],[Concentration]],FuzzyQ,2)</f>
        <v>Q1</v>
      </c>
      <c r="AA488">
        <f>SQRT(physicochemical[[#This Row],[S- Fn]])</f>
        <v>0.83126653672048578</v>
      </c>
      <c r="AB488" t="str">
        <f>VLOOKUP(physicochemical[[#This Row],[Dialation]],FuzzyQ,2)</f>
        <v>Q1</v>
      </c>
    </row>
    <row r="489" spans="1:28" hidden="1" x14ac:dyDescent="0.35">
      <c r="A489">
        <f>'winequality-white'!A559</f>
        <v>15.6</v>
      </c>
      <c r="B489">
        <f>'winequality-white'!B559</f>
        <v>0.64500000000000002</v>
      </c>
      <c r="C489">
        <f>'winequality-white'!D559</f>
        <v>4.2</v>
      </c>
      <c r="D489">
        <f>'winequality-white'!E559</f>
        <v>9.5000000000000001E-2</v>
      </c>
      <c r="E489">
        <f>'winequality-white'!F559</f>
        <v>10</v>
      </c>
      <c r="F489">
        <f>'winequality-white'!H559</f>
        <v>1.00315</v>
      </c>
      <c r="G489">
        <f>'winequality-white'!I559</f>
        <v>2.92</v>
      </c>
      <c r="H489">
        <f>'winequality-white'!J559</f>
        <v>0.74</v>
      </c>
      <c r="I489">
        <f>'winequality-white'!K559</f>
        <v>11.1</v>
      </c>
      <c r="J489" s="17">
        <v>5</v>
      </c>
      <c r="K489">
        <f>STANDARDIZE(physicochemical[[#This Row],[fixed acidity]],Stats!B$3,Stats!B$7)</f>
        <v>3.741201953472685</v>
      </c>
      <c r="L489">
        <f>STANDARDIZE(physicochemical[[#This Row],[volatile acidity]],Stats!C$3,Stats!C$7)</f>
        <v>0.65365491569160017</v>
      </c>
      <c r="M489">
        <f>STANDARDIZE(physicochemical[[#This Row],[residual sugar]],Stats!E$3,Stats!E$7)</f>
        <v>1.3080330636210944</v>
      </c>
      <c r="N489">
        <f>STANDARDIZE(physicochemical[[#This Row],[chlorides]],Stats!F$3,Stats!F$7)</f>
        <v>9.2654639235370387E-2</v>
      </c>
      <c r="O489">
        <f>STANDARDIZE(physicochemical[[#This Row],[free sulfur dioxide]],Stats!G$3,Stats!G$7)</f>
        <v>-0.51850258323958376</v>
      </c>
      <c r="P489">
        <f>STANDARDIZE(physicochemical[[#This Row],[density]],Stats!I$3,Stats!I$7)</f>
        <v>3.2623689931897486</v>
      </c>
      <c r="Q489">
        <f>STANDARDIZE(physicochemical[[#This Row],[pH]],Stats!J$3,Stats!J$7)</f>
        <v>-2.4001586091425593</v>
      </c>
      <c r="R489">
        <f>STANDARDIZE(physicochemical[[#This Row],[sulphates]],Stats!K$3,Stats!K$7)</f>
        <v>0.39015412402508676</v>
      </c>
      <c r="S489">
        <f>STANDARDIZE(physicochemical[[#This Row],[alcohol]],Stats!L$3,Stats!L$7)</f>
        <v>0.83171963537840576</v>
      </c>
      <c r="T489" s="17">
        <f>STANDARDIZE(physicochemical[[#This Row],[quality]],Stats!N$3,Stats!N$7)</f>
        <v>-0.74377842086283041</v>
      </c>
      <c r="U489">
        <f>SQRT(SUMXMY2($K$2:$S$2,physicochemical[[#This Row],[STDFA]:[STDAlc]]))</f>
        <v>8.0283620718520758</v>
      </c>
      <c r="V489" t="str">
        <f>VLOOKUP(physicochemical[[#This Row],[Euclidean Dist]],Quartiles,2)</f>
        <v>Q3</v>
      </c>
      <c r="W489">
        <f>IF(physicochemical[[#This Row],[Euclidean Dist]]&lt;=beta,1-2*(physicochemical[[#This Row],[Euclidean Dist]]/gamma)^2,2*((physicochemical[[#This Row],[Euclidean Dist]]-gamma)/gamma)^2)</f>
        <v>0.43849106736065258</v>
      </c>
      <c r="X489" t="str">
        <f>VLOOKUP(physicochemical[[#This Row],[S- Fn]],FuzzyQ,2)</f>
        <v>Q3</v>
      </c>
      <c r="Y489">
        <f>physicochemical[[#This Row],[Euclidean Dist]]^2</f>
        <v>64.454597556752958</v>
      </c>
      <c r="Z489" t="str">
        <f>VLOOKUP(physicochemical[[#This Row],[Concentration]],FuzzyQ,2)</f>
        <v>Q1</v>
      </c>
      <c r="AA489">
        <f>SQRT(physicochemical[[#This Row],[S- Fn]])</f>
        <v>0.66218658047460655</v>
      </c>
      <c r="AB489" t="str">
        <f>VLOOKUP(physicochemical[[#This Row],[Dialation]],FuzzyQ,2)</f>
        <v>Q2</v>
      </c>
    </row>
    <row r="490" spans="1:28" hidden="1" x14ac:dyDescent="0.35">
      <c r="A490">
        <f>'winequality-white'!A561</f>
        <v>13</v>
      </c>
      <c r="B490">
        <f>'winequality-white'!B561</f>
        <v>0.47</v>
      </c>
      <c r="C490">
        <f>'winequality-white'!D561</f>
        <v>4.3</v>
      </c>
      <c r="D490">
        <f>'winequality-white'!E561</f>
        <v>8.5000000000000006E-2</v>
      </c>
      <c r="E490">
        <f>'winequality-white'!F561</f>
        <v>6</v>
      </c>
      <c r="F490">
        <f>'winequality-white'!H561</f>
        <v>1.0021</v>
      </c>
      <c r="G490">
        <f>'winequality-white'!I561</f>
        <v>3.3</v>
      </c>
      <c r="H490">
        <f>'winequality-white'!J561</f>
        <v>0.68</v>
      </c>
      <c r="I490">
        <f>'winequality-white'!K561</f>
        <v>12.7</v>
      </c>
      <c r="J490" s="17">
        <v>6</v>
      </c>
      <c r="K490">
        <f>STANDARDIZE(physicochemical[[#This Row],[fixed acidity]],Stats!B$3,Stats!B$7)</f>
        <v>2.3255443325635157</v>
      </c>
      <c r="L490">
        <f>STANDARDIZE(physicochemical[[#This Row],[volatile acidity]],Stats!C$3,Stats!C$7)</f>
        <v>-0.32646341389480937</v>
      </c>
      <c r="M490">
        <f>STANDARDIZE(physicochemical[[#This Row],[residual sugar]],Stats!E$3,Stats!E$7)</f>
        <v>1.3887459516638618</v>
      </c>
      <c r="N490">
        <f>STANDARDIZE(physicochemical[[#This Row],[chlorides]],Stats!F$3,Stats!F$7)</f>
        <v>-0.10767971586812626</v>
      </c>
      <c r="O490">
        <f>STANDARDIZE(physicochemical[[#This Row],[free sulfur dioxide]],Stats!G$3,Stats!G$7)</f>
        <v>-0.91958754416751554</v>
      </c>
      <c r="P490">
        <f>STANDARDIZE(physicochemical[[#This Row],[density]],Stats!I$3,Stats!I$7)</f>
        <v>2.6718206556529007</v>
      </c>
      <c r="Q490">
        <f>STANDARDIZE(physicochemical[[#This Row],[pH]],Stats!J$3,Stats!J$7)</f>
        <v>5.6980816360553939E-3</v>
      </c>
      <c r="R490">
        <f>STANDARDIZE(physicochemical[[#This Row],[sulphates]],Stats!K$3,Stats!K$7)</f>
        <v>6.266045528550003E-2</v>
      </c>
      <c r="S490">
        <f>STANDARDIZE(physicochemical[[#This Row],[alcohol]],Stats!L$3,Stats!L$7)</f>
        <v>2.3803655292518204</v>
      </c>
      <c r="T490" s="17">
        <f>STANDARDIZE(physicochemical[[#This Row],[quality]],Stats!N$3,Stats!N$7)</f>
        <v>0.50837380281196765</v>
      </c>
      <c r="U490">
        <f>SQRT(SUMXMY2($K$2:$S$2,physicochemical[[#This Row],[STDFA]:[STDAlc]]))</f>
        <v>6.608151829483945</v>
      </c>
      <c r="V490" t="str">
        <f>VLOOKUP(physicochemical[[#This Row],[Euclidean Dist]],Quartiles,2)</f>
        <v>Q2</v>
      </c>
      <c r="W490">
        <f>IF(physicochemical[[#This Row],[Euclidean Dist]]&lt;=beta,1-2*(physicochemical[[#This Row],[Euclidean Dist]]/gamma)^2,2*((physicochemical[[#This Row],[Euclidean Dist]]-gamma)/gamma)^2)</f>
        <v>0.61684634716998854</v>
      </c>
      <c r="X490" t="str">
        <f>VLOOKUP(physicochemical[[#This Row],[S- Fn]],FuzzyQ,2)</f>
        <v>Q2</v>
      </c>
      <c r="Y490">
        <f>physicochemical[[#This Row],[Euclidean Dist]]^2</f>
        <v>43.667670601512008</v>
      </c>
      <c r="Z490" t="str">
        <f>VLOOKUP(physicochemical[[#This Row],[Concentration]],FuzzyQ,2)</f>
        <v>Q1</v>
      </c>
      <c r="AA490">
        <f>SQRT(physicochemical[[#This Row],[S- Fn]])</f>
        <v>0.78539566281587558</v>
      </c>
      <c r="AB490" t="str">
        <f>VLOOKUP(physicochemical[[#This Row],[Dialation]],FuzzyQ,2)</f>
        <v>Q1</v>
      </c>
    </row>
    <row r="491" spans="1:28" hidden="1" x14ac:dyDescent="0.35">
      <c r="A491">
        <f>'winequality-white'!A562</f>
        <v>12.7</v>
      </c>
      <c r="B491">
        <f>'winequality-white'!B562</f>
        <v>0.6</v>
      </c>
      <c r="C491">
        <f>'winequality-white'!D562</f>
        <v>2.8</v>
      </c>
      <c r="D491">
        <f>'winequality-white'!E562</f>
        <v>7.4999999999999997E-2</v>
      </c>
      <c r="E491">
        <f>'winequality-white'!F562</f>
        <v>5</v>
      </c>
      <c r="F491">
        <f>'winequality-white'!H562</f>
        <v>0.99939999999999996</v>
      </c>
      <c r="G491">
        <f>'winequality-white'!I562</f>
        <v>3.14</v>
      </c>
      <c r="H491">
        <f>'winequality-white'!J562</f>
        <v>0.56999999999999995</v>
      </c>
      <c r="I491">
        <f>'winequality-white'!K562</f>
        <v>11.4</v>
      </c>
      <c r="J491" s="17">
        <v>5</v>
      </c>
      <c r="K491">
        <f>STANDARDIZE(physicochemical[[#This Row],[fixed acidity]],Stats!B$3,Stats!B$7)</f>
        <v>2.1621992224586108</v>
      </c>
      <c r="L491">
        <f>STANDARDIZE(physicochemical[[#This Row],[volatile acidity]],Stats!C$3,Stats!C$7)</f>
        <v>0.40162448808366608</v>
      </c>
      <c r="M491">
        <f>STANDARDIZE(physicochemical[[#This Row],[residual sugar]],Stats!E$3,Stats!E$7)</f>
        <v>0.17805263102234511</v>
      </c>
      <c r="N491">
        <f>STANDARDIZE(physicochemical[[#This Row],[chlorides]],Stats!F$3,Stats!F$7)</f>
        <v>-0.3080140709716232</v>
      </c>
      <c r="O491">
        <f>STANDARDIZE(physicochemical[[#This Row],[free sulfur dioxide]],Stats!G$3,Stats!G$7)</f>
        <v>-1.0198587843994984</v>
      </c>
      <c r="P491">
        <f>STANDARDIZE(physicochemical[[#This Row],[density]],Stats!I$3,Stats!I$7)</f>
        <v>1.1532677877009803</v>
      </c>
      <c r="Q491">
        <f>STANDARDIZE(physicochemical[[#This Row],[pH]],Stats!J$3,Stats!J$7)</f>
        <v>-1.0072942092180965</v>
      </c>
      <c r="R491">
        <f>STANDARDIZE(physicochemical[[#This Row],[sulphates]],Stats!K$3,Stats!K$7)</f>
        <v>-0.53774460407041014</v>
      </c>
      <c r="S491">
        <f>STANDARDIZE(physicochemical[[#This Row],[alcohol]],Stats!L$3,Stats!L$7)</f>
        <v>1.1220907404796716</v>
      </c>
      <c r="T491" s="17">
        <f>STANDARDIZE(physicochemical[[#This Row],[quality]],Stats!N$3,Stats!N$7)</f>
        <v>-0.74377842086283041</v>
      </c>
      <c r="U491">
        <f>SQRT(SUMXMY2($K$2:$S$2,physicochemical[[#This Row],[STDFA]:[STDAlc]]))</f>
        <v>5.7633650412532145</v>
      </c>
      <c r="V491" t="str">
        <f>VLOOKUP(physicochemical[[#This Row],[Euclidean Dist]],Quartiles,2)</f>
        <v>Q2</v>
      </c>
      <c r="W491">
        <f>IF(physicochemical[[#This Row],[Euclidean Dist]]&lt;=beta,1-2*(physicochemical[[#This Row],[Euclidean Dist]]/gamma)^2,2*((physicochemical[[#This Row],[Euclidean Dist]]-gamma)/gamma)^2)</f>
        <v>0.70854923442736284</v>
      </c>
      <c r="X491" t="str">
        <f>VLOOKUP(physicochemical[[#This Row],[S- Fn]],FuzzyQ,2)</f>
        <v>Q2</v>
      </c>
      <c r="Y491">
        <f>physicochemical[[#This Row],[Euclidean Dist]]^2</f>
        <v>33.216376598739664</v>
      </c>
      <c r="Z491" t="str">
        <f>VLOOKUP(physicochemical[[#This Row],[Concentration]],FuzzyQ,2)</f>
        <v>Q1</v>
      </c>
      <c r="AA491">
        <f>SQRT(physicochemical[[#This Row],[S- Fn]])</f>
        <v>0.84175366612053604</v>
      </c>
      <c r="AB491" t="str">
        <f>VLOOKUP(physicochemical[[#This Row],[Dialation]],FuzzyQ,2)</f>
        <v>Q1</v>
      </c>
    </row>
    <row r="492" spans="1:28" hidden="1" x14ac:dyDescent="0.35">
      <c r="A492">
        <f>'winequality-white'!A563</f>
        <v>9</v>
      </c>
      <c r="B492">
        <f>'winequality-white'!B563</f>
        <v>0.44</v>
      </c>
      <c r="C492">
        <f>'winequality-white'!D563</f>
        <v>2.4</v>
      </c>
      <c r="D492">
        <f>'winequality-white'!E563</f>
        <v>7.8E-2</v>
      </c>
      <c r="E492">
        <f>'winequality-white'!F563</f>
        <v>26</v>
      </c>
      <c r="F492">
        <f>'winequality-white'!H563</f>
        <v>0.99780000000000002</v>
      </c>
      <c r="G492">
        <f>'winequality-white'!I563</f>
        <v>3.23</v>
      </c>
      <c r="H492">
        <f>'winequality-white'!J563</f>
        <v>0.57999999999999996</v>
      </c>
      <c r="I492">
        <f>'winequality-white'!K563</f>
        <v>9.1999999999999993</v>
      </c>
      <c r="J492" s="17">
        <v>5</v>
      </c>
      <c r="K492">
        <f>STANDARDIZE(physicochemical[[#This Row],[fixed acidity]],Stats!B$3,Stats!B$7)</f>
        <v>0.14760953116479295</v>
      </c>
      <c r="L492">
        <f>STANDARDIZE(physicochemical[[#This Row],[volatile acidity]],Stats!C$3,Stats!C$7)</f>
        <v>-0.49448369896676508</v>
      </c>
      <c r="M492">
        <f>STANDARDIZE(physicochemical[[#This Row],[residual sugar]],Stats!E$3,Stats!E$7)</f>
        <v>-0.14479892114872595</v>
      </c>
      <c r="N492">
        <f>STANDARDIZE(physicochemical[[#This Row],[chlorides]],Stats!F$3,Stats!F$7)</f>
        <v>-0.24791376444057411</v>
      </c>
      <c r="O492">
        <f>STANDARDIZE(physicochemical[[#This Row],[free sulfur dioxide]],Stats!G$3,Stats!G$7)</f>
        <v>1.0858372604721434</v>
      </c>
      <c r="P492">
        <f>STANDARDIZE(physicochemical[[#This Row],[density]],Stats!I$3,Stats!I$7)</f>
        <v>0.25338460669248336</v>
      </c>
      <c r="Q492">
        <f>STANDARDIZE(physicochemical[[#This Row],[pH]],Stats!J$3,Stats!J$7)</f>
        <v>-0.43748604561263593</v>
      </c>
      <c r="R492">
        <f>STANDARDIZE(physicochemical[[#This Row],[sulphates]],Stats!K$3,Stats!K$7)</f>
        <v>-0.48316232594714553</v>
      </c>
      <c r="S492">
        <f>STANDARDIZE(physicochemical[[#This Row],[alcohol]],Stats!L$3,Stats!L$7)</f>
        <v>-1.007297363596275</v>
      </c>
      <c r="T492" s="17">
        <f>STANDARDIZE(physicochemical[[#This Row],[quality]],Stats!N$3,Stats!N$7)</f>
        <v>-0.74377842086283041</v>
      </c>
      <c r="U492">
        <f>SQRT(SUMXMY2($K$2:$S$2,physicochemical[[#This Row],[STDFA]:[STDAlc]]))</f>
        <v>5.8310976384838371</v>
      </c>
      <c r="V492" t="str">
        <f>VLOOKUP(physicochemical[[#This Row],[Euclidean Dist]],Quartiles,2)</f>
        <v>Q2</v>
      </c>
      <c r="W492">
        <f>IF(physicochemical[[#This Row],[Euclidean Dist]]&lt;=beta,1-2*(physicochemical[[#This Row],[Euclidean Dist]]/gamma)^2,2*((physicochemical[[#This Row],[Euclidean Dist]]-gamma)/gamma)^2)</f>
        <v>0.70165856682176675</v>
      </c>
      <c r="X492" t="str">
        <f>VLOOKUP(physicochemical[[#This Row],[S- Fn]],FuzzyQ,2)</f>
        <v>Q2</v>
      </c>
      <c r="Y492">
        <f>physicochemical[[#This Row],[Euclidean Dist]]^2</f>
        <v>34.001699669531781</v>
      </c>
      <c r="Z492" t="str">
        <f>VLOOKUP(physicochemical[[#This Row],[Concentration]],FuzzyQ,2)</f>
        <v>Q1</v>
      </c>
      <c r="AA492">
        <f>SQRT(physicochemical[[#This Row],[S- Fn]])</f>
        <v>0.83765062336380236</v>
      </c>
      <c r="AB492" t="str">
        <f>VLOOKUP(physicochemical[[#This Row],[Dialation]],FuzzyQ,2)</f>
        <v>Q1</v>
      </c>
    </row>
    <row r="493" spans="1:28" hidden="1" x14ac:dyDescent="0.35">
      <c r="A493">
        <f>'winequality-white'!A564</f>
        <v>9</v>
      </c>
      <c r="B493">
        <f>'winequality-white'!B564</f>
        <v>0.54</v>
      </c>
      <c r="C493">
        <f>'winequality-white'!D564</f>
        <v>2.9</v>
      </c>
      <c r="D493">
        <f>'winequality-white'!E564</f>
        <v>9.4E-2</v>
      </c>
      <c r="E493">
        <f>'winequality-white'!F564</f>
        <v>41</v>
      </c>
      <c r="F493">
        <f>'winequality-white'!H564</f>
        <v>0.99819999999999998</v>
      </c>
      <c r="G493">
        <f>'winequality-white'!I564</f>
        <v>3.08</v>
      </c>
      <c r="H493">
        <f>'winequality-white'!J564</f>
        <v>0.61</v>
      </c>
      <c r="I493">
        <f>'winequality-white'!K564</f>
        <v>9.1999999999999993</v>
      </c>
      <c r="J493" s="17">
        <v>5</v>
      </c>
      <c r="K493">
        <f>STANDARDIZE(physicochemical[[#This Row],[fixed acidity]],Stats!B$3,Stats!B$7)</f>
        <v>0.14760953116479295</v>
      </c>
      <c r="L493">
        <f>STANDARDIZE(physicochemical[[#This Row],[volatile acidity]],Stats!C$3,Stats!C$7)</f>
        <v>6.5583917939754682E-2</v>
      </c>
      <c r="M493">
        <f>STANDARDIZE(physicochemical[[#This Row],[residual sugar]],Stats!E$3,Stats!E$7)</f>
        <v>0.25876551906511297</v>
      </c>
      <c r="N493">
        <f>STANDARDIZE(physicochemical[[#This Row],[chlorides]],Stats!F$3,Stats!F$7)</f>
        <v>7.2621203725020692E-2</v>
      </c>
      <c r="O493">
        <f>STANDARDIZE(physicochemical[[#This Row],[free sulfur dioxide]],Stats!G$3,Stats!G$7)</f>
        <v>2.5899058639518873</v>
      </c>
      <c r="P493">
        <f>STANDARDIZE(physicochemical[[#This Row],[density]],Stats!I$3,Stats!I$7)</f>
        <v>0.47835540194459197</v>
      </c>
      <c r="Q493">
        <f>STANDARDIZE(physicochemical[[#This Row],[pH]],Stats!J$3,Stats!J$7)</f>
        <v>-1.3871663182884046</v>
      </c>
      <c r="R493">
        <f>STANDARDIZE(physicochemical[[#This Row],[sulphates]],Stats!K$3,Stats!K$7)</f>
        <v>-0.31941549157735188</v>
      </c>
      <c r="S493">
        <f>STANDARDIZE(physicochemical[[#This Row],[alcohol]],Stats!L$3,Stats!L$7)</f>
        <v>-1.007297363596275</v>
      </c>
      <c r="T493" s="17">
        <f>STANDARDIZE(physicochemical[[#This Row],[quality]],Stats!N$3,Stats!N$7)</f>
        <v>-0.74377842086283041</v>
      </c>
      <c r="U493">
        <f>SQRT(SUMXMY2($K$2:$S$2,physicochemical[[#This Row],[STDFA]:[STDAlc]]))</f>
        <v>6.5741184618399897</v>
      </c>
      <c r="V493" t="str">
        <f>VLOOKUP(physicochemical[[#This Row],[Euclidean Dist]],Quartiles,2)</f>
        <v>Q2</v>
      </c>
      <c r="W493">
        <f>IF(physicochemical[[#This Row],[Euclidean Dist]]&lt;=beta,1-2*(physicochemical[[#This Row],[Euclidean Dist]]/gamma)^2,2*((physicochemical[[#This Row],[Euclidean Dist]]-gamma)/gamma)^2)</f>
        <v>0.62078282746758306</v>
      </c>
      <c r="X493" t="str">
        <f>VLOOKUP(physicochemical[[#This Row],[S- Fn]],FuzzyQ,2)</f>
        <v>Q2</v>
      </c>
      <c r="Y493">
        <f>physicochemical[[#This Row],[Euclidean Dist]]^2</f>
        <v>43.21903355030539</v>
      </c>
      <c r="Z493" t="str">
        <f>VLOOKUP(physicochemical[[#This Row],[Concentration]],FuzzyQ,2)</f>
        <v>Q1</v>
      </c>
      <c r="AA493">
        <f>SQRT(physicochemical[[#This Row],[S- Fn]])</f>
        <v>0.78789772652774104</v>
      </c>
      <c r="AB493" t="str">
        <f>VLOOKUP(physicochemical[[#This Row],[Dialation]],FuzzyQ,2)</f>
        <v>Q1</v>
      </c>
    </row>
    <row r="494" spans="1:28" hidden="1" x14ac:dyDescent="0.35">
      <c r="A494">
        <f>'winequality-white'!A565</f>
        <v>7.6</v>
      </c>
      <c r="B494">
        <f>'winequality-white'!B565</f>
        <v>0.28999999999999998</v>
      </c>
      <c r="C494">
        <f>'winequality-white'!D565</f>
        <v>2.7</v>
      </c>
      <c r="D494">
        <f>'winequality-white'!E565</f>
        <v>9.1999999999999998E-2</v>
      </c>
      <c r="E494">
        <f>'winequality-white'!F565</f>
        <v>25</v>
      </c>
      <c r="F494">
        <f>'winequality-white'!H565</f>
        <v>0.99709999999999999</v>
      </c>
      <c r="G494">
        <f>'winequality-white'!I565</f>
        <v>3.31</v>
      </c>
      <c r="H494">
        <f>'winequality-white'!J565</f>
        <v>0.61</v>
      </c>
      <c r="I494">
        <f>'winequality-white'!K565</f>
        <v>10.1</v>
      </c>
      <c r="J494" s="17">
        <v>6</v>
      </c>
      <c r="K494">
        <f>STANDARDIZE(physicochemical[[#This Row],[fixed acidity]],Stats!B$3,Stats!B$7)</f>
        <v>-0.61466764932476026</v>
      </c>
      <c r="L494">
        <f>STANDARDIZE(physicochemical[[#This Row],[volatile acidity]],Stats!C$3,Stats!C$7)</f>
        <v>-1.3345851243265445</v>
      </c>
      <c r="M494">
        <f>STANDARDIZE(physicochemical[[#This Row],[residual sugar]],Stats!E$3,Stats!E$7)</f>
        <v>9.733974297957762E-2</v>
      </c>
      <c r="N494">
        <f>STANDARDIZE(physicochemical[[#This Row],[chlorides]],Stats!F$3,Stats!F$7)</f>
        <v>3.2554332704321308E-2</v>
      </c>
      <c r="O494">
        <f>STANDARDIZE(physicochemical[[#This Row],[free sulfur dioxide]],Stats!G$3,Stats!G$7)</f>
        <v>0.98556602024016038</v>
      </c>
      <c r="P494">
        <f>STANDARDIZE(physicochemical[[#This Row],[density]],Stats!I$3,Stats!I$7)</f>
        <v>-0.14031428499876916</v>
      </c>
      <c r="Q494">
        <f>STANDARDIZE(physicochemical[[#This Row],[pH]],Stats!J$3,Stats!J$7)</f>
        <v>6.9010099814441478E-2</v>
      </c>
      <c r="R494">
        <f>STANDARDIZE(physicochemical[[#This Row],[sulphates]],Stats!K$3,Stats!K$7)</f>
        <v>-0.31941549157735188</v>
      </c>
      <c r="S494">
        <f>STANDARDIZE(physicochemical[[#This Row],[alcohol]],Stats!L$3,Stats!L$7)</f>
        <v>-0.13618404829247865</v>
      </c>
      <c r="T494" s="17">
        <f>STANDARDIZE(physicochemical[[#This Row],[quality]],Stats!N$3,Stats!N$7)</f>
        <v>0.50837380281196765</v>
      </c>
      <c r="U494">
        <f>SQRT(SUMXMY2($K$2:$S$2,physicochemical[[#This Row],[STDFA]:[STDAlc]]))</f>
        <v>5.949949144833691</v>
      </c>
      <c r="V494" t="str">
        <f>VLOOKUP(physicochemical[[#This Row],[Euclidean Dist]],Quartiles,2)</f>
        <v>Q2</v>
      </c>
      <c r="W494">
        <f>IF(physicochemical[[#This Row],[Euclidean Dist]]&lt;=beta,1-2*(physicochemical[[#This Row],[Euclidean Dist]]/gamma)^2,2*((physicochemical[[#This Row],[Euclidean Dist]]-gamma)/gamma)^2)</f>
        <v>0.68937282129133814</v>
      </c>
      <c r="X494" t="str">
        <f>VLOOKUP(physicochemical[[#This Row],[S- Fn]],FuzzyQ,2)</f>
        <v>Q2</v>
      </c>
      <c r="Y494">
        <f>physicochemical[[#This Row],[Euclidean Dist]]^2</f>
        <v>35.401894826107167</v>
      </c>
      <c r="Z494" t="str">
        <f>VLOOKUP(physicochemical[[#This Row],[Concentration]],FuzzyQ,2)</f>
        <v>Q1</v>
      </c>
      <c r="AA494">
        <f>SQRT(physicochemical[[#This Row],[S- Fn]])</f>
        <v>0.83028478324689181</v>
      </c>
      <c r="AB494" t="str">
        <f>VLOOKUP(physicochemical[[#This Row],[Dialation]],FuzzyQ,2)</f>
        <v>Q1</v>
      </c>
    </row>
    <row r="495" spans="1:28" hidden="1" x14ac:dyDescent="0.35">
      <c r="A495">
        <f>'winequality-white'!A568</f>
        <v>8.6999999999999993</v>
      </c>
      <c r="B495">
        <f>'winequality-white'!B568</f>
        <v>0.7</v>
      </c>
      <c r="C495">
        <f>'winequality-white'!D568</f>
        <v>2.5</v>
      </c>
      <c r="D495">
        <f>'winequality-white'!E568</f>
        <v>0.22600000000000001</v>
      </c>
      <c r="E495">
        <f>'winequality-white'!F568</f>
        <v>5</v>
      </c>
      <c r="F495">
        <f>'winequality-white'!H568</f>
        <v>0.99909999999999999</v>
      </c>
      <c r="G495">
        <f>'winequality-white'!I568</f>
        <v>3.32</v>
      </c>
      <c r="H495">
        <f>'winequality-white'!J568</f>
        <v>0.6</v>
      </c>
      <c r="I495">
        <f>'winequality-white'!K568</f>
        <v>9</v>
      </c>
      <c r="J495" s="17">
        <v>6</v>
      </c>
      <c r="K495">
        <f>STANDARDIZE(physicochemical[[#This Row],[fixed acidity]],Stats!B$3,Stats!B$7)</f>
        <v>-1.5735578940111655E-2</v>
      </c>
      <c r="L495">
        <f>STANDARDIZE(physicochemical[[#This Row],[volatile acidity]],Stats!C$3,Stats!C$7)</f>
        <v>0.96169210499018554</v>
      </c>
      <c r="M495">
        <f>STANDARDIZE(physicochemical[[#This Row],[residual sugar]],Stats!E$3,Stats!E$7)</f>
        <v>-6.408603310595809E-2</v>
      </c>
      <c r="N495">
        <f>STANDARDIZE(physicochemical[[#This Row],[chlorides]],Stats!F$3,Stats!F$7)</f>
        <v>2.717034691091178</v>
      </c>
      <c r="O495">
        <f>STANDARDIZE(physicochemical[[#This Row],[free sulfur dioxide]],Stats!G$3,Stats!G$7)</f>
        <v>-1.0198587843994984</v>
      </c>
      <c r="P495">
        <f>STANDARDIZE(physicochemical[[#This Row],[density]],Stats!I$3,Stats!I$7)</f>
        <v>0.98453969126189889</v>
      </c>
      <c r="Q495">
        <f>STANDARDIZE(physicochemical[[#This Row],[pH]],Stats!J$3,Stats!J$7)</f>
        <v>0.13232211799282476</v>
      </c>
      <c r="R495">
        <f>STANDARDIZE(physicochemical[[#This Row],[sulphates]],Stats!K$3,Stats!K$7)</f>
        <v>-0.37399776970061643</v>
      </c>
      <c r="S495">
        <f>STANDARDIZE(physicochemical[[#This Row],[alcohol]],Stats!L$3,Stats!L$7)</f>
        <v>-1.2008781003304512</v>
      </c>
      <c r="T495" s="17">
        <f>STANDARDIZE(physicochemical[[#This Row],[quality]],Stats!N$3,Stats!N$7)</f>
        <v>0.50837380281196765</v>
      </c>
      <c r="U495">
        <f>SQRT(SUMXMY2($K$2:$S$2,physicochemical[[#This Row],[STDFA]:[STDAlc]]))</f>
        <v>5.01966560660507</v>
      </c>
      <c r="V495" t="str">
        <f>VLOOKUP(physicochemical[[#This Row],[Euclidean Dist]],Quartiles,2)</f>
        <v>Q2</v>
      </c>
      <c r="W495">
        <f>IF(physicochemical[[#This Row],[Euclidean Dist]]&lt;=beta,1-2*(physicochemical[[#This Row],[Euclidean Dist]]/gamma)^2,2*((physicochemical[[#This Row],[Euclidean Dist]]-gamma)/gamma)^2)</f>
        <v>0.77891335037648091</v>
      </c>
      <c r="X495" t="str">
        <f>VLOOKUP(physicochemical[[#This Row],[S- Fn]],FuzzyQ,2)</f>
        <v>Q1</v>
      </c>
      <c r="Y495">
        <f>physicochemical[[#This Row],[Euclidean Dist]]^2</f>
        <v>25.197042802133847</v>
      </c>
      <c r="Z495" t="str">
        <f>VLOOKUP(physicochemical[[#This Row],[Concentration]],FuzzyQ,2)</f>
        <v>Q1</v>
      </c>
      <c r="AA495">
        <f>SQRT(physicochemical[[#This Row],[S- Fn]])</f>
        <v>0.88256067801397142</v>
      </c>
      <c r="AB495" t="str">
        <f>VLOOKUP(physicochemical[[#This Row],[Dialation]],FuzzyQ,2)</f>
        <v>Q1</v>
      </c>
    </row>
    <row r="496" spans="1:28" hidden="1" x14ac:dyDescent="0.35">
      <c r="A496">
        <f>'winequality-white'!A570</f>
        <v>9.8000000000000007</v>
      </c>
      <c r="B496">
        <f>'winequality-white'!B570</f>
        <v>0.5</v>
      </c>
      <c r="C496">
        <f>'winequality-white'!D570</f>
        <v>2.6</v>
      </c>
      <c r="D496">
        <f>'winequality-white'!E570</f>
        <v>0.25</v>
      </c>
      <c r="E496">
        <f>'winequality-white'!F570</f>
        <v>5</v>
      </c>
      <c r="F496">
        <f>'winequality-white'!H570</f>
        <v>0.999</v>
      </c>
      <c r="G496">
        <f>'winequality-white'!I570</f>
        <v>3.31</v>
      </c>
      <c r="H496">
        <f>'winequality-white'!J570</f>
        <v>0.79</v>
      </c>
      <c r="I496">
        <f>'winequality-white'!K570</f>
        <v>10.7</v>
      </c>
      <c r="J496" s="17">
        <v>6</v>
      </c>
      <c r="K496">
        <f>STANDARDIZE(physicochemical[[#This Row],[fixed acidity]],Stats!B$3,Stats!B$7)</f>
        <v>0.58319649144453789</v>
      </c>
      <c r="L496">
        <f>STANDARDIZE(physicochemical[[#This Row],[volatile acidity]],Stats!C$3,Stats!C$7)</f>
        <v>-0.15844312882285336</v>
      </c>
      <c r="M496">
        <f>STANDARDIZE(physicochemical[[#This Row],[residual sugar]],Stats!E$3,Stats!E$7)</f>
        <v>1.6626854936809765E-2</v>
      </c>
      <c r="N496">
        <f>STANDARDIZE(physicochemical[[#This Row],[chlorides]],Stats!F$3,Stats!F$7)</f>
        <v>3.1978371433395698</v>
      </c>
      <c r="O496">
        <f>STANDARDIZE(physicochemical[[#This Row],[free sulfur dioxide]],Stats!G$3,Stats!G$7)</f>
        <v>-1.0198587843994984</v>
      </c>
      <c r="P496">
        <f>STANDARDIZE(physicochemical[[#This Row],[density]],Stats!I$3,Stats!I$7)</f>
        <v>0.92829699244887165</v>
      </c>
      <c r="Q496">
        <f>STANDARDIZE(physicochemical[[#This Row],[pH]],Stats!J$3,Stats!J$7)</f>
        <v>6.9010099814441478E-2</v>
      </c>
      <c r="R496">
        <f>STANDARDIZE(physicochemical[[#This Row],[sulphates]],Stats!K$3,Stats!K$7)</f>
        <v>0.6630655146414095</v>
      </c>
      <c r="S496">
        <f>STANDARDIZE(physicochemical[[#This Row],[alcohol]],Stats!L$3,Stats!L$7)</f>
        <v>0.44455816191005165</v>
      </c>
      <c r="T496" s="17">
        <f>STANDARDIZE(physicochemical[[#This Row],[quality]],Stats!N$3,Stats!N$7)</f>
        <v>0.50837380281196765</v>
      </c>
      <c r="U496">
        <f>SQRT(SUMXMY2($K$2:$S$2,physicochemical[[#This Row],[STDFA]:[STDAlc]]))</f>
        <v>5.9483825888776236</v>
      </c>
      <c r="V496" t="str">
        <f>VLOOKUP(physicochemical[[#This Row],[Euclidean Dist]],Quartiles,2)</f>
        <v>Q2</v>
      </c>
      <c r="W496">
        <f>IF(physicochemical[[#This Row],[Euclidean Dist]]&lt;=beta,1-2*(physicochemical[[#This Row],[Euclidean Dist]]/gamma)^2,2*((physicochemical[[#This Row],[Euclidean Dist]]-gamma)/gamma)^2)</f>
        <v>0.68953636917550254</v>
      </c>
      <c r="X496" t="str">
        <f>VLOOKUP(physicochemical[[#This Row],[S- Fn]],FuzzyQ,2)</f>
        <v>Q2</v>
      </c>
      <c r="Y496">
        <f>physicochemical[[#This Row],[Euclidean Dist]]^2</f>
        <v>35.383255423662462</v>
      </c>
      <c r="Z496" t="str">
        <f>VLOOKUP(physicochemical[[#This Row],[Concentration]],FuzzyQ,2)</f>
        <v>Q1</v>
      </c>
      <c r="AA496">
        <f>SQRT(physicochemical[[#This Row],[S- Fn]])</f>
        <v>0.83038326643514593</v>
      </c>
      <c r="AB496" t="str">
        <f>VLOOKUP(physicochemical[[#This Row],[Dialation]],FuzzyQ,2)</f>
        <v>Q1</v>
      </c>
    </row>
    <row r="497" spans="1:28" hidden="1" x14ac:dyDescent="0.35">
      <c r="A497">
        <f>'winequality-white'!A571</f>
        <v>6.2</v>
      </c>
      <c r="B497">
        <f>'winequality-white'!B571</f>
        <v>0.36</v>
      </c>
      <c r="C497">
        <f>'winequality-white'!D571</f>
        <v>2.2000000000000002</v>
      </c>
      <c r="D497">
        <f>'winequality-white'!E571</f>
        <v>9.5000000000000001E-2</v>
      </c>
      <c r="E497">
        <f>'winequality-white'!F571</f>
        <v>19</v>
      </c>
      <c r="F497">
        <f>'winequality-white'!H571</f>
        <v>0.99460000000000004</v>
      </c>
      <c r="G497">
        <f>'winequality-white'!I571</f>
        <v>3.57</v>
      </c>
      <c r="H497">
        <f>'winequality-white'!J571</f>
        <v>0.56999999999999995</v>
      </c>
      <c r="I497">
        <f>'winequality-white'!K571</f>
        <v>11.7</v>
      </c>
      <c r="J497" s="17">
        <v>6</v>
      </c>
      <c r="K497">
        <f>STANDARDIZE(physicochemical[[#This Row],[fixed acidity]],Stats!B$3,Stats!B$7)</f>
        <v>-1.3769448298143128</v>
      </c>
      <c r="L497">
        <f>STANDARDIZE(physicochemical[[#This Row],[volatile acidity]],Stats!C$3,Stats!C$7)</f>
        <v>-0.94253779249198089</v>
      </c>
      <c r="M497">
        <f>STANDARDIZE(physicochemical[[#This Row],[residual sugar]],Stats!E$3,Stats!E$7)</f>
        <v>-0.30622469723426132</v>
      </c>
      <c r="N497">
        <f>STANDARDIZE(physicochemical[[#This Row],[chlorides]],Stats!F$3,Stats!F$7)</f>
        <v>9.2654639235370387E-2</v>
      </c>
      <c r="O497">
        <f>STANDARDIZE(physicochemical[[#This Row],[free sulfur dioxide]],Stats!G$3,Stats!G$7)</f>
        <v>0.38393857884826277</v>
      </c>
      <c r="P497">
        <f>STANDARDIZE(physicochemical[[#This Row],[density]],Stats!I$3,Stats!I$7)</f>
        <v>-1.5463817553245729</v>
      </c>
      <c r="Q497">
        <f>STANDARDIZE(physicochemical[[#This Row],[pH]],Stats!J$3,Stats!J$7)</f>
        <v>1.7151225724524402</v>
      </c>
      <c r="R497">
        <f>STANDARDIZE(physicochemical[[#This Row],[sulphates]],Stats!K$3,Stats!K$7)</f>
        <v>-0.53774460407041014</v>
      </c>
      <c r="S497">
        <f>STANDARDIZE(physicochemical[[#This Row],[alcohol]],Stats!L$3,Stats!L$7)</f>
        <v>1.4124618455809359</v>
      </c>
      <c r="T497" s="17">
        <f>STANDARDIZE(physicochemical[[#This Row],[quality]],Stats!N$3,Stats!N$7)</f>
        <v>0.50837380281196765</v>
      </c>
      <c r="U497">
        <f>SQRT(SUMXMY2($K$2:$S$2,physicochemical[[#This Row],[STDFA]:[STDAlc]]))</f>
        <v>5.3721235242569767</v>
      </c>
      <c r="V497" t="str">
        <f>VLOOKUP(physicochemical[[#This Row],[Euclidean Dist]],Quartiles,2)</f>
        <v>Q2</v>
      </c>
      <c r="W497">
        <f>IF(physicochemical[[#This Row],[Euclidean Dist]]&lt;=beta,1-2*(physicochemical[[#This Row],[Euclidean Dist]]/gamma)^2,2*((physicochemical[[#This Row],[Euclidean Dist]]-gamma)/gamma)^2)</f>
        <v>0.74677596495970744</v>
      </c>
      <c r="X497" t="str">
        <f>VLOOKUP(physicochemical[[#This Row],[S- Fn]],FuzzyQ,2)</f>
        <v>Q2</v>
      </c>
      <c r="Y497">
        <f>physicochemical[[#This Row],[Euclidean Dist]]^2</f>
        <v>28.8597111598752</v>
      </c>
      <c r="Z497" t="str">
        <f>VLOOKUP(physicochemical[[#This Row],[Concentration]],FuzzyQ,2)</f>
        <v>Q1</v>
      </c>
      <c r="AA497">
        <f>SQRT(physicochemical[[#This Row],[S- Fn]])</f>
        <v>0.8641620015712953</v>
      </c>
      <c r="AB497" t="str">
        <f>VLOOKUP(physicochemical[[#This Row],[Dialation]],FuzzyQ,2)</f>
        <v>Q1</v>
      </c>
    </row>
    <row r="498" spans="1:28" hidden="1" x14ac:dyDescent="0.35">
      <c r="A498">
        <f>'winequality-white'!A572</f>
        <v>11.5</v>
      </c>
      <c r="B498">
        <f>'winequality-white'!B572</f>
        <v>0.35</v>
      </c>
      <c r="C498">
        <f>'winequality-white'!D572</f>
        <v>3.3</v>
      </c>
      <c r="D498">
        <f>'winequality-white'!E572</f>
        <v>7.0000000000000007E-2</v>
      </c>
      <c r="E498">
        <f>'winequality-white'!F572</f>
        <v>10</v>
      </c>
      <c r="F498">
        <f>'winequality-white'!H572</f>
        <v>1.0003</v>
      </c>
      <c r="G498">
        <f>'winequality-white'!I572</f>
        <v>3.32</v>
      </c>
      <c r="H498">
        <f>'winequality-white'!J572</f>
        <v>0.91</v>
      </c>
      <c r="I498">
        <f>'winequality-white'!K572</f>
        <v>11</v>
      </c>
      <c r="J498" s="17">
        <v>6</v>
      </c>
      <c r="K498">
        <f>STANDARDIZE(physicochemical[[#This Row],[fixed acidity]],Stats!B$3,Stats!B$7)</f>
        <v>1.5088187820389947</v>
      </c>
      <c r="L498">
        <f>STANDARDIZE(physicochemical[[#This Row],[volatile acidity]],Stats!C$3,Stats!C$7)</f>
        <v>-0.99854455418263288</v>
      </c>
      <c r="M498">
        <f>STANDARDIZE(physicochemical[[#This Row],[residual sugar]],Stats!E$3,Stats!E$7)</f>
        <v>0.58161707123618411</v>
      </c>
      <c r="N498">
        <f>STANDARDIZE(physicochemical[[#This Row],[chlorides]],Stats!F$3,Stats!F$7)</f>
        <v>-0.40818124852337134</v>
      </c>
      <c r="O498">
        <f>STANDARDIZE(physicochemical[[#This Row],[free sulfur dioxide]],Stats!G$3,Stats!G$7)</f>
        <v>-0.51850258323958376</v>
      </c>
      <c r="P498">
        <f>STANDARDIZE(physicochemical[[#This Row],[density]],Stats!I$3,Stats!I$7)</f>
        <v>1.6594520770182872</v>
      </c>
      <c r="Q498">
        <f>STANDARDIZE(physicochemical[[#This Row],[pH]],Stats!J$3,Stats!J$7)</f>
        <v>0.13232211799282476</v>
      </c>
      <c r="R498">
        <f>STANDARDIZE(physicochemical[[#This Row],[sulphates]],Stats!K$3,Stats!K$7)</f>
        <v>1.3180528521205837</v>
      </c>
      <c r="S498">
        <f>STANDARDIZE(physicochemical[[#This Row],[alcohol]],Stats!L$3,Stats!L$7)</f>
        <v>0.73492926701131767</v>
      </c>
      <c r="T498" s="17">
        <f>STANDARDIZE(physicochemical[[#This Row],[quality]],Stats!N$3,Stats!N$7)</f>
        <v>0.50837380281196765</v>
      </c>
      <c r="U498">
        <f>SQRT(SUMXMY2($K$2:$S$2,physicochemical[[#This Row],[STDFA]:[STDAlc]]))</f>
        <v>6.3506771426681707</v>
      </c>
      <c r="V498" t="str">
        <f>VLOOKUP(physicochemical[[#This Row],[Euclidean Dist]],Quartiles,2)</f>
        <v>Q2</v>
      </c>
      <c r="W498">
        <f>IF(physicochemical[[#This Row],[Euclidean Dist]]&lt;=beta,1-2*(physicochemical[[#This Row],[Euclidean Dist]]/gamma)^2,2*((physicochemical[[#This Row],[Euclidean Dist]]-gamma)/gamma)^2)</f>
        <v>0.64612244848229117</v>
      </c>
      <c r="X498" t="str">
        <f>VLOOKUP(physicochemical[[#This Row],[S- Fn]],FuzzyQ,2)</f>
        <v>Q2</v>
      </c>
      <c r="Y498">
        <f>physicochemical[[#This Row],[Euclidean Dist]]^2</f>
        <v>40.331100170407964</v>
      </c>
      <c r="Z498" t="str">
        <f>VLOOKUP(physicochemical[[#This Row],[Concentration]],FuzzyQ,2)</f>
        <v>Q1</v>
      </c>
      <c r="AA498">
        <f>SQRT(physicochemical[[#This Row],[S- Fn]])</f>
        <v>0.80381742235553166</v>
      </c>
      <c r="AB498" t="str">
        <f>VLOOKUP(physicochemical[[#This Row],[Dialation]],FuzzyQ,2)</f>
        <v>Q1</v>
      </c>
    </row>
    <row r="499" spans="1:28" hidden="1" x14ac:dyDescent="0.35">
      <c r="A499">
        <f>'winequality-white'!A574</f>
        <v>10.199999999999999</v>
      </c>
      <c r="B499">
        <f>'winequality-white'!B574</f>
        <v>0.24</v>
      </c>
      <c r="C499">
        <f>'winequality-white'!D574</f>
        <v>2.4</v>
      </c>
      <c r="D499">
        <f>'winequality-white'!E574</f>
        <v>7.4999999999999997E-2</v>
      </c>
      <c r="E499">
        <f>'winequality-white'!F574</f>
        <v>10</v>
      </c>
      <c r="F499">
        <f>'winequality-white'!H574</f>
        <v>0.99780000000000002</v>
      </c>
      <c r="G499">
        <f>'winequality-white'!I574</f>
        <v>3.14</v>
      </c>
      <c r="H499">
        <f>'winequality-white'!J574</f>
        <v>0.61</v>
      </c>
      <c r="I499">
        <f>'winequality-white'!K574</f>
        <v>10.4</v>
      </c>
      <c r="J499" s="17">
        <v>5</v>
      </c>
      <c r="K499">
        <f>STANDARDIZE(physicochemical[[#This Row],[fixed acidity]],Stats!B$3,Stats!B$7)</f>
        <v>0.80098997158440932</v>
      </c>
      <c r="L499">
        <f>STANDARDIZE(physicochemical[[#This Row],[volatile acidity]],Stats!C$3,Stats!C$7)</f>
        <v>-1.6146189327798044</v>
      </c>
      <c r="M499">
        <f>STANDARDIZE(physicochemical[[#This Row],[residual sugar]],Stats!E$3,Stats!E$7)</f>
        <v>-0.14479892114872595</v>
      </c>
      <c r="N499">
        <f>STANDARDIZE(physicochemical[[#This Row],[chlorides]],Stats!F$3,Stats!F$7)</f>
        <v>-0.3080140709716232</v>
      </c>
      <c r="O499">
        <f>STANDARDIZE(physicochemical[[#This Row],[free sulfur dioxide]],Stats!G$3,Stats!G$7)</f>
        <v>-0.51850258323958376</v>
      </c>
      <c r="P499">
        <f>STANDARDIZE(physicochemical[[#This Row],[density]],Stats!I$3,Stats!I$7)</f>
        <v>0.25338460669248336</v>
      </c>
      <c r="Q499">
        <f>STANDARDIZE(physicochemical[[#This Row],[pH]],Stats!J$3,Stats!J$7)</f>
        <v>-1.0072942092180965</v>
      </c>
      <c r="R499">
        <f>STANDARDIZE(physicochemical[[#This Row],[sulphates]],Stats!K$3,Stats!K$7)</f>
        <v>-0.31941549157735188</v>
      </c>
      <c r="S499">
        <f>STANDARDIZE(physicochemical[[#This Row],[alcohol]],Stats!L$3,Stats!L$7)</f>
        <v>0.15418705680878736</v>
      </c>
      <c r="T499" s="17">
        <f>STANDARDIZE(physicochemical[[#This Row],[quality]],Stats!N$3,Stats!N$7)</f>
        <v>-0.74377842086283041</v>
      </c>
      <c r="U499">
        <f>SQRT(SUMXMY2($K$2:$S$2,physicochemical[[#This Row],[STDFA]:[STDAlc]]))</f>
        <v>6.5819078878781969</v>
      </c>
      <c r="V499" t="str">
        <f>VLOOKUP(physicochemical[[#This Row],[Euclidean Dist]],Quartiles,2)</f>
        <v>Q2</v>
      </c>
      <c r="W499">
        <f>IF(physicochemical[[#This Row],[Euclidean Dist]]&lt;=beta,1-2*(physicochemical[[#This Row],[Euclidean Dist]]/gamma)^2,2*((physicochemical[[#This Row],[Euclidean Dist]]-gamma)/gamma)^2)</f>
        <v>0.61988365471668527</v>
      </c>
      <c r="X499" t="str">
        <f>VLOOKUP(physicochemical[[#This Row],[S- Fn]],FuzzyQ,2)</f>
        <v>Q2</v>
      </c>
      <c r="Y499">
        <f>physicochemical[[#This Row],[Euclidean Dist]]^2</f>
        <v>43.321511444513227</v>
      </c>
      <c r="Z499" t="str">
        <f>VLOOKUP(physicochemical[[#This Row],[Concentration]],FuzzyQ,2)</f>
        <v>Q1</v>
      </c>
      <c r="AA499">
        <f>SQRT(physicochemical[[#This Row],[S- Fn]])</f>
        <v>0.78732690460613963</v>
      </c>
      <c r="AB499" t="str">
        <f>VLOOKUP(physicochemical[[#This Row],[Dialation]],FuzzyQ,2)</f>
        <v>Q1</v>
      </c>
    </row>
    <row r="500" spans="1:28" hidden="1" x14ac:dyDescent="0.35">
      <c r="A500">
        <f>'winequality-white'!A575</f>
        <v>10.5</v>
      </c>
      <c r="B500">
        <f>'winequality-white'!B575</f>
        <v>0.59</v>
      </c>
      <c r="C500">
        <f>'winequality-white'!D575</f>
        <v>2.1</v>
      </c>
      <c r="D500">
        <f>'winequality-white'!E575</f>
        <v>7.0000000000000007E-2</v>
      </c>
      <c r="E500">
        <f>'winequality-white'!F575</f>
        <v>14</v>
      </c>
      <c r="F500">
        <f>'winequality-white'!H575</f>
        <v>0.99909999999999999</v>
      </c>
      <c r="G500">
        <f>'winequality-white'!I575</f>
        <v>3.3</v>
      </c>
      <c r="H500">
        <f>'winequality-white'!J575</f>
        <v>0.56000000000000005</v>
      </c>
      <c r="I500">
        <f>'winequality-white'!K575</f>
        <v>9.6</v>
      </c>
      <c r="J500" s="17">
        <v>4</v>
      </c>
      <c r="K500">
        <f>STANDARDIZE(physicochemical[[#This Row],[fixed acidity]],Stats!B$3,Stats!B$7)</f>
        <v>0.96433508168931392</v>
      </c>
      <c r="L500">
        <f>STANDARDIZE(physicochemical[[#This Row],[volatile acidity]],Stats!C$3,Stats!C$7)</f>
        <v>0.34561772639301408</v>
      </c>
      <c r="M500">
        <f>STANDARDIZE(physicochemical[[#This Row],[residual sugar]],Stats!E$3,Stats!E$7)</f>
        <v>-0.38693758527702915</v>
      </c>
      <c r="N500">
        <f>STANDARDIZE(physicochemical[[#This Row],[chlorides]],Stats!F$3,Stats!F$7)</f>
        <v>-0.40818124852337134</v>
      </c>
      <c r="O500">
        <f>STANDARDIZE(physicochemical[[#This Row],[free sulfur dioxide]],Stats!G$3,Stats!G$7)</f>
        <v>-0.11741762231165197</v>
      </c>
      <c r="P500">
        <f>STANDARDIZE(physicochemical[[#This Row],[density]],Stats!I$3,Stats!I$7)</f>
        <v>0.98453969126189889</v>
      </c>
      <c r="Q500">
        <f>STANDARDIZE(physicochemical[[#This Row],[pH]],Stats!J$3,Stats!J$7)</f>
        <v>5.6980816360553939E-3</v>
      </c>
      <c r="R500">
        <f>STANDARDIZE(physicochemical[[#This Row],[sulphates]],Stats!K$3,Stats!K$7)</f>
        <v>-0.59232688219367402</v>
      </c>
      <c r="S500">
        <f>STANDARDIZE(physicochemical[[#This Row],[alcohol]],Stats!L$3,Stats!L$7)</f>
        <v>-0.62013589012792081</v>
      </c>
      <c r="T500" s="17">
        <f>STANDARDIZE(physicochemical[[#This Row],[quality]],Stats!N$3,Stats!N$7)</f>
        <v>-1.9959306445376284</v>
      </c>
      <c r="U500">
        <f>SQRT(SUMXMY2($K$2:$S$2,physicochemical[[#This Row],[STDFA]:[STDAlc]]))</f>
        <v>5.0556821650379442</v>
      </c>
      <c r="V500" t="str">
        <f>VLOOKUP(physicochemical[[#This Row],[Euclidean Dist]],Quartiles,2)</f>
        <v>Q2</v>
      </c>
      <c r="W500">
        <f>IF(physicochemical[[#This Row],[Euclidean Dist]]&lt;=beta,1-2*(physicochemical[[#This Row],[Euclidean Dist]]/gamma)^2,2*((physicochemical[[#This Row],[Euclidean Dist]]-gamma)/gamma)^2)</f>
        <v>0.77572933466774363</v>
      </c>
      <c r="X500" t="str">
        <f>VLOOKUP(physicochemical[[#This Row],[S- Fn]],FuzzyQ,2)</f>
        <v>Q1</v>
      </c>
      <c r="Y500">
        <f>physicochemical[[#This Row],[Euclidean Dist]]^2</f>
        <v>25.559922153882756</v>
      </c>
      <c r="Z500" t="str">
        <f>VLOOKUP(physicochemical[[#This Row],[Concentration]],FuzzyQ,2)</f>
        <v>Q1</v>
      </c>
      <c r="AA500">
        <f>SQRT(physicochemical[[#This Row],[S- Fn]])</f>
        <v>0.88075497992787055</v>
      </c>
      <c r="AB500" t="str">
        <f>VLOOKUP(physicochemical[[#This Row],[Dialation]],FuzzyQ,2)</f>
        <v>Q1</v>
      </c>
    </row>
    <row r="501" spans="1:28" hidden="1" x14ac:dyDescent="0.35">
      <c r="A501">
        <f>'winequality-white'!A576</f>
        <v>10.6</v>
      </c>
      <c r="B501">
        <f>'winequality-white'!B576</f>
        <v>0.34</v>
      </c>
      <c r="C501">
        <f>'winequality-white'!D576</f>
        <v>3.2</v>
      </c>
      <c r="D501">
        <f>'winequality-white'!E576</f>
        <v>7.8E-2</v>
      </c>
      <c r="E501">
        <f>'winequality-white'!F576</f>
        <v>20</v>
      </c>
      <c r="F501">
        <f>'winequality-white'!H576</f>
        <v>0.99919999999999998</v>
      </c>
      <c r="G501">
        <f>'winequality-white'!I576</f>
        <v>3.19</v>
      </c>
      <c r="H501">
        <f>'winequality-white'!J576</f>
        <v>0.7</v>
      </c>
      <c r="I501">
        <f>'winequality-white'!K576</f>
        <v>10</v>
      </c>
      <c r="J501" s="17">
        <v>6</v>
      </c>
      <c r="K501">
        <f>STANDARDIZE(physicochemical[[#This Row],[fixed acidity]],Stats!B$3,Stats!B$7)</f>
        <v>1.0187834517242818</v>
      </c>
      <c r="L501">
        <f>STANDARDIZE(physicochemical[[#This Row],[volatile acidity]],Stats!C$3,Stats!C$7)</f>
        <v>-1.0545513158732847</v>
      </c>
      <c r="M501">
        <f>STANDARDIZE(physicochemical[[#This Row],[residual sugar]],Stats!E$3,Stats!E$7)</f>
        <v>0.50090418319341656</v>
      </c>
      <c r="N501">
        <f>STANDARDIZE(physicochemical[[#This Row],[chlorides]],Stats!F$3,Stats!F$7)</f>
        <v>-0.24791376444057411</v>
      </c>
      <c r="O501">
        <f>STANDARDIZE(physicochemical[[#This Row],[free sulfur dioxide]],Stats!G$3,Stats!G$7)</f>
        <v>0.48420981908024568</v>
      </c>
      <c r="P501">
        <f>STANDARDIZE(physicochemical[[#This Row],[density]],Stats!I$3,Stats!I$7)</f>
        <v>1.040782390074926</v>
      </c>
      <c r="Q501">
        <f>STANDARDIZE(physicochemical[[#This Row],[pH]],Stats!J$3,Stats!J$7)</f>
        <v>-0.6907341183261746</v>
      </c>
      <c r="R501">
        <f>STANDARDIZE(physicochemical[[#This Row],[sulphates]],Stats!K$3,Stats!K$7)</f>
        <v>0.17182501153202853</v>
      </c>
      <c r="S501">
        <f>STANDARDIZE(physicochemical[[#This Row],[alcohol]],Stats!L$3,Stats!L$7)</f>
        <v>-0.23297441665956675</v>
      </c>
      <c r="T501" s="17">
        <f>STANDARDIZE(physicochemical[[#This Row],[quality]],Stats!N$3,Stats!N$7)</f>
        <v>0.50837380281196765</v>
      </c>
      <c r="U501">
        <f>SQRT(SUMXMY2($K$2:$S$2,physicochemical[[#This Row],[STDFA]:[STDAlc]]))</f>
        <v>6.2991041148228897</v>
      </c>
      <c r="V501" t="str">
        <f>VLOOKUP(physicochemical[[#This Row],[Euclidean Dist]],Quartiles,2)</f>
        <v>Q2</v>
      </c>
      <c r="W501">
        <f>IF(physicochemical[[#This Row],[Euclidean Dist]]&lt;=beta,1-2*(physicochemical[[#This Row],[Euclidean Dist]]/gamma)^2,2*((physicochemical[[#This Row],[Euclidean Dist]]-gamma)/gamma)^2)</f>
        <v>0.65184669844341536</v>
      </c>
      <c r="X501" t="str">
        <f>VLOOKUP(physicochemical[[#This Row],[S- Fn]],FuzzyQ,2)</f>
        <v>Q2</v>
      </c>
      <c r="Y501">
        <f>physicochemical[[#This Row],[Euclidean Dist]]^2</f>
        <v>39.67871264937866</v>
      </c>
      <c r="Z501" t="str">
        <f>VLOOKUP(physicochemical[[#This Row],[Concentration]],FuzzyQ,2)</f>
        <v>Q1</v>
      </c>
      <c r="AA501">
        <f>SQRT(physicochemical[[#This Row],[S- Fn]])</f>
        <v>0.80737023628779836</v>
      </c>
      <c r="AB501" t="str">
        <f>VLOOKUP(physicochemical[[#This Row],[Dialation]],FuzzyQ,2)</f>
        <v>Q1</v>
      </c>
    </row>
    <row r="502" spans="1:28" hidden="1" x14ac:dyDescent="0.35">
      <c r="A502">
        <f>'winequality-white'!A577</f>
        <v>12.3</v>
      </c>
      <c r="B502">
        <f>'winequality-white'!B577</f>
        <v>0.27</v>
      </c>
      <c r="C502">
        <f>'winequality-white'!D577</f>
        <v>3.1</v>
      </c>
      <c r="D502">
        <f>'winequality-white'!E577</f>
        <v>7.9000000000000001E-2</v>
      </c>
      <c r="E502">
        <f>'winequality-white'!F577</f>
        <v>28</v>
      </c>
      <c r="F502">
        <f>'winequality-white'!H577</f>
        <v>0.99929999999999997</v>
      </c>
      <c r="G502">
        <f>'winequality-white'!I577</f>
        <v>3.2</v>
      </c>
      <c r="H502">
        <f>'winequality-white'!J577</f>
        <v>0.8</v>
      </c>
      <c r="I502">
        <f>'winequality-white'!K577</f>
        <v>10.199999999999999</v>
      </c>
      <c r="J502" s="17">
        <v>6</v>
      </c>
      <c r="K502">
        <f>STANDARDIZE(physicochemical[[#This Row],[fixed acidity]],Stats!B$3,Stats!B$7)</f>
        <v>1.9444057423187395</v>
      </c>
      <c r="L502">
        <f>STANDARDIZE(physicochemical[[#This Row],[volatile acidity]],Stats!C$3,Stats!C$7)</f>
        <v>-1.4465986477078483</v>
      </c>
      <c r="M502">
        <f>STANDARDIZE(physicochemical[[#This Row],[residual sugar]],Stats!E$3,Stats!E$7)</f>
        <v>0.42019129515064868</v>
      </c>
      <c r="N502">
        <f>STANDARDIZE(physicochemical[[#This Row],[chlorides]],Stats!F$3,Stats!F$7)</f>
        <v>-0.22788032893022442</v>
      </c>
      <c r="O502">
        <f>STANDARDIZE(physicochemical[[#This Row],[free sulfur dioxide]],Stats!G$3,Stats!G$7)</f>
        <v>1.2863797409361093</v>
      </c>
      <c r="P502">
        <f>STANDARDIZE(physicochemical[[#This Row],[density]],Stats!I$3,Stats!I$7)</f>
        <v>1.0970250888879531</v>
      </c>
      <c r="Q502">
        <f>STANDARDIZE(physicochemical[[#This Row],[pH]],Stats!J$3,Stats!J$7)</f>
        <v>-0.62742210014778854</v>
      </c>
      <c r="R502">
        <f>STANDARDIZE(physicochemical[[#This Row],[sulphates]],Stats!K$3,Stats!K$7)</f>
        <v>0.71764779276467405</v>
      </c>
      <c r="S502">
        <f>STANDARDIZE(physicochemical[[#This Row],[alcohol]],Stats!L$3,Stats!L$7)</f>
        <v>-3.9393679925390557E-2</v>
      </c>
      <c r="T502" s="17">
        <f>STANDARDIZE(physicochemical[[#This Row],[quality]],Stats!N$3,Stats!N$7)</f>
        <v>0.50837380281196765</v>
      </c>
      <c r="U502">
        <f>SQRT(SUMXMY2($K$2:$S$2,physicochemical[[#This Row],[STDFA]:[STDAlc]]))</f>
        <v>7.1871986630547182</v>
      </c>
      <c r="V502" t="str">
        <f>VLOOKUP(physicochemical[[#This Row],[Euclidean Dist]],Quartiles,2)</f>
        <v>Q2</v>
      </c>
      <c r="W502">
        <f>IF(physicochemical[[#This Row],[Euclidean Dist]]&lt;=beta,1-2*(physicochemical[[#This Row],[Euclidean Dist]]/gamma)^2,2*((physicochemical[[#This Row],[Euclidean Dist]]-gamma)/gamma)^2)</f>
        <v>0.54675581222179925</v>
      </c>
      <c r="X502" t="str">
        <f>VLOOKUP(physicochemical[[#This Row],[S- Fn]],FuzzyQ,2)</f>
        <v>Q2</v>
      </c>
      <c r="Y502">
        <f>physicochemical[[#This Row],[Euclidean Dist]]^2</f>
        <v>51.655824622215526</v>
      </c>
      <c r="Z502" t="str">
        <f>VLOOKUP(physicochemical[[#This Row],[Concentration]],FuzzyQ,2)</f>
        <v>Q1</v>
      </c>
      <c r="AA502">
        <f>SQRT(physicochemical[[#This Row],[S- Fn]])</f>
        <v>0.73942938284991033</v>
      </c>
      <c r="AB502" t="str">
        <f>VLOOKUP(physicochemical[[#This Row],[Dialation]],FuzzyQ,2)</f>
        <v>Q2</v>
      </c>
    </row>
    <row r="503" spans="1:28" hidden="1" x14ac:dyDescent="0.35">
      <c r="A503">
        <f>'winequality-white'!A578</f>
        <v>9.9</v>
      </c>
      <c r="B503">
        <f>'winequality-white'!B578</f>
        <v>0.5</v>
      </c>
      <c r="C503">
        <f>'winequality-white'!D578</f>
        <v>2.2999999999999998</v>
      </c>
      <c r="D503">
        <f>'winequality-white'!E578</f>
        <v>0.10299999999999999</v>
      </c>
      <c r="E503">
        <f>'winequality-white'!F578</f>
        <v>6</v>
      </c>
      <c r="F503">
        <f>'winequality-white'!H578</f>
        <v>0.99780000000000002</v>
      </c>
      <c r="G503">
        <f>'winequality-white'!I578</f>
        <v>3.34</v>
      </c>
      <c r="H503">
        <f>'winequality-white'!J578</f>
        <v>0.52</v>
      </c>
      <c r="I503">
        <f>'winequality-white'!K578</f>
        <v>10</v>
      </c>
      <c r="J503" s="17">
        <v>4</v>
      </c>
      <c r="K503">
        <f>STANDARDIZE(physicochemical[[#This Row],[fixed acidity]],Stats!B$3,Stats!B$7)</f>
        <v>0.63764486147950572</v>
      </c>
      <c r="L503">
        <f>STANDARDIZE(physicochemical[[#This Row],[volatile acidity]],Stats!C$3,Stats!C$7)</f>
        <v>-0.15844312882285336</v>
      </c>
      <c r="M503">
        <f>STANDARDIZE(physicochemical[[#This Row],[residual sugar]],Stats!E$3,Stats!E$7)</f>
        <v>-0.2255118091914938</v>
      </c>
      <c r="N503">
        <f>STANDARDIZE(physicochemical[[#This Row],[chlorides]],Stats!F$3,Stats!F$7)</f>
        <v>0.25292212331816766</v>
      </c>
      <c r="O503">
        <f>STANDARDIZE(physicochemical[[#This Row],[free sulfur dioxide]],Stats!G$3,Stats!G$7)</f>
        <v>-0.91958754416751554</v>
      </c>
      <c r="P503">
        <f>STANDARDIZE(physicochemical[[#This Row],[density]],Stats!I$3,Stats!I$7)</f>
        <v>0.25338460669248336</v>
      </c>
      <c r="Q503">
        <f>STANDARDIZE(physicochemical[[#This Row],[pH]],Stats!J$3,Stats!J$7)</f>
        <v>0.25894615434959412</v>
      </c>
      <c r="R503">
        <f>STANDARDIZE(physicochemical[[#This Row],[sulphates]],Stats!K$3,Stats!K$7)</f>
        <v>-0.81065599468673222</v>
      </c>
      <c r="S503">
        <f>STANDARDIZE(physicochemical[[#This Row],[alcohol]],Stats!L$3,Stats!L$7)</f>
        <v>-0.23297441665956675</v>
      </c>
      <c r="T503" s="17">
        <f>STANDARDIZE(physicochemical[[#This Row],[quality]],Stats!N$3,Stats!N$7)</f>
        <v>-1.9959306445376284</v>
      </c>
      <c r="U503">
        <f>SQRT(SUMXMY2($K$2:$S$2,physicochemical[[#This Row],[STDFA]:[STDAlc]]))</f>
        <v>4.8343103340688316</v>
      </c>
      <c r="V503" t="str">
        <f>VLOOKUP(physicochemical[[#This Row],[Euclidean Dist]],Quartiles,2)</f>
        <v>Q2</v>
      </c>
      <c r="W503">
        <f>IF(physicochemical[[#This Row],[Euclidean Dist]]&lt;=beta,1-2*(physicochemical[[#This Row],[Euclidean Dist]]/gamma)^2,2*((physicochemical[[#This Row],[Euclidean Dist]]-gamma)/gamma)^2)</f>
        <v>0.79493950713846584</v>
      </c>
      <c r="X503" t="str">
        <f>VLOOKUP(physicochemical[[#This Row],[S- Fn]],FuzzyQ,2)</f>
        <v>Q1</v>
      </c>
      <c r="Y503">
        <f>physicochemical[[#This Row],[Euclidean Dist]]^2</f>
        <v>23.370556406084699</v>
      </c>
      <c r="Z503" t="str">
        <f>VLOOKUP(physicochemical[[#This Row],[Concentration]],FuzzyQ,2)</f>
        <v>Q1</v>
      </c>
      <c r="AA503">
        <f>SQRT(physicochemical[[#This Row],[S- Fn]])</f>
        <v>0.89159380164874735</v>
      </c>
      <c r="AB503" t="str">
        <f>VLOOKUP(physicochemical[[#This Row],[Dialation]],FuzzyQ,2)</f>
        <v>Q1</v>
      </c>
    </row>
    <row r="504" spans="1:28" hidden="1" x14ac:dyDescent="0.35">
      <c r="A504">
        <f>'winequality-white'!A579</f>
        <v>8.8000000000000007</v>
      </c>
      <c r="B504">
        <f>'winequality-white'!B579</f>
        <v>0.44</v>
      </c>
      <c r="C504">
        <f>'winequality-white'!D579</f>
        <v>2.8</v>
      </c>
      <c r="D504">
        <f>'winequality-white'!E579</f>
        <v>8.3000000000000004E-2</v>
      </c>
      <c r="E504">
        <f>'winequality-white'!F579</f>
        <v>18</v>
      </c>
      <c r="F504">
        <f>'winequality-white'!H579</f>
        <v>0.99819999999999998</v>
      </c>
      <c r="G504">
        <f>'winequality-white'!I579</f>
        <v>3.3</v>
      </c>
      <c r="H504">
        <f>'winequality-white'!J579</f>
        <v>0.6</v>
      </c>
      <c r="I504">
        <f>'winequality-white'!K579</f>
        <v>9.5</v>
      </c>
      <c r="J504" s="17">
        <v>5</v>
      </c>
      <c r="K504">
        <f>STANDARDIZE(physicochemical[[#This Row],[fixed acidity]],Stats!B$3,Stats!B$7)</f>
        <v>3.8712791094857188E-2</v>
      </c>
      <c r="L504">
        <f>STANDARDIZE(physicochemical[[#This Row],[volatile acidity]],Stats!C$3,Stats!C$7)</f>
        <v>-0.49448369896676508</v>
      </c>
      <c r="M504">
        <f>STANDARDIZE(physicochemical[[#This Row],[residual sugar]],Stats!E$3,Stats!E$7)</f>
        <v>0.17805263102234511</v>
      </c>
      <c r="N504">
        <f>STANDARDIZE(physicochemical[[#This Row],[chlorides]],Stats!F$3,Stats!F$7)</f>
        <v>-0.14774658688882564</v>
      </c>
      <c r="O504">
        <f>STANDARDIZE(physicochemical[[#This Row],[free sulfur dioxide]],Stats!G$3,Stats!G$7)</f>
        <v>0.2836673386162798</v>
      </c>
      <c r="P504">
        <f>STANDARDIZE(physicochemical[[#This Row],[density]],Stats!I$3,Stats!I$7)</f>
        <v>0.47835540194459197</v>
      </c>
      <c r="Q504">
        <f>STANDARDIZE(physicochemical[[#This Row],[pH]],Stats!J$3,Stats!J$7)</f>
        <v>5.6980816360553939E-3</v>
      </c>
      <c r="R504">
        <f>STANDARDIZE(physicochemical[[#This Row],[sulphates]],Stats!K$3,Stats!K$7)</f>
        <v>-0.37399776970061643</v>
      </c>
      <c r="S504">
        <f>STANDARDIZE(physicochemical[[#This Row],[alcohol]],Stats!L$3,Stats!L$7)</f>
        <v>-0.71692625849500891</v>
      </c>
      <c r="T504" s="17">
        <f>STANDARDIZE(physicochemical[[#This Row],[quality]],Stats!N$3,Stats!N$7)</f>
        <v>-0.74377842086283041</v>
      </c>
      <c r="U504">
        <f>SQRT(SUMXMY2($K$2:$S$2,physicochemical[[#This Row],[STDFA]:[STDAlc]]))</f>
        <v>5.2696900577963346</v>
      </c>
      <c r="V504" t="str">
        <f>VLOOKUP(physicochemical[[#This Row],[Euclidean Dist]],Quartiles,2)</f>
        <v>Q2</v>
      </c>
      <c r="W504">
        <f>IF(physicochemical[[#This Row],[Euclidean Dist]]&lt;=beta,1-2*(physicochemical[[#This Row],[Euclidean Dist]]/gamma)^2,2*((physicochemical[[#This Row],[Euclidean Dist]]-gamma)/gamma)^2)</f>
        <v>0.75634064533125578</v>
      </c>
      <c r="X504" t="str">
        <f>VLOOKUP(physicochemical[[#This Row],[S- Fn]],FuzzyQ,2)</f>
        <v>Q1</v>
      </c>
      <c r="Y504">
        <f>physicochemical[[#This Row],[Euclidean Dist]]^2</f>
        <v>27.769633305237537</v>
      </c>
      <c r="Z504" t="str">
        <f>VLOOKUP(physicochemical[[#This Row],[Concentration]],FuzzyQ,2)</f>
        <v>Q1</v>
      </c>
      <c r="AA504">
        <f>SQRT(physicochemical[[#This Row],[S- Fn]])</f>
        <v>0.86967847238577534</v>
      </c>
      <c r="AB504" t="str">
        <f>VLOOKUP(physicochemical[[#This Row],[Dialation]],FuzzyQ,2)</f>
        <v>Q1</v>
      </c>
    </row>
    <row r="505" spans="1:28" hidden="1" x14ac:dyDescent="0.35">
      <c r="A505">
        <f>'winequality-white'!A580</f>
        <v>8.8000000000000007</v>
      </c>
      <c r="B505">
        <f>'winequality-white'!B580</f>
        <v>0.47</v>
      </c>
      <c r="C505">
        <f>'winequality-white'!D580</f>
        <v>2.9</v>
      </c>
      <c r="D505">
        <f>'winequality-white'!E580</f>
        <v>8.5000000000000006E-2</v>
      </c>
      <c r="E505">
        <f>'winequality-white'!F580</f>
        <v>17</v>
      </c>
      <c r="F505">
        <f>'winequality-white'!H580</f>
        <v>0.99819999999999998</v>
      </c>
      <c r="G505">
        <f>'winequality-white'!I580</f>
        <v>3.29</v>
      </c>
      <c r="H505">
        <f>'winequality-white'!J580</f>
        <v>0.6</v>
      </c>
      <c r="I505">
        <f>'winequality-white'!K580</f>
        <v>9.8000000000000007</v>
      </c>
      <c r="J505" s="17">
        <v>5</v>
      </c>
      <c r="K505">
        <f>STANDARDIZE(physicochemical[[#This Row],[fixed acidity]],Stats!B$3,Stats!B$7)</f>
        <v>3.8712791094857188E-2</v>
      </c>
      <c r="L505">
        <f>STANDARDIZE(physicochemical[[#This Row],[volatile acidity]],Stats!C$3,Stats!C$7)</f>
        <v>-0.32646341389480937</v>
      </c>
      <c r="M505">
        <f>STANDARDIZE(physicochemical[[#This Row],[residual sugar]],Stats!E$3,Stats!E$7)</f>
        <v>0.25876551906511297</v>
      </c>
      <c r="N505">
        <f>STANDARDIZE(physicochemical[[#This Row],[chlorides]],Stats!F$3,Stats!F$7)</f>
        <v>-0.10767971586812626</v>
      </c>
      <c r="O505">
        <f>STANDARDIZE(physicochemical[[#This Row],[free sulfur dioxide]],Stats!G$3,Stats!G$7)</f>
        <v>0.18339609838429685</v>
      </c>
      <c r="P505">
        <f>STANDARDIZE(physicochemical[[#This Row],[density]],Stats!I$3,Stats!I$7)</f>
        <v>0.47835540194459197</v>
      </c>
      <c r="Q505">
        <f>STANDARDIZE(physicochemical[[#This Row],[pH]],Stats!J$3,Stats!J$7)</f>
        <v>-5.7613936542327875E-2</v>
      </c>
      <c r="R505">
        <f>STANDARDIZE(physicochemical[[#This Row],[sulphates]],Stats!K$3,Stats!K$7)</f>
        <v>-0.37399776970061643</v>
      </c>
      <c r="S505">
        <f>STANDARDIZE(physicochemical[[#This Row],[alcohol]],Stats!L$3,Stats!L$7)</f>
        <v>-0.42655515339374295</v>
      </c>
      <c r="T505" s="17">
        <f>STANDARDIZE(physicochemical[[#This Row],[quality]],Stats!N$3,Stats!N$7)</f>
        <v>-0.74377842086283041</v>
      </c>
      <c r="U505">
        <f>SQRT(SUMXMY2($K$2:$S$2,physicochemical[[#This Row],[STDFA]:[STDAlc]]))</f>
        <v>5.0615663485241305</v>
      </c>
      <c r="V505" t="str">
        <f>VLOOKUP(physicochemical[[#This Row],[Euclidean Dist]],Quartiles,2)</f>
        <v>Q2</v>
      </c>
      <c r="W505">
        <f>IF(physicochemical[[#This Row],[Euclidean Dist]]&lt;=beta,1-2*(physicochemical[[#This Row],[Euclidean Dist]]/gamma)^2,2*((physicochemical[[#This Row],[Euclidean Dist]]-gamma)/gamma)^2)</f>
        <v>0.77520698470343108</v>
      </c>
      <c r="X505" t="str">
        <f>VLOOKUP(physicochemical[[#This Row],[S- Fn]],FuzzyQ,2)</f>
        <v>Q1</v>
      </c>
      <c r="Y505">
        <f>physicochemical[[#This Row],[Euclidean Dist]]^2</f>
        <v>25.6194539005119</v>
      </c>
      <c r="Z505" t="str">
        <f>VLOOKUP(physicochemical[[#This Row],[Concentration]],FuzzyQ,2)</f>
        <v>Q1</v>
      </c>
      <c r="AA505">
        <f>SQRT(physicochemical[[#This Row],[S- Fn]])</f>
        <v>0.88045839464646547</v>
      </c>
      <c r="AB505" t="str">
        <f>VLOOKUP(physicochemical[[#This Row],[Dialation]],FuzzyQ,2)</f>
        <v>Q1</v>
      </c>
    </row>
    <row r="506" spans="1:28" hidden="1" x14ac:dyDescent="0.35">
      <c r="A506">
        <f>'winequality-white'!A581</f>
        <v>10.6</v>
      </c>
      <c r="B506">
        <f>'winequality-white'!B581</f>
        <v>0.31</v>
      </c>
      <c r="C506">
        <f>'winequality-white'!D581</f>
        <v>2.2000000000000002</v>
      </c>
      <c r="D506">
        <f>'winequality-white'!E581</f>
        <v>6.3E-2</v>
      </c>
      <c r="E506">
        <f>'winequality-white'!F581</f>
        <v>18</v>
      </c>
      <c r="F506">
        <f>'winequality-white'!H581</f>
        <v>0.99760000000000004</v>
      </c>
      <c r="G506">
        <f>'winequality-white'!I581</f>
        <v>3.14</v>
      </c>
      <c r="H506">
        <f>'winequality-white'!J581</f>
        <v>0.51</v>
      </c>
      <c r="I506">
        <f>'winequality-white'!K581</f>
        <v>9.8000000000000007</v>
      </c>
      <c r="J506" s="17">
        <v>6</v>
      </c>
      <c r="K506">
        <f>STANDARDIZE(physicochemical[[#This Row],[fixed acidity]],Stats!B$3,Stats!B$7)</f>
        <v>1.0187834517242818</v>
      </c>
      <c r="L506">
        <f>STANDARDIZE(physicochemical[[#This Row],[volatile acidity]],Stats!C$3,Stats!C$7)</f>
        <v>-1.2225716009452405</v>
      </c>
      <c r="M506">
        <f>STANDARDIZE(physicochemical[[#This Row],[residual sugar]],Stats!E$3,Stats!E$7)</f>
        <v>-0.30622469723426132</v>
      </c>
      <c r="N506">
        <f>STANDARDIZE(physicochemical[[#This Row],[chlorides]],Stats!F$3,Stats!F$7)</f>
        <v>-0.54841529709581915</v>
      </c>
      <c r="O506">
        <f>STANDARDIZE(physicochemical[[#This Row],[free sulfur dioxide]],Stats!G$3,Stats!G$7)</f>
        <v>0.2836673386162798</v>
      </c>
      <c r="P506">
        <f>STANDARDIZE(physicochemical[[#This Row],[density]],Stats!I$3,Stats!I$7)</f>
        <v>0.14089920906642905</v>
      </c>
      <c r="Q506">
        <f>STANDARDIZE(physicochemical[[#This Row],[pH]],Stats!J$3,Stats!J$7)</f>
        <v>-1.0072942092180965</v>
      </c>
      <c r="R506">
        <f>STANDARDIZE(physicochemical[[#This Row],[sulphates]],Stats!K$3,Stats!K$7)</f>
        <v>-0.86523827280999688</v>
      </c>
      <c r="S506">
        <f>STANDARDIZE(physicochemical[[#This Row],[alcohol]],Stats!L$3,Stats!L$7)</f>
        <v>-0.42655515339374295</v>
      </c>
      <c r="T506" s="17">
        <f>STANDARDIZE(physicochemical[[#This Row],[quality]],Stats!N$3,Stats!N$7)</f>
        <v>0.50837380281196765</v>
      </c>
      <c r="U506">
        <f>SQRT(SUMXMY2($K$2:$S$2,physicochemical[[#This Row],[STDFA]:[STDAlc]]))</f>
        <v>6.5328877445111795</v>
      </c>
      <c r="V506" t="str">
        <f>VLOOKUP(physicochemical[[#This Row],[Euclidean Dist]],Quartiles,2)</f>
        <v>Q2</v>
      </c>
      <c r="W506">
        <f>IF(physicochemical[[#This Row],[Euclidean Dist]]&lt;=beta,1-2*(physicochemical[[#This Row],[Euclidean Dist]]/gamma)^2,2*((physicochemical[[#This Row],[Euclidean Dist]]-gamma)/gamma)^2)</f>
        <v>0.62552456313798244</v>
      </c>
      <c r="X506" t="str">
        <f>VLOOKUP(physicochemical[[#This Row],[S- Fn]],FuzzyQ,2)</f>
        <v>Q2</v>
      </c>
      <c r="Y506">
        <f>physicochemical[[#This Row],[Euclidean Dist]]^2</f>
        <v>42.678622282384367</v>
      </c>
      <c r="Z506" t="str">
        <f>VLOOKUP(physicochemical[[#This Row],[Concentration]],FuzzyQ,2)</f>
        <v>Q1</v>
      </c>
      <c r="AA506">
        <f>SQRT(physicochemical[[#This Row],[S- Fn]])</f>
        <v>0.79090110831758376</v>
      </c>
      <c r="AB506" t="str">
        <f>VLOOKUP(physicochemical[[#This Row],[Dialation]],FuzzyQ,2)</f>
        <v>Q1</v>
      </c>
    </row>
    <row r="507" spans="1:28" hidden="1" x14ac:dyDescent="0.35">
      <c r="A507">
        <f>'winequality-white'!A582</f>
        <v>12.3</v>
      </c>
      <c r="B507">
        <f>'winequality-white'!B582</f>
        <v>0.5</v>
      </c>
      <c r="C507">
        <f>'winequality-white'!D582</f>
        <v>2.2000000000000002</v>
      </c>
      <c r="D507">
        <f>'winequality-white'!E582</f>
        <v>8.8999999999999996E-2</v>
      </c>
      <c r="E507">
        <f>'winequality-white'!F582</f>
        <v>5</v>
      </c>
      <c r="F507">
        <f>'winequality-white'!H582</f>
        <v>1.0002</v>
      </c>
      <c r="G507">
        <f>'winequality-white'!I582</f>
        <v>3.19</v>
      </c>
      <c r="H507">
        <f>'winequality-white'!J582</f>
        <v>0.44</v>
      </c>
      <c r="I507">
        <f>'winequality-white'!K582</f>
        <v>9.6</v>
      </c>
      <c r="J507" s="17">
        <v>5</v>
      </c>
      <c r="K507">
        <f>STANDARDIZE(physicochemical[[#This Row],[fixed acidity]],Stats!B$3,Stats!B$7)</f>
        <v>1.9444057423187395</v>
      </c>
      <c r="L507">
        <f>STANDARDIZE(physicochemical[[#This Row],[volatile acidity]],Stats!C$3,Stats!C$7)</f>
        <v>-0.15844312882285336</v>
      </c>
      <c r="M507">
        <f>STANDARDIZE(physicochemical[[#This Row],[residual sugar]],Stats!E$3,Stats!E$7)</f>
        <v>-0.30622469723426132</v>
      </c>
      <c r="N507">
        <f>STANDARDIZE(physicochemical[[#This Row],[chlorides]],Stats!F$3,Stats!F$7)</f>
        <v>-2.7545973826727767E-2</v>
      </c>
      <c r="O507">
        <f>STANDARDIZE(physicochemical[[#This Row],[free sulfur dioxide]],Stats!G$3,Stats!G$7)</f>
        <v>-1.0198587843994984</v>
      </c>
      <c r="P507">
        <f>STANDARDIZE(physicochemical[[#This Row],[density]],Stats!I$3,Stats!I$7)</f>
        <v>1.6032093782052601</v>
      </c>
      <c r="Q507">
        <f>STANDARDIZE(physicochemical[[#This Row],[pH]],Stats!J$3,Stats!J$7)</f>
        <v>-0.6907341183261746</v>
      </c>
      <c r="R507">
        <f>STANDARDIZE(physicochemical[[#This Row],[sulphates]],Stats!K$3,Stats!K$7)</f>
        <v>-1.2473142196728484</v>
      </c>
      <c r="S507">
        <f>STANDARDIZE(physicochemical[[#This Row],[alcohol]],Stats!L$3,Stats!L$7)</f>
        <v>-0.62013589012792081</v>
      </c>
      <c r="T507" s="17">
        <f>STANDARDIZE(physicochemical[[#This Row],[quality]],Stats!N$3,Stats!N$7)</f>
        <v>-0.74377842086283041</v>
      </c>
      <c r="U507">
        <f>SQRT(SUMXMY2($K$2:$S$2,physicochemical[[#This Row],[STDFA]:[STDAlc]]))</f>
        <v>6.155590109143426</v>
      </c>
      <c r="V507" t="str">
        <f>VLOOKUP(physicochemical[[#This Row],[Euclidean Dist]],Quartiles,2)</f>
        <v>Q2</v>
      </c>
      <c r="W507">
        <f>IF(physicochemical[[#This Row],[Euclidean Dist]]&lt;=beta,1-2*(physicochemical[[#This Row],[Euclidean Dist]]/gamma)^2,2*((physicochemical[[#This Row],[Euclidean Dist]]-gamma)/gamma)^2)</f>
        <v>0.66753010138742597</v>
      </c>
      <c r="X507" t="str">
        <f>VLOOKUP(physicochemical[[#This Row],[S- Fn]],FuzzyQ,2)</f>
        <v>Q2</v>
      </c>
      <c r="Y507">
        <f>physicochemical[[#This Row],[Euclidean Dist]]^2</f>
        <v>37.891289591784378</v>
      </c>
      <c r="Z507" t="str">
        <f>VLOOKUP(physicochemical[[#This Row],[Concentration]],FuzzyQ,2)</f>
        <v>Q1</v>
      </c>
      <c r="AA507">
        <f>SQRT(physicochemical[[#This Row],[S- Fn]])</f>
        <v>0.81702515346066673</v>
      </c>
      <c r="AB507" t="str">
        <f>VLOOKUP(physicochemical[[#This Row],[Dialation]],FuzzyQ,2)</f>
        <v>Q1</v>
      </c>
    </row>
    <row r="508" spans="1:28" hidden="1" x14ac:dyDescent="0.35">
      <c r="A508">
        <f>'winequality-white'!A584</f>
        <v>11.7</v>
      </c>
      <c r="B508">
        <f>'winequality-white'!B584</f>
        <v>0.49</v>
      </c>
      <c r="C508">
        <f>'winequality-white'!D584</f>
        <v>2.2000000000000002</v>
      </c>
      <c r="D508">
        <f>'winequality-white'!E584</f>
        <v>8.3000000000000004E-2</v>
      </c>
      <c r="E508">
        <f>'winequality-white'!F584</f>
        <v>5</v>
      </c>
      <c r="F508">
        <f>'winequality-white'!H584</f>
        <v>1</v>
      </c>
      <c r="G508">
        <f>'winequality-white'!I584</f>
        <v>3.19</v>
      </c>
      <c r="H508">
        <f>'winequality-white'!J584</f>
        <v>0.43</v>
      </c>
      <c r="I508">
        <f>'winequality-white'!K584</f>
        <v>9.1999999999999993</v>
      </c>
      <c r="J508" s="17">
        <v>5</v>
      </c>
      <c r="K508">
        <f>STANDARDIZE(physicochemical[[#This Row],[fixed acidity]],Stats!B$3,Stats!B$7)</f>
        <v>1.6177155221089303</v>
      </c>
      <c r="L508">
        <f>STANDARDIZE(physicochemical[[#This Row],[volatile acidity]],Stats!C$3,Stats!C$7)</f>
        <v>-0.21444989051350535</v>
      </c>
      <c r="M508">
        <f>STANDARDIZE(physicochemical[[#This Row],[residual sugar]],Stats!E$3,Stats!E$7)</f>
        <v>-0.30622469723426132</v>
      </c>
      <c r="N508">
        <f>STANDARDIZE(physicochemical[[#This Row],[chlorides]],Stats!F$3,Stats!F$7)</f>
        <v>-0.14774658688882564</v>
      </c>
      <c r="O508">
        <f>STANDARDIZE(physicochemical[[#This Row],[free sulfur dioxide]],Stats!G$3,Stats!G$7)</f>
        <v>-1.0198587843994984</v>
      </c>
      <c r="P508">
        <f>STANDARDIZE(physicochemical[[#This Row],[density]],Stats!I$3,Stats!I$7)</f>
        <v>1.4907239805792056</v>
      </c>
      <c r="Q508">
        <f>STANDARDIZE(physicochemical[[#This Row],[pH]],Stats!J$3,Stats!J$7)</f>
        <v>-0.6907341183261746</v>
      </c>
      <c r="R508">
        <f>STANDARDIZE(physicochemical[[#This Row],[sulphates]],Stats!K$3,Stats!K$7)</f>
        <v>-1.3018964977961129</v>
      </c>
      <c r="S508">
        <f>STANDARDIZE(physicochemical[[#This Row],[alcohol]],Stats!L$3,Stats!L$7)</f>
        <v>-1.007297363596275</v>
      </c>
      <c r="T508" s="17">
        <f>STANDARDIZE(physicochemical[[#This Row],[quality]],Stats!N$3,Stats!N$7)</f>
        <v>-0.74377842086283041</v>
      </c>
      <c r="U508">
        <f>SQRT(SUMXMY2($K$2:$S$2,physicochemical[[#This Row],[STDFA]:[STDAlc]]))</f>
        <v>6.1102116820662919</v>
      </c>
      <c r="V508" t="str">
        <f>VLOOKUP(physicochemical[[#This Row],[Euclidean Dist]],Quartiles,2)</f>
        <v>Q2</v>
      </c>
      <c r="W508">
        <f>IF(physicochemical[[#This Row],[Euclidean Dist]]&lt;=beta,1-2*(physicochemical[[#This Row],[Euclidean Dist]]/gamma)^2,2*((physicochemical[[#This Row],[Euclidean Dist]]-gamma)/gamma)^2)</f>
        <v>0.67241390650092081</v>
      </c>
      <c r="X508" t="str">
        <f>VLOOKUP(physicochemical[[#This Row],[S- Fn]],FuzzyQ,2)</f>
        <v>Q2</v>
      </c>
      <c r="Y508">
        <f>physicochemical[[#This Row],[Euclidean Dist]]^2</f>
        <v>37.334686799659387</v>
      </c>
      <c r="Z508" t="str">
        <f>VLOOKUP(physicochemical[[#This Row],[Concentration]],FuzzyQ,2)</f>
        <v>Q1</v>
      </c>
      <c r="AA508">
        <f>SQRT(physicochemical[[#This Row],[S- Fn]])</f>
        <v>0.82000847952988931</v>
      </c>
      <c r="AB508" t="str">
        <f>VLOOKUP(physicochemical[[#This Row],[Dialation]],FuzzyQ,2)</f>
        <v>Q1</v>
      </c>
    </row>
    <row r="509" spans="1:28" hidden="1" x14ac:dyDescent="0.35">
      <c r="A509">
        <f>'winequality-white'!A585</f>
        <v>12</v>
      </c>
      <c r="B509">
        <f>'winequality-white'!B585</f>
        <v>0.28000000000000003</v>
      </c>
      <c r="C509">
        <f>'winequality-white'!D585</f>
        <v>1.9</v>
      </c>
      <c r="D509">
        <f>'winequality-white'!E585</f>
        <v>7.3999999999999996E-2</v>
      </c>
      <c r="E509">
        <f>'winequality-white'!F585</f>
        <v>10</v>
      </c>
      <c r="F509">
        <f>'winequality-white'!H585</f>
        <v>0.99760000000000004</v>
      </c>
      <c r="G509">
        <f>'winequality-white'!I585</f>
        <v>2.98</v>
      </c>
      <c r="H509">
        <f>'winequality-white'!J585</f>
        <v>0.66</v>
      </c>
      <c r="I509">
        <f>'winequality-white'!K585</f>
        <v>9.9</v>
      </c>
      <c r="J509" s="17">
        <v>7</v>
      </c>
      <c r="K509">
        <f>STANDARDIZE(physicochemical[[#This Row],[fixed acidity]],Stats!B$3,Stats!B$7)</f>
        <v>1.7810606322138349</v>
      </c>
      <c r="L509">
        <f>STANDARDIZE(physicochemical[[#This Row],[volatile acidity]],Stats!C$3,Stats!C$7)</f>
        <v>-1.3905918860171962</v>
      </c>
      <c r="M509">
        <f>STANDARDIZE(physicochemical[[#This Row],[residual sugar]],Stats!E$3,Stats!E$7)</f>
        <v>-0.54836336136256492</v>
      </c>
      <c r="N509">
        <f>STANDARDIZE(physicochemical[[#This Row],[chlorides]],Stats!F$3,Stats!F$7)</f>
        <v>-0.32804750648197289</v>
      </c>
      <c r="O509">
        <f>STANDARDIZE(physicochemical[[#This Row],[free sulfur dioxide]],Stats!G$3,Stats!G$7)</f>
        <v>-0.51850258323958376</v>
      </c>
      <c r="P509">
        <f>STANDARDIZE(physicochemical[[#This Row],[density]],Stats!I$3,Stats!I$7)</f>
        <v>0.14089920906642905</v>
      </c>
      <c r="Q509">
        <f>STANDARDIZE(physicochemical[[#This Row],[pH]],Stats!J$3,Stats!J$7)</f>
        <v>-2.0202865000722516</v>
      </c>
      <c r="R509">
        <f>STANDARDIZE(physicochemical[[#This Row],[sulphates]],Stats!K$3,Stats!K$7)</f>
        <v>-4.6504100961029089E-2</v>
      </c>
      <c r="S509">
        <f>STANDARDIZE(physicochemical[[#This Row],[alcohol]],Stats!L$3,Stats!L$7)</f>
        <v>-0.32976478502665485</v>
      </c>
      <c r="T509" s="17">
        <f>STANDARDIZE(physicochemical[[#This Row],[quality]],Stats!N$3,Stats!N$7)</f>
        <v>1.7605260264867657</v>
      </c>
      <c r="U509">
        <f>SQRT(SUMXMY2($K$2:$S$2,physicochemical[[#This Row],[STDFA]:[STDAlc]]))</f>
        <v>7.3692441103916684</v>
      </c>
      <c r="V509" t="str">
        <f>VLOOKUP(physicochemical[[#This Row],[Euclidean Dist]],Quartiles,2)</f>
        <v>Q2</v>
      </c>
      <c r="W509">
        <f>IF(physicochemical[[#This Row],[Euclidean Dist]]&lt;=beta,1-2*(physicochemical[[#This Row],[Euclidean Dist]]/gamma)^2,2*((physicochemical[[#This Row],[Euclidean Dist]]-gamma)/gamma)^2)</f>
        <v>0.52350447020820923</v>
      </c>
      <c r="X509" t="str">
        <f>VLOOKUP(physicochemical[[#This Row],[S- Fn]],FuzzyQ,2)</f>
        <v>Q2</v>
      </c>
      <c r="Y509">
        <f>physicochemical[[#This Row],[Euclidean Dist]]^2</f>
        <v>54.305758758542289</v>
      </c>
      <c r="Z509" t="str">
        <f>VLOOKUP(physicochemical[[#This Row],[Concentration]],FuzzyQ,2)</f>
        <v>Q1</v>
      </c>
      <c r="AA509">
        <f>SQRT(physicochemical[[#This Row],[S- Fn]])</f>
        <v>0.72353608770275535</v>
      </c>
      <c r="AB509" t="str">
        <f>VLOOKUP(physicochemical[[#This Row],[Dialation]],FuzzyQ,2)</f>
        <v>Q2</v>
      </c>
    </row>
    <row r="510" spans="1:28" hidden="1" x14ac:dyDescent="0.35">
      <c r="A510">
        <f>'winequality-white'!A586</f>
        <v>11.8</v>
      </c>
      <c r="B510">
        <f>'winequality-white'!B586</f>
        <v>0.33</v>
      </c>
      <c r="C510">
        <f>'winequality-white'!D586</f>
        <v>3.4</v>
      </c>
      <c r="D510">
        <f>'winequality-white'!E586</f>
        <v>9.2999999999999999E-2</v>
      </c>
      <c r="E510">
        <f>'winequality-white'!F586</f>
        <v>54</v>
      </c>
      <c r="F510">
        <f>'winequality-white'!H586</f>
        <v>1.0002</v>
      </c>
      <c r="G510">
        <f>'winequality-white'!I586</f>
        <v>3.3</v>
      </c>
      <c r="H510">
        <f>'winequality-white'!J586</f>
        <v>0.76</v>
      </c>
      <c r="I510">
        <f>'winequality-white'!K586</f>
        <v>10.7</v>
      </c>
      <c r="J510" s="17">
        <v>7</v>
      </c>
      <c r="K510">
        <f>STANDARDIZE(physicochemical[[#This Row],[fixed acidity]],Stats!B$3,Stats!B$7)</f>
        <v>1.6721638921438993</v>
      </c>
      <c r="L510">
        <f>STANDARDIZE(physicochemical[[#This Row],[volatile acidity]],Stats!C$3,Stats!C$7)</f>
        <v>-1.1105580775639365</v>
      </c>
      <c r="M510">
        <f>STANDARDIZE(physicochemical[[#This Row],[residual sugar]],Stats!E$3,Stats!E$7)</f>
        <v>0.66232995927895189</v>
      </c>
      <c r="N510">
        <f>STANDARDIZE(physicochemical[[#This Row],[chlorides]],Stats!F$3,Stats!F$7)</f>
        <v>5.2587768214671003E-2</v>
      </c>
      <c r="O510">
        <f>STANDARDIZE(physicochemical[[#This Row],[free sulfur dioxide]],Stats!G$3,Stats!G$7)</f>
        <v>3.8934319869676655</v>
      </c>
      <c r="P510">
        <f>STANDARDIZE(physicochemical[[#This Row],[density]],Stats!I$3,Stats!I$7)</f>
        <v>1.6032093782052601</v>
      </c>
      <c r="Q510">
        <f>STANDARDIZE(physicochemical[[#This Row],[pH]],Stats!J$3,Stats!J$7)</f>
        <v>5.6980816360553939E-3</v>
      </c>
      <c r="R510">
        <f>STANDARDIZE(physicochemical[[#This Row],[sulphates]],Stats!K$3,Stats!K$7)</f>
        <v>0.49931868027161586</v>
      </c>
      <c r="S510">
        <f>STANDARDIZE(physicochemical[[#This Row],[alcohol]],Stats!L$3,Stats!L$7)</f>
        <v>0.44455816191005165</v>
      </c>
      <c r="T510" s="17">
        <f>STANDARDIZE(physicochemical[[#This Row],[quality]],Stats!N$3,Stats!N$7)</f>
        <v>1.7605260264867657</v>
      </c>
      <c r="U510">
        <f>SQRT(SUMXMY2($K$2:$S$2,physicochemical[[#This Row],[STDFA]:[STDAlc]]))</f>
        <v>7.9494770619161512</v>
      </c>
      <c r="V510" t="str">
        <f>VLOOKUP(physicochemical[[#This Row],[Euclidean Dist]],Quartiles,2)</f>
        <v>Q3</v>
      </c>
      <c r="W510">
        <f>IF(physicochemical[[#This Row],[Euclidean Dist]]&lt;=beta,1-2*(physicochemical[[#This Row],[Euclidean Dist]]/gamma)^2,2*((physicochemical[[#This Row],[Euclidean Dist]]-gamma)/gamma)^2)</f>
        <v>0.44833180635012304</v>
      </c>
      <c r="X510" t="str">
        <f>VLOOKUP(physicochemical[[#This Row],[S- Fn]],FuzzyQ,2)</f>
        <v>Q3</v>
      </c>
      <c r="Y510">
        <f>physicochemical[[#This Row],[Euclidean Dist]]^2</f>
        <v>63.194185557931043</v>
      </c>
      <c r="Z510" t="str">
        <f>VLOOKUP(physicochemical[[#This Row],[Concentration]],FuzzyQ,2)</f>
        <v>Q1</v>
      </c>
      <c r="AA510">
        <f>SQRT(physicochemical[[#This Row],[S- Fn]])</f>
        <v>0.669575840626081</v>
      </c>
      <c r="AB510" t="str">
        <f>VLOOKUP(physicochemical[[#This Row],[Dialation]],FuzzyQ,2)</f>
        <v>Q2</v>
      </c>
    </row>
    <row r="511" spans="1:28" hidden="1" x14ac:dyDescent="0.35">
      <c r="A511">
        <f>'winequality-white'!A587</f>
        <v>7.6</v>
      </c>
      <c r="B511">
        <f>'winequality-white'!B587</f>
        <v>0.51</v>
      </c>
      <c r="C511">
        <f>'winequality-white'!D587</f>
        <v>2.4</v>
      </c>
      <c r="D511">
        <f>'winequality-white'!E587</f>
        <v>9.0999999999999998E-2</v>
      </c>
      <c r="E511">
        <f>'winequality-white'!F587</f>
        <v>8</v>
      </c>
      <c r="F511">
        <f>'winequality-white'!H587</f>
        <v>0.998</v>
      </c>
      <c r="G511">
        <f>'winequality-white'!I587</f>
        <v>3.47</v>
      </c>
      <c r="H511">
        <f>'winequality-white'!J587</f>
        <v>0.66</v>
      </c>
      <c r="I511">
        <f>'winequality-white'!K587</f>
        <v>9.6</v>
      </c>
      <c r="J511" s="17">
        <v>6</v>
      </c>
      <c r="K511">
        <f>STANDARDIZE(physicochemical[[#This Row],[fixed acidity]],Stats!B$3,Stats!B$7)</f>
        <v>-0.61466764932476026</v>
      </c>
      <c r="L511">
        <f>STANDARDIZE(physicochemical[[#This Row],[volatile acidity]],Stats!C$3,Stats!C$7)</f>
        <v>-0.10243636713220135</v>
      </c>
      <c r="M511">
        <f>STANDARDIZE(physicochemical[[#This Row],[residual sugar]],Stats!E$3,Stats!E$7)</f>
        <v>-0.14479892114872595</v>
      </c>
      <c r="N511">
        <f>STANDARDIZE(physicochemical[[#This Row],[chlorides]],Stats!F$3,Stats!F$7)</f>
        <v>1.2520897193971616E-2</v>
      </c>
      <c r="O511">
        <f>STANDARDIZE(physicochemical[[#This Row],[free sulfur dioxide]],Stats!G$3,Stats!G$7)</f>
        <v>-0.71904506370354959</v>
      </c>
      <c r="P511">
        <f>STANDARDIZE(physicochemical[[#This Row],[density]],Stats!I$3,Stats!I$7)</f>
        <v>0.36587000431853767</v>
      </c>
      <c r="Q511">
        <f>STANDARDIZE(physicochemical[[#This Row],[pH]],Stats!J$3,Stats!J$7)</f>
        <v>1.0820023906685963</v>
      </c>
      <c r="R511">
        <f>STANDARDIZE(physicochemical[[#This Row],[sulphates]],Stats!K$3,Stats!K$7)</f>
        <v>-4.6504100961029089E-2</v>
      </c>
      <c r="S511">
        <f>STANDARDIZE(physicochemical[[#This Row],[alcohol]],Stats!L$3,Stats!L$7)</f>
        <v>-0.62013589012792081</v>
      </c>
      <c r="T511" s="17">
        <f>STANDARDIZE(physicochemical[[#This Row],[quality]],Stats!N$3,Stats!N$7)</f>
        <v>0.50837380281196765</v>
      </c>
      <c r="U511">
        <f>SQRT(SUMXMY2($K$2:$S$2,physicochemical[[#This Row],[STDFA]:[STDAlc]]))</f>
        <v>4.4549958981098303</v>
      </c>
      <c r="V511" t="str">
        <f>VLOOKUP(physicochemical[[#This Row],[Euclidean Dist]],Quartiles,2)</f>
        <v>Q2</v>
      </c>
      <c r="W511">
        <f>IF(physicochemical[[#This Row],[Euclidean Dist]]&lt;=beta,1-2*(physicochemical[[#This Row],[Euclidean Dist]]/gamma)^2,2*((physicochemical[[#This Row],[Euclidean Dist]]-gamma)/gamma)^2)</f>
        <v>0.8258563825737304</v>
      </c>
      <c r="X511" t="str">
        <f>VLOOKUP(physicochemical[[#This Row],[S- Fn]],FuzzyQ,2)</f>
        <v>Q1</v>
      </c>
      <c r="Y511">
        <f>physicochemical[[#This Row],[Euclidean Dist]]^2</f>
        <v>19.846988452175413</v>
      </c>
      <c r="Z511" t="str">
        <f>VLOOKUP(physicochemical[[#This Row],[Concentration]],FuzzyQ,2)</f>
        <v>Q1</v>
      </c>
      <c r="AA511">
        <f>SQRT(physicochemical[[#This Row],[S- Fn]])</f>
        <v>0.90876640704513856</v>
      </c>
      <c r="AB511" t="str">
        <f>VLOOKUP(physicochemical[[#This Row],[Dialation]],FuzzyQ,2)</f>
        <v>Q1</v>
      </c>
    </row>
    <row r="512" spans="1:28" hidden="1" x14ac:dyDescent="0.35">
      <c r="A512">
        <f>'winequality-white'!A588</f>
        <v>11.1</v>
      </c>
      <c r="B512">
        <f>'winequality-white'!B588</f>
        <v>0.31</v>
      </c>
      <c r="C512">
        <f>'winequality-white'!D588</f>
        <v>2.7</v>
      </c>
      <c r="D512">
        <f>'winequality-white'!E588</f>
        <v>9.4E-2</v>
      </c>
      <c r="E512">
        <f>'winequality-white'!F588</f>
        <v>16</v>
      </c>
      <c r="F512">
        <f>'winequality-white'!H588</f>
        <v>0.99860000000000004</v>
      </c>
      <c r="G512">
        <f>'winequality-white'!I588</f>
        <v>3.12</v>
      </c>
      <c r="H512">
        <f>'winequality-white'!J588</f>
        <v>1.02</v>
      </c>
      <c r="I512">
        <f>'winequality-white'!K588</f>
        <v>10.6</v>
      </c>
      <c r="J512" s="17">
        <v>7</v>
      </c>
      <c r="K512">
        <f>STANDARDIZE(physicochemical[[#This Row],[fixed acidity]],Stats!B$3,Stats!B$7)</f>
        <v>1.2910253018991222</v>
      </c>
      <c r="L512">
        <f>STANDARDIZE(physicochemical[[#This Row],[volatile acidity]],Stats!C$3,Stats!C$7)</f>
        <v>-1.2225716009452405</v>
      </c>
      <c r="M512">
        <f>STANDARDIZE(physicochemical[[#This Row],[residual sugar]],Stats!E$3,Stats!E$7)</f>
        <v>9.733974297957762E-2</v>
      </c>
      <c r="N512">
        <f>STANDARDIZE(physicochemical[[#This Row],[chlorides]],Stats!F$3,Stats!F$7)</f>
        <v>7.2621203725020692E-2</v>
      </c>
      <c r="O512">
        <f>STANDARDIZE(physicochemical[[#This Row],[free sulfur dioxide]],Stats!G$3,Stats!G$7)</f>
        <v>8.3124858152313921E-2</v>
      </c>
      <c r="P512">
        <f>STANDARDIZE(physicochemical[[#This Row],[density]],Stats!I$3,Stats!I$7)</f>
        <v>0.70332619719676304</v>
      </c>
      <c r="Q512">
        <f>STANDARDIZE(physicochemical[[#This Row],[pH]],Stats!J$3,Stats!J$7)</f>
        <v>-1.133918245574866</v>
      </c>
      <c r="R512">
        <f>STANDARDIZE(physicochemical[[#This Row],[sulphates]],Stats!K$3,Stats!K$7)</f>
        <v>1.918457911476493</v>
      </c>
      <c r="S512">
        <f>STANDARDIZE(physicochemical[[#This Row],[alcohol]],Stats!L$3,Stats!L$7)</f>
        <v>0.34776779354296355</v>
      </c>
      <c r="T512" s="17">
        <f>STANDARDIZE(physicochemical[[#This Row],[quality]],Stats!N$3,Stats!N$7)</f>
        <v>1.7605260264867657</v>
      </c>
      <c r="U512">
        <f>SQRT(SUMXMY2($K$2:$S$2,physicochemical[[#This Row],[STDFA]:[STDAlc]]))</f>
        <v>7.0302459935992863</v>
      </c>
      <c r="V512" t="str">
        <f>VLOOKUP(physicochemical[[#This Row],[Euclidean Dist]],Quartiles,2)</f>
        <v>Q2</v>
      </c>
      <c r="W512">
        <f>IF(physicochemical[[#This Row],[Euclidean Dist]]&lt;=beta,1-2*(physicochemical[[#This Row],[Euclidean Dist]]/gamma)^2,2*((physicochemical[[#This Row],[Euclidean Dist]]-gamma)/gamma)^2)</f>
        <v>0.56633538438106079</v>
      </c>
      <c r="X512" t="str">
        <f>VLOOKUP(physicochemical[[#This Row],[S- Fn]],FuzzyQ,2)</f>
        <v>Q2</v>
      </c>
      <c r="Y512">
        <f>physicochemical[[#This Row],[Euclidean Dist]]^2</f>
        <v>49.424358730518819</v>
      </c>
      <c r="Z512" t="str">
        <f>VLOOKUP(physicochemical[[#This Row],[Concentration]],FuzzyQ,2)</f>
        <v>Q1</v>
      </c>
      <c r="AA512">
        <f>SQRT(physicochemical[[#This Row],[S- Fn]])</f>
        <v>0.75255257914717211</v>
      </c>
      <c r="AB512" t="str">
        <f>VLOOKUP(physicochemical[[#This Row],[Dialation]],FuzzyQ,2)</f>
        <v>Q1</v>
      </c>
    </row>
    <row r="513" spans="1:28" hidden="1" x14ac:dyDescent="0.35">
      <c r="A513">
        <f>'winequality-white'!A589</f>
        <v>7.3</v>
      </c>
      <c r="B513">
        <f>'winequality-white'!B589</f>
        <v>0.73</v>
      </c>
      <c r="C513">
        <f>'winequality-white'!D589</f>
        <v>1.9</v>
      </c>
      <c r="D513">
        <f>'winequality-white'!E589</f>
        <v>0.108</v>
      </c>
      <c r="E513">
        <f>'winequality-white'!F589</f>
        <v>18</v>
      </c>
      <c r="F513">
        <f>'winequality-white'!H589</f>
        <v>0.99670000000000003</v>
      </c>
      <c r="G513">
        <f>'winequality-white'!I589</f>
        <v>3.26</v>
      </c>
      <c r="H513">
        <f>'winequality-white'!J589</f>
        <v>0.59</v>
      </c>
      <c r="I513">
        <f>'winequality-white'!K589</f>
        <v>9.3000000000000007</v>
      </c>
      <c r="J513" s="17">
        <v>5</v>
      </c>
      <c r="K513">
        <f>STANDARDIZE(physicochemical[[#This Row],[fixed acidity]],Stats!B$3,Stats!B$7)</f>
        <v>-0.7780127594296643</v>
      </c>
      <c r="L513">
        <f>STANDARDIZE(physicochemical[[#This Row],[volatile acidity]],Stats!C$3,Stats!C$7)</f>
        <v>1.1297123900621415</v>
      </c>
      <c r="M513">
        <f>STANDARDIZE(physicochemical[[#This Row],[residual sugar]],Stats!E$3,Stats!E$7)</f>
        <v>-0.54836336136256492</v>
      </c>
      <c r="N513">
        <f>STANDARDIZE(physicochemical[[#This Row],[chlorides]],Stats!F$3,Stats!F$7)</f>
        <v>0.35308930086991608</v>
      </c>
      <c r="O513">
        <f>STANDARDIZE(physicochemical[[#This Row],[free sulfur dioxide]],Stats!G$3,Stats!G$7)</f>
        <v>0.2836673386162798</v>
      </c>
      <c r="P513">
        <f>STANDARDIZE(physicochemical[[#This Row],[density]],Stats!I$3,Stats!I$7)</f>
        <v>-0.3652850802508778</v>
      </c>
      <c r="Q513">
        <f>STANDARDIZE(physicochemical[[#This Row],[pH]],Stats!J$3,Stats!J$7)</f>
        <v>-0.24754999107748332</v>
      </c>
      <c r="R513">
        <f>STANDARDIZE(physicochemical[[#This Row],[sulphates]],Stats!K$3,Stats!K$7)</f>
        <v>-0.42858004782388098</v>
      </c>
      <c r="S513">
        <f>STANDARDIZE(physicochemical[[#This Row],[alcohol]],Stats!L$3,Stats!L$7)</f>
        <v>-0.9105069952291851</v>
      </c>
      <c r="T513" s="17">
        <f>STANDARDIZE(physicochemical[[#This Row],[quality]],Stats!N$3,Stats!N$7)</f>
        <v>-0.74377842086283041</v>
      </c>
      <c r="U513">
        <f>SQRT(SUMXMY2($K$2:$S$2,physicochemical[[#This Row],[STDFA]:[STDAlc]]))</f>
        <v>4.3867540725988041</v>
      </c>
      <c r="V513" t="str">
        <f>VLOOKUP(physicochemical[[#This Row],[Euclidean Dist]],Quartiles,2)</f>
        <v>Q2</v>
      </c>
      <c r="W513">
        <f>IF(physicochemical[[#This Row],[Euclidean Dist]]&lt;=beta,1-2*(physicochemical[[#This Row],[Euclidean Dist]]/gamma)^2,2*((physicochemical[[#This Row],[Euclidean Dist]]-gamma)/gamma)^2)</f>
        <v>0.83115060045186839</v>
      </c>
      <c r="X513" t="str">
        <f>VLOOKUP(physicochemical[[#This Row],[S- Fn]],FuzzyQ,2)</f>
        <v>Q1</v>
      </c>
      <c r="Y513">
        <f>physicochemical[[#This Row],[Euclidean Dist]]^2</f>
        <v>19.243611293462195</v>
      </c>
      <c r="Z513" t="str">
        <f>VLOOKUP(physicochemical[[#This Row],[Concentration]],FuzzyQ,2)</f>
        <v>Q1</v>
      </c>
      <c r="AA513">
        <f>SQRT(physicochemical[[#This Row],[S- Fn]])</f>
        <v>0.91167461325402077</v>
      </c>
      <c r="AB513" t="str">
        <f>VLOOKUP(physicochemical[[#This Row],[Dialation]],FuzzyQ,2)</f>
        <v>Q1</v>
      </c>
    </row>
    <row r="514" spans="1:28" hidden="1" x14ac:dyDescent="0.35">
      <c r="A514">
        <f>'winequality-white'!A590</f>
        <v>5</v>
      </c>
      <c r="B514">
        <f>'winequality-white'!B590</f>
        <v>0.42</v>
      </c>
      <c r="C514">
        <f>'winequality-white'!D590</f>
        <v>2</v>
      </c>
      <c r="D514">
        <f>'winequality-white'!E590</f>
        <v>0.06</v>
      </c>
      <c r="E514">
        <f>'winequality-white'!F590</f>
        <v>19</v>
      </c>
      <c r="F514">
        <f>'winequality-white'!H590</f>
        <v>0.99170000000000003</v>
      </c>
      <c r="G514">
        <f>'winequality-white'!I590</f>
        <v>3.72</v>
      </c>
      <c r="H514">
        <f>'winequality-white'!J590</f>
        <v>0.74</v>
      </c>
      <c r="I514">
        <f>'winequality-white'!K590</f>
        <v>14</v>
      </c>
      <c r="J514" s="17">
        <v>8</v>
      </c>
      <c r="K514">
        <f>STANDARDIZE(physicochemical[[#This Row],[fixed acidity]],Stats!B$3,Stats!B$7)</f>
        <v>-2.0303252702339298</v>
      </c>
      <c r="L514">
        <f>STANDARDIZE(physicochemical[[#This Row],[volatile acidity]],Stats!C$3,Stats!C$7)</f>
        <v>-0.60649722234806913</v>
      </c>
      <c r="M514">
        <f>STANDARDIZE(physicochemical[[#This Row],[residual sugar]],Stats!E$3,Stats!E$7)</f>
        <v>-0.46765047331979703</v>
      </c>
      <c r="N514">
        <f>STANDARDIZE(physicochemical[[#This Row],[chlorides]],Stats!F$3,Stats!F$7)</f>
        <v>-0.6085156036268683</v>
      </c>
      <c r="O514">
        <f>STANDARDIZE(physicochemical[[#This Row],[free sulfur dioxide]],Stats!G$3,Stats!G$7)</f>
        <v>0.38393857884826277</v>
      </c>
      <c r="P514">
        <f>STANDARDIZE(physicochemical[[#This Row],[density]],Stats!I$3,Stats!I$7)</f>
        <v>-3.1774200209025478</v>
      </c>
      <c r="Q514">
        <f>STANDARDIZE(physicochemical[[#This Row],[pH]],Stats!J$3,Stats!J$7)</f>
        <v>2.6648028451282118</v>
      </c>
      <c r="R514">
        <f>STANDARDIZE(physicochemical[[#This Row],[sulphates]],Stats!K$3,Stats!K$7)</f>
        <v>0.39015412402508676</v>
      </c>
      <c r="S514">
        <f>STANDARDIZE(physicochemical[[#This Row],[alcohol]],Stats!L$3,Stats!L$7)</f>
        <v>3.6386403180239708</v>
      </c>
      <c r="T514" s="17">
        <f>STANDARDIZE(physicochemical[[#This Row],[quality]],Stats!N$3,Stats!N$7)</f>
        <v>3.0126782501615637</v>
      </c>
      <c r="U514">
        <f>SQRT(SUMXMY2($K$2:$S$2,physicochemical[[#This Row],[STDFA]:[STDAlc]]))</f>
        <v>6.7228169085158189</v>
      </c>
      <c r="V514" t="str">
        <f>VLOOKUP(physicochemical[[#This Row],[Euclidean Dist]],Quartiles,2)</f>
        <v>Q2</v>
      </c>
      <c r="W514">
        <f>IF(physicochemical[[#This Row],[Euclidean Dist]]&lt;=beta,1-2*(physicochemical[[#This Row],[Euclidean Dist]]/gamma)^2,2*((physicochemical[[#This Row],[Euclidean Dist]]-gamma)/gamma)^2)</f>
        <v>0.6034339677881142</v>
      </c>
      <c r="X514" t="str">
        <f>VLOOKUP(physicochemical[[#This Row],[S- Fn]],FuzzyQ,2)</f>
        <v>Q2</v>
      </c>
      <c r="Y514">
        <f>physicochemical[[#This Row],[Euclidean Dist]]^2</f>
        <v>45.196267185426194</v>
      </c>
      <c r="Z514" t="str">
        <f>VLOOKUP(physicochemical[[#This Row],[Concentration]],FuzzyQ,2)</f>
        <v>Q1</v>
      </c>
      <c r="AA514">
        <f>SQRT(physicochemical[[#This Row],[S- Fn]])</f>
        <v>0.77681012338158562</v>
      </c>
      <c r="AB514" t="str">
        <f>VLOOKUP(physicochemical[[#This Row],[Dialation]],FuzzyQ,2)</f>
        <v>Q1</v>
      </c>
    </row>
    <row r="515" spans="1:28" hidden="1" x14ac:dyDescent="0.35">
      <c r="A515">
        <f>'winequality-white'!A591</f>
        <v>10.199999999999999</v>
      </c>
      <c r="B515">
        <f>'winequality-white'!B591</f>
        <v>0.28999999999999998</v>
      </c>
      <c r="C515">
        <f>'winequality-white'!D591</f>
        <v>2.6</v>
      </c>
      <c r="D515">
        <f>'winequality-white'!E591</f>
        <v>5.8999999999999997E-2</v>
      </c>
      <c r="E515">
        <f>'winequality-white'!F591</f>
        <v>5</v>
      </c>
      <c r="F515">
        <f>'winequality-white'!H591</f>
        <v>0.99760000000000004</v>
      </c>
      <c r="G515">
        <f>'winequality-white'!I591</f>
        <v>3.05</v>
      </c>
      <c r="H515">
        <f>'winequality-white'!J591</f>
        <v>0.74</v>
      </c>
      <c r="I515">
        <f>'winequality-white'!K591</f>
        <v>10.5</v>
      </c>
      <c r="J515" s="17">
        <v>7</v>
      </c>
      <c r="K515">
        <f>STANDARDIZE(physicochemical[[#This Row],[fixed acidity]],Stats!B$3,Stats!B$7)</f>
        <v>0.80098997158440932</v>
      </c>
      <c r="L515">
        <f>STANDARDIZE(physicochemical[[#This Row],[volatile acidity]],Stats!C$3,Stats!C$7)</f>
        <v>-1.3345851243265445</v>
      </c>
      <c r="M515">
        <f>STANDARDIZE(physicochemical[[#This Row],[residual sugar]],Stats!E$3,Stats!E$7)</f>
        <v>1.6626854936809765E-2</v>
      </c>
      <c r="N515">
        <f>STANDARDIZE(physicochemical[[#This Row],[chlorides]],Stats!F$3,Stats!F$7)</f>
        <v>-0.62854903913721794</v>
      </c>
      <c r="O515">
        <f>STANDARDIZE(physicochemical[[#This Row],[free sulfur dioxide]],Stats!G$3,Stats!G$7)</f>
        <v>-1.0198587843994984</v>
      </c>
      <c r="P515">
        <f>STANDARDIZE(physicochemical[[#This Row],[density]],Stats!I$3,Stats!I$7)</f>
        <v>0.14089920906642905</v>
      </c>
      <c r="Q515">
        <f>STANDARDIZE(physicochemical[[#This Row],[pH]],Stats!J$3,Stats!J$7)</f>
        <v>-1.57710237282356</v>
      </c>
      <c r="R515">
        <f>STANDARDIZE(physicochemical[[#This Row],[sulphates]],Stats!K$3,Stats!K$7)</f>
        <v>0.39015412402508676</v>
      </c>
      <c r="S515">
        <f>STANDARDIZE(physicochemical[[#This Row],[alcohol]],Stats!L$3,Stats!L$7)</f>
        <v>0.25097742517587546</v>
      </c>
      <c r="T515" s="17">
        <f>STANDARDIZE(physicochemical[[#This Row],[quality]],Stats!N$3,Stats!N$7)</f>
        <v>1.7605260264867657</v>
      </c>
      <c r="U515">
        <f>SQRT(SUMXMY2($K$2:$S$2,physicochemical[[#This Row],[STDFA]:[STDAlc]]))</f>
        <v>6.6957737151709251</v>
      </c>
      <c r="V515" t="str">
        <f>VLOOKUP(physicochemical[[#This Row],[Euclidean Dist]],Quartiles,2)</f>
        <v>Q2</v>
      </c>
      <c r="W515">
        <f>IF(physicochemical[[#This Row],[Euclidean Dist]]&lt;=beta,1-2*(physicochemical[[#This Row],[Euclidean Dist]]/gamma)^2,2*((physicochemical[[#This Row],[Euclidean Dist]]-gamma)/gamma)^2)</f>
        <v>0.60661800270296751</v>
      </c>
      <c r="X515" t="str">
        <f>VLOOKUP(physicochemical[[#This Row],[S- Fn]],FuzzyQ,2)</f>
        <v>Q2</v>
      </c>
      <c r="Y515">
        <f>physicochemical[[#This Row],[Euclidean Dist]]^2</f>
        <v>44.833385644773855</v>
      </c>
      <c r="Z515" t="str">
        <f>VLOOKUP(physicochemical[[#This Row],[Concentration]],FuzzyQ,2)</f>
        <v>Q1</v>
      </c>
      <c r="AA515">
        <f>SQRT(physicochemical[[#This Row],[S- Fn]])</f>
        <v>0.77885685636255875</v>
      </c>
      <c r="AB515" t="str">
        <f>VLOOKUP(physicochemical[[#This Row],[Dialation]],FuzzyQ,2)</f>
        <v>Q1</v>
      </c>
    </row>
    <row r="516" spans="1:28" hidden="1" x14ac:dyDescent="0.35">
      <c r="A516">
        <f>'winequality-white'!A592</f>
        <v>9</v>
      </c>
      <c r="B516">
        <f>'winequality-white'!B592</f>
        <v>0.45</v>
      </c>
      <c r="C516">
        <f>'winequality-white'!D592</f>
        <v>2.6</v>
      </c>
      <c r="D516">
        <f>'winequality-white'!E592</f>
        <v>8.4000000000000005E-2</v>
      </c>
      <c r="E516">
        <f>'winequality-white'!F592</f>
        <v>21</v>
      </c>
      <c r="F516">
        <f>'winequality-white'!H592</f>
        <v>0.99870000000000003</v>
      </c>
      <c r="G516">
        <f>'winequality-white'!I592</f>
        <v>3.35</v>
      </c>
      <c r="H516">
        <f>'winequality-white'!J592</f>
        <v>0.56999999999999995</v>
      </c>
      <c r="I516">
        <f>'winequality-white'!K592</f>
        <v>9.6999999999999993</v>
      </c>
      <c r="J516" s="17">
        <v>5</v>
      </c>
      <c r="K516">
        <f>STANDARDIZE(physicochemical[[#This Row],[fixed acidity]],Stats!B$3,Stats!B$7)</f>
        <v>0.14760953116479295</v>
      </c>
      <c r="L516">
        <f>STANDARDIZE(physicochemical[[#This Row],[volatile acidity]],Stats!C$3,Stats!C$7)</f>
        <v>-0.43847693727611309</v>
      </c>
      <c r="M516">
        <f>STANDARDIZE(physicochemical[[#This Row],[residual sugar]],Stats!E$3,Stats!E$7)</f>
        <v>1.6626854936809765E-2</v>
      </c>
      <c r="N516">
        <f>STANDARDIZE(physicochemical[[#This Row],[chlorides]],Stats!F$3,Stats!F$7)</f>
        <v>-0.12771315137847594</v>
      </c>
      <c r="O516">
        <f>STANDARDIZE(physicochemical[[#This Row],[free sulfur dioxide]],Stats!G$3,Stats!G$7)</f>
        <v>0.5844810593122286</v>
      </c>
      <c r="P516">
        <f>STANDARDIZE(physicochemical[[#This Row],[density]],Stats!I$3,Stats!I$7)</f>
        <v>0.75956889600979027</v>
      </c>
      <c r="Q516">
        <f>STANDARDIZE(physicochemical[[#This Row],[pH]],Stats!J$3,Stats!J$7)</f>
        <v>0.32225817252798017</v>
      </c>
      <c r="R516">
        <f>STANDARDIZE(physicochemical[[#This Row],[sulphates]],Stats!K$3,Stats!K$7)</f>
        <v>-0.53774460407041014</v>
      </c>
      <c r="S516">
        <f>STANDARDIZE(physicochemical[[#This Row],[alcohol]],Stats!L$3,Stats!L$7)</f>
        <v>-0.52334552176083271</v>
      </c>
      <c r="T516" s="17">
        <f>STANDARDIZE(physicochemical[[#This Row],[quality]],Stats!N$3,Stats!N$7)</f>
        <v>-0.74377842086283041</v>
      </c>
      <c r="U516">
        <f>SQRT(SUMXMY2($K$2:$S$2,physicochemical[[#This Row],[STDFA]:[STDAlc]]))</f>
        <v>5.2555732688618182</v>
      </c>
      <c r="V516" t="str">
        <f>VLOOKUP(physicochemical[[#This Row],[Euclidean Dist]],Quartiles,2)</f>
        <v>Q2</v>
      </c>
      <c r="W516">
        <f>IF(physicochemical[[#This Row],[Euclidean Dist]]&lt;=beta,1-2*(physicochemical[[#This Row],[Euclidean Dist]]/gamma)^2,2*((physicochemical[[#This Row],[Euclidean Dist]]-gamma)/gamma)^2)</f>
        <v>0.75764435785112405</v>
      </c>
      <c r="X516" t="str">
        <f>VLOOKUP(physicochemical[[#This Row],[S- Fn]],FuzzyQ,2)</f>
        <v>Q1</v>
      </c>
      <c r="Y516">
        <f>physicochemical[[#This Row],[Euclidean Dist]]^2</f>
        <v>27.621050384374897</v>
      </c>
      <c r="Z516" t="str">
        <f>VLOOKUP(physicochemical[[#This Row],[Concentration]],FuzzyQ,2)</f>
        <v>Q1</v>
      </c>
      <c r="AA516">
        <f>SQRT(physicochemical[[#This Row],[S- Fn]])</f>
        <v>0.87042768674435211</v>
      </c>
      <c r="AB516" t="str">
        <f>VLOOKUP(physicochemical[[#This Row],[Dialation]],FuzzyQ,2)</f>
        <v>Q1</v>
      </c>
    </row>
    <row r="517" spans="1:28" hidden="1" x14ac:dyDescent="0.35">
      <c r="A517">
        <f>'winequality-white'!A593</f>
        <v>6.6</v>
      </c>
      <c r="B517">
        <f>'winequality-white'!B593</f>
        <v>0.39</v>
      </c>
      <c r="C517">
        <f>'winequality-white'!D593</f>
        <v>1.7</v>
      </c>
      <c r="D517">
        <f>'winequality-white'!E593</f>
        <v>7.0000000000000007E-2</v>
      </c>
      <c r="E517">
        <f>'winequality-white'!F593</f>
        <v>23</v>
      </c>
      <c r="F517">
        <f>'winequality-white'!H593</f>
        <v>0.99219999999999997</v>
      </c>
      <c r="G517">
        <f>'winequality-white'!I593</f>
        <v>3.12</v>
      </c>
      <c r="H517">
        <f>'winequality-white'!J593</f>
        <v>0.5</v>
      </c>
      <c r="I517">
        <f>'winequality-white'!K593</f>
        <v>11.5</v>
      </c>
      <c r="J517" s="17">
        <v>6</v>
      </c>
      <c r="K517">
        <f>STANDARDIZE(physicochemical[[#This Row],[fixed acidity]],Stats!B$3,Stats!B$7)</f>
        <v>-1.1591513496744408</v>
      </c>
      <c r="L517">
        <f>STANDARDIZE(physicochemical[[#This Row],[volatile acidity]],Stats!C$3,Stats!C$7)</f>
        <v>-0.77451750742002479</v>
      </c>
      <c r="M517">
        <f>STANDARDIZE(physicochemical[[#This Row],[residual sugar]],Stats!E$3,Stats!E$7)</f>
        <v>-0.70978913744810046</v>
      </c>
      <c r="N517">
        <f>STANDARDIZE(physicochemical[[#This Row],[chlorides]],Stats!F$3,Stats!F$7)</f>
        <v>-0.40818124852337134</v>
      </c>
      <c r="O517">
        <f>STANDARDIZE(physicochemical[[#This Row],[free sulfur dioxide]],Stats!G$3,Stats!G$7)</f>
        <v>0.78502353977619455</v>
      </c>
      <c r="P517">
        <f>STANDARDIZE(physicochemical[[#This Row],[density]],Stats!I$3,Stats!I$7)</f>
        <v>-2.8962065268374122</v>
      </c>
      <c r="Q517">
        <f>STANDARDIZE(physicochemical[[#This Row],[pH]],Stats!J$3,Stats!J$7)</f>
        <v>-1.133918245574866</v>
      </c>
      <c r="R517">
        <f>STANDARDIZE(physicochemical[[#This Row],[sulphates]],Stats!K$3,Stats!K$7)</f>
        <v>-0.91982055093326143</v>
      </c>
      <c r="S517">
        <f>STANDARDIZE(physicochemical[[#This Row],[alcohol]],Stats!L$3,Stats!L$7)</f>
        <v>1.2188811088467597</v>
      </c>
      <c r="T517" s="17">
        <f>STANDARDIZE(physicochemical[[#This Row],[quality]],Stats!N$3,Stats!N$7)</f>
        <v>0.50837380281196765</v>
      </c>
      <c r="U517">
        <f>SQRT(SUMXMY2($K$2:$S$2,physicochemical[[#This Row],[STDFA]:[STDAlc]]))</f>
        <v>6.7080741819114929</v>
      </c>
      <c r="V517" t="str">
        <f>VLOOKUP(physicochemical[[#This Row],[Euclidean Dist]],Quartiles,2)</f>
        <v>Q2</v>
      </c>
      <c r="W517">
        <f>IF(physicochemical[[#This Row],[Euclidean Dist]]&lt;=beta,1-2*(physicochemical[[#This Row],[Euclidean Dist]]/gamma)^2,2*((physicochemical[[#This Row],[Euclidean Dist]]-gamma)/gamma)^2)</f>
        <v>0.60517135085332785</v>
      </c>
      <c r="X517" t="str">
        <f>VLOOKUP(physicochemical[[#This Row],[S- Fn]],FuzzyQ,2)</f>
        <v>Q2</v>
      </c>
      <c r="Y517">
        <f>physicochemical[[#This Row],[Euclidean Dist]]^2</f>
        <v>44.998259230027543</v>
      </c>
      <c r="Z517" t="str">
        <f>VLOOKUP(physicochemical[[#This Row],[Concentration]],FuzzyQ,2)</f>
        <v>Q1</v>
      </c>
      <c r="AA517">
        <f>SQRT(physicochemical[[#This Row],[S- Fn]])</f>
        <v>0.77792760000743499</v>
      </c>
      <c r="AB517" t="str">
        <f>VLOOKUP(physicochemical[[#This Row],[Dialation]],FuzzyQ,2)</f>
        <v>Q1</v>
      </c>
    </row>
    <row r="518" spans="1:28" hidden="1" x14ac:dyDescent="0.35">
      <c r="A518">
        <f>'winequality-white'!A595</f>
        <v>9.9</v>
      </c>
      <c r="B518">
        <f>'winequality-white'!B595</f>
        <v>0.49</v>
      </c>
      <c r="C518">
        <f>'winequality-white'!D595</f>
        <v>3.5</v>
      </c>
      <c r="D518">
        <f>'winequality-white'!E595</f>
        <v>9.4E-2</v>
      </c>
      <c r="E518">
        <f>'winequality-white'!F595</f>
        <v>9</v>
      </c>
      <c r="F518">
        <f>'winequality-white'!H595</f>
        <v>1.0004</v>
      </c>
      <c r="G518">
        <f>'winequality-white'!I595</f>
        <v>3.29</v>
      </c>
      <c r="H518">
        <f>'winequality-white'!J595</f>
        <v>0.57999999999999996</v>
      </c>
      <c r="I518">
        <f>'winequality-white'!K595</f>
        <v>9</v>
      </c>
      <c r="J518" s="17">
        <v>5</v>
      </c>
      <c r="K518">
        <f>STANDARDIZE(physicochemical[[#This Row],[fixed acidity]],Stats!B$3,Stats!B$7)</f>
        <v>0.63764486147950572</v>
      </c>
      <c r="L518">
        <f>STANDARDIZE(physicochemical[[#This Row],[volatile acidity]],Stats!C$3,Stats!C$7)</f>
        <v>-0.21444989051350535</v>
      </c>
      <c r="M518">
        <f>STANDARDIZE(physicochemical[[#This Row],[residual sugar]],Stats!E$3,Stats!E$7)</f>
        <v>0.74304284732171977</v>
      </c>
      <c r="N518">
        <f>STANDARDIZE(physicochemical[[#This Row],[chlorides]],Stats!F$3,Stats!F$7)</f>
        <v>7.2621203725020692E-2</v>
      </c>
      <c r="O518">
        <f>STANDARDIZE(physicochemical[[#This Row],[free sulfur dioxide]],Stats!G$3,Stats!G$7)</f>
        <v>-0.61877382347156662</v>
      </c>
      <c r="P518">
        <f>STANDARDIZE(physicochemical[[#This Row],[density]],Stats!I$3,Stats!I$7)</f>
        <v>1.7156947758313144</v>
      </c>
      <c r="Q518">
        <f>STANDARDIZE(physicochemical[[#This Row],[pH]],Stats!J$3,Stats!J$7)</f>
        <v>-5.7613936542327875E-2</v>
      </c>
      <c r="R518">
        <f>STANDARDIZE(physicochemical[[#This Row],[sulphates]],Stats!K$3,Stats!K$7)</f>
        <v>-0.48316232594714553</v>
      </c>
      <c r="S518">
        <f>STANDARDIZE(physicochemical[[#This Row],[alcohol]],Stats!L$3,Stats!L$7)</f>
        <v>-1.2008781003304512</v>
      </c>
      <c r="T518" s="17">
        <f>STANDARDIZE(physicochemical[[#This Row],[quality]],Stats!N$3,Stats!N$7)</f>
        <v>-0.74377842086283041</v>
      </c>
      <c r="U518">
        <f>SQRT(SUMXMY2($K$2:$S$2,physicochemical[[#This Row],[STDFA]:[STDAlc]]))</f>
        <v>5.430627110847996</v>
      </c>
      <c r="V518" t="str">
        <f>VLOOKUP(physicochemical[[#This Row],[Euclidean Dist]],Quartiles,2)</f>
        <v>Q2</v>
      </c>
      <c r="W518">
        <f>IF(physicochemical[[#This Row],[Euclidean Dist]]&lt;=beta,1-2*(physicochemical[[#This Row],[Euclidean Dist]]/gamma)^2,2*((physicochemical[[#This Row],[Euclidean Dist]]-gamma)/gamma)^2)</f>
        <v>0.74123060442389965</v>
      </c>
      <c r="X518" t="str">
        <f>VLOOKUP(physicochemical[[#This Row],[S- Fn]],FuzzyQ,2)</f>
        <v>Q2</v>
      </c>
      <c r="Y518">
        <f>physicochemical[[#This Row],[Euclidean Dist]]^2</f>
        <v>29.491710817077252</v>
      </c>
      <c r="Z518" t="str">
        <f>VLOOKUP(physicochemical[[#This Row],[Concentration]],FuzzyQ,2)</f>
        <v>Q1</v>
      </c>
      <c r="AA518">
        <f>SQRT(physicochemical[[#This Row],[S- Fn]])</f>
        <v>0.86094750387227426</v>
      </c>
      <c r="AB518" t="str">
        <f>VLOOKUP(physicochemical[[#This Row],[Dialation]],FuzzyQ,2)</f>
        <v>Q1</v>
      </c>
    </row>
    <row r="519" spans="1:28" hidden="1" x14ac:dyDescent="0.35">
      <c r="A519">
        <f>'winequality-white'!A596</f>
        <v>7.9</v>
      </c>
      <c r="B519">
        <f>'winequality-white'!B596</f>
        <v>0.72</v>
      </c>
      <c r="C519">
        <f>'winequality-white'!D596</f>
        <v>2.6</v>
      </c>
      <c r="D519">
        <f>'winequality-white'!E596</f>
        <v>9.6000000000000002E-2</v>
      </c>
      <c r="E519">
        <f>'winequality-white'!F596</f>
        <v>20</v>
      </c>
      <c r="F519">
        <f>'winequality-white'!H596</f>
        <v>0.99780000000000002</v>
      </c>
      <c r="G519">
        <f>'winequality-white'!I596</f>
        <v>3.4</v>
      </c>
      <c r="H519">
        <f>'winequality-white'!J596</f>
        <v>0.53</v>
      </c>
      <c r="I519">
        <f>'winequality-white'!K596</f>
        <v>9.5</v>
      </c>
      <c r="J519" s="17">
        <v>5</v>
      </c>
      <c r="K519">
        <f>STANDARDIZE(physicochemical[[#This Row],[fixed acidity]],Stats!B$3,Stats!B$7)</f>
        <v>-0.4513225392198556</v>
      </c>
      <c r="L519">
        <f>STANDARDIZE(physicochemical[[#This Row],[volatile acidity]],Stats!C$3,Stats!C$7)</f>
        <v>1.0737056283714896</v>
      </c>
      <c r="M519">
        <f>STANDARDIZE(physicochemical[[#This Row],[residual sugar]],Stats!E$3,Stats!E$7)</f>
        <v>1.6626854936809765E-2</v>
      </c>
      <c r="N519">
        <f>STANDARDIZE(physicochemical[[#This Row],[chlorides]],Stats!F$3,Stats!F$7)</f>
        <v>0.11268807474572008</v>
      </c>
      <c r="O519">
        <f>STANDARDIZE(physicochemical[[#This Row],[free sulfur dioxide]],Stats!G$3,Stats!G$7)</f>
        <v>0.48420981908024568</v>
      </c>
      <c r="P519">
        <f>STANDARDIZE(physicochemical[[#This Row],[density]],Stats!I$3,Stats!I$7)</f>
        <v>0.25338460669248336</v>
      </c>
      <c r="Q519">
        <f>STANDARDIZE(physicochemical[[#This Row],[pH]],Stats!J$3,Stats!J$7)</f>
        <v>0.63881826341990211</v>
      </c>
      <c r="R519">
        <f>STANDARDIZE(physicochemical[[#This Row],[sulphates]],Stats!K$3,Stats!K$7)</f>
        <v>-0.75607371656346767</v>
      </c>
      <c r="S519">
        <f>STANDARDIZE(physicochemical[[#This Row],[alcohol]],Stats!L$3,Stats!L$7)</f>
        <v>-0.71692625849500891</v>
      </c>
      <c r="T519" s="17">
        <f>STANDARDIZE(physicochemical[[#This Row],[quality]],Stats!N$3,Stats!N$7)</f>
        <v>-0.74377842086283041</v>
      </c>
      <c r="U519">
        <f>SQRT(SUMXMY2($K$2:$S$2,physicochemical[[#This Row],[STDFA]:[STDAlc]]))</f>
        <v>3.8497748576589212</v>
      </c>
      <c r="V519" t="str">
        <f>VLOOKUP(physicochemical[[#This Row],[Euclidean Dist]],Quartiles,2)</f>
        <v>Q2</v>
      </c>
      <c r="W519">
        <f>IF(physicochemical[[#This Row],[Euclidean Dist]]&lt;=beta,1-2*(physicochemical[[#This Row],[Euclidean Dist]]/gamma)^2,2*((physicochemical[[#This Row],[Euclidean Dist]]-gamma)/gamma)^2)</f>
        <v>0.86995800951544433</v>
      </c>
      <c r="X519" t="str">
        <f>VLOOKUP(physicochemical[[#This Row],[S- Fn]],FuzzyQ,2)</f>
        <v>Q1</v>
      </c>
      <c r="Y519">
        <f>physicochemical[[#This Row],[Euclidean Dist]]^2</f>
        <v>14.820766454662767</v>
      </c>
      <c r="Z519" t="str">
        <f>VLOOKUP(physicochemical[[#This Row],[Concentration]],FuzzyQ,2)</f>
        <v>Q1</v>
      </c>
      <c r="AA519">
        <f>SQRT(physicochemical[[#This Row],[S- Fn]])</f>
        <v>0.93271539577485496</v>
      </c>
      <c r="AB519" t="str">
        <f>VLOOKUP(physicochemical[[#This Row],[Dialation]],FuzzyQ,2)</f>
        <v>Q1</v>
      </c>
    </row>
    <row r="520" spans="1:28" hidden="1" x14ac:dyDescent="0.35">
      <c r="A520">
        <f>'winequality-white'!A597</f>
        <v>8.9</v>
      </c>
      <c r="B520">
        <f>'winequality-white'!B597</f>
        <v>0.59499999999999997</v>
      </c>
      <c r="C520">
        <f>'winequality-white'!D597</f>
        <v>7.9</v>
      </c>
      <c r="D520">
        <f>'winequality-white'!E597</f>
        <v>8.5999999999999993E-2</v>
      </c>
      <c r="E520">
        <f>'winequality-white'!F597</f>
        <v>30</v>
      </c>
      <c r="F520">
        <f>'winequality-white'!H597</f>
        <v>0.99980000000000002</v>
      </c>
      <c r="G520">
        <f>'winequality-white'!I597</f>
        <v>3.27</v>
      </c>
      <c r="H520">
        <f>'winequality-white'!J597</f>
        <v>0.56999999999999995</v>
      </c>
      <c r="I520">
        <f>'winequality-white'!K597</f>
        <v>9.3000000000000007</v>
      </c>
      <c r="J520" s="17">
        <v>5</v>
      </c>
      <c r="K520">
        <f>STANDARDIZE(physicochemical[[#This Row],[fixed acidity]],Stats!B$3,Stats!B$7)</f>
        <v>9.316116112982506E-2</v>
      </c>
      <c r="L520">
        <f>STANDARDIZE(physicochemical[[#This Row],[volatile acidity]],Stats!C$3,Stats!C$7)</f>
        <v>0.37362110723834008</v>
      </c>
      <c r="M520">
        <f>STANDARDIZE(physicochemical[[#This Row],[residual sugar]],Stats!E$3,Stats!E$7)</f>
        <v>4.2944099212035027</v>
      </c>
      <c r="N520">
        <f>STANDARDIZE(physicochemical[[#This Row],[chlorides]],Stats!F$3,Stats!F$7)</f>
        <v>-8.7646280357776843E-2</v>
      </c>
      <c r="O520">
        <f>STANDARDIZE(physicochemical[[#This Row],[free sulfur dioxide]],Stats!G$3,Stats!G$7)</f>
        <v>1.486922221400075</v>
      </c>
      <c r="P520">
        <f>STANDARDIZE(physicochemical[[#This Row],[density]],Stats!I$3,Stats!I$7)</f>
        <v>1.3782385829531514</v>
      </c>
      <c r="Q520">
        <f>STANDARDIZE(physicochemical[[#This Row],[pH]],Stats!J$3,Stats!J$7)</f>
        <v>-0.18423797289909724</v>
      </c>
      <c r="R520">
        <f>STANDARDIZE(physicochemical[[#This Row],[sulphates]],Stats!K$3,Stats!K$7)</f>
        <v>-0.53774460407041014</v>
      </c>
      <c r="S520">
        <f>STANDARDIZE(physicochemical[[#This Row],[alcohol]],Stats!L$3,Stats!L$7)</f>
        <v>-0.9105069952291851</v>
      </c>
      <c r="T520" s="17">
        <f>STANDARDIZE(physicochemical[[#This Row],[quality]],Stats!N$3,Stats!N$7)</f>
        <v>-0.74377842086283041</v>
      </c>
      <c r="U520">
        <f>SQRT(SUMXMY2($K$2:$S$2,physicochemical[[#This Row],[STDFA]:[STDAlc]]))</f>
        <v>6.0741021794069336</v>
      </c>
      <c r="V520" t="str">
        <f>VLOOKUP(physicochemical[[#This Row],[Euclidean Dist]],Quartiles,2)</f>
        <v>Q2</v>
      </c>
      <c r="W520">
        <f>IF(physicochemical[[#This Row],[Euclidean Dist]]&lt;=beta,1-2*(physicochemical[[#This Row],[Euclidean Dist]]/gamma)^2,2*((physicochemical[[#This Row],[Euclidean Dist]]-gamma)/gamma)^2)</f>
        <v>0.67627433514338864</v>
      </c>
      <c r="X520" t="str">
        <f>VLOOKUP(physicochemical[[#This Row],[S- Fn]],FuzzyQ,2)</f>
        <v>Q2</v>
      </c>
      <c r="Y520">
        <f>physicochemical[[#This Row],[Euclidean Dist]]^2</f>
        <v>36.894717285876062</v>
      </c>
      <c r="Z520" t="str">
        <f>VLOOKUP(physicochemical[[#This Row],[Concentration]],FuzzyQ,2)</f>
        <v>Q1</v>
      </c>
      <c r="AA520">
        <f>SQRT(physicochemical[[#This Row],[S- Fn]])</f>
        <v>0.82235900623960378</v>
      </c>
      <c r="AB520" t="str">
        <f>VLOOKUP(physicochemical[[#This Row],[Dialation]],FuzzyQ,2)</f>
        <v>Q1</v>
      </c>
    </row>
    <row r="521" spans="1:28" hidden="1" x14ac:dyDescent="0.35">
      <c r="A521">
        <f>'winequality-white'!A598</f>
        <v>12.4</v>
      </c>
      <c r="B521">
        <f>'winequality-white'!B598</f>
        <v>0.4</v>
      </c>
      <c r="C521">
        <f>'winequality-white'!D598</f>
        <v>2</v>
      </c>
      <c r="D521">
        <f>'winequality-white'!E598</f>
        <v>5.8999999999999997E-2</v>
      </c>
      <c r="E521">
        <f>'winequality-white'!F598</f>
        <v>6</v>
      </c>
      <c r="F521">
        <f>'winequality-white'!H598</f>
        <v>0.99939999999999996</v>
      </c>
      <c r="G521">
        <f>'winequality-white'!I598</f>
        <v>3.04</v>
      </c>
      <c r="H521">
        <f>'winequality-white'!J598</f>
        <v>0.6</v>
      </c>
      <c r="I521">
        <f>'winequality-white'!K598</f>
        <v>9.3000000000000007</v>
      </c>
      <c r="J521" s="17">
        <v>6</v>
      </c>
      <c r="K521">
        <f>STANDARDIZE(physicochemical[[#This Row],[fixed acidity]],Stats!B$3,Stats!B$7)</f>
        <v>1.9988541123537074</v>
      </c>
      <c r="L521">
        <f>STANDARDIZE(physicochemical[[#This Row],[volatile acidity]],Stats!C$3,Stats!C$7)</f>
        <v>-0.71851074572937279</v>
      </c>
      <c r="M521">
        <f>STANDARDIZE(physicochemical[[#This Row],[residual sugar]],Stats!E$3,Stats!E$7)</f>
        <v>-0.46765047331979703</v>
      </c>
      <c r="N521">
        <f>STANDARDIZE(physicochemical[[#This Row],[chlorides]],Stats!F$3,Stats!F$7)</f>
        <v>-0.62854903913721794</v>
      </c>
      <c r="O521">
        <f>STANDARDIZE(physicochemical[[#This Row],[free sulfur dioxide]],Stats!G$3,Stats!G$7)</f>
        <v>-0.91958754416751554</v>
      </c>
      <c r="P521">
        <f>STANDARDIZE(physicochemical[[#This Row],[density]],Stats!I$3,Stats!I$7)</f>
        <v>1.1532677877009803</v>
      </c>
      <c r="Q521">
        <f>STANDARDIZE(physicochemical[[#This Row],[pH]],Stats!J$3,Stats!J$7)</f>
        <v>-1.6404143910019433</v>
      </c>
      <c r="R521">
        <f>STANDARDIZE(physicochemical[[#This Row],[sulphates]],Stats!K$3,Stats!K$7)</f>
        <v>-0.37399776970061643</v>
      </c>
      <c r="S521">
        <f>STANDARDIZE(physicochemical[[#This Row],[alcohol]],Stats!L$3,Stats!L$7)</f>
        <v>-0.9105069952291851</v>
      </c>
      <c r="T521" s="17">
        <f>STANDARDIZE(physicochemical[[#This Row],[quality]],Stats!N$3,Stats!N$7)</f>
        <v>0.50837380281196765</v>
      </c>
      <c r="U521">
        <f>SQRT(SUMXMY2($K$2:$S$2,physicochemical[[#This Row],[STDFA]:[STDAlc]]))</f>
        <v>7.0003821033403355</v>
      </c>
      <c r="V521" t="str">
        <f>VLOOKUP(physicochemical[[#This Row],[Euclidean Dist]],Quartiles,2)</f>
        <v>Q2</v>
      </c>
      <c r="W521">
        <f>IF(physicochemical[[#This Row],[Euclidean Dist]]&lt;=beta,1-2*(physicochemical[[#This Row],[Euclidean Dist]]/gamma)^2,2*((physicochemical[[#This Row],[Euclidean Dist]]-gamma)/gamma)^2)</f>
        <v>0.57001190019898851</v>
      </c>
      <c r="X521" t="str">
        <f>VLOOKUP(physicochemical[[#This Row],[S- Fn]],FuzzyQ,2)</f>
        <v>Q2</v>
      </c>
      <c r="Y521">
        <f>physicochemical[[#This Row],[Euclidean Dist]]^2</f>
        <v>49.005349592767658</v>
      </c>
      <c r="Z521" t="str">
        <f>VLOOKUP(physicochemical[[#This Row],[Concentration]],FuzzyQ,2)</f>
        <v>Q1</v>
      </c>
      <c r="AA521">
        <f>SQRT(physicochemical[[#This Row],[S- Fn]])</f>
        <v>0.75499132458524876</v>
      </c>
      <c r="AB521" t="str">
        <f>VLOOKUP(physicochemical[[#This Row],[Dialation]],FuzzyQ,2)</f>
        <v>Q1</v>
      </c>
    </row>
    <row r="522" spans="1:28" hidden="1" x14ac:dyDescent="0.35">
      <c r="A522">
        <f>'winequality-white'!A599</f>
        <v>11.9</v>
      </c>
      <c r="B522">
        <f>'winequality-white'!B599</f>
        <v>0.57999999999999996</v>
      </c>
      <c r="C522">
        <f>'winequality-white'!D599</f>
        <v>1.9</v>
      </c>
      <c r="D522">
        <f>'winequality-white'!E599</f>
        <v>7.0999999999999994E-2</v>
      </c>
      <c r="E522">
        <f>'winequality-white'!F599</f>
        <v>5</v>
      </c>
      <c r="F522">
        <f>'winequality-white'!H599</f>
        <v>0.998</v>
      </c>
      <c r="G522">
        <f>'winequality-white'!I599</f>
        <v>3.09</v>
      </c>
      <c r="H522">
        <f>'winequality-white'!J599</f>
        <v>0.63</v>
      </c>
      <c r="I522">
        <f>'winequality-white'!K599</f>
        <v>10</v>
      </c>
      <c r="J522" s="17">
        <v>6</v>
      </c>
      <c r="K522">
        <f>STANDARDIZE(physicochemical[[#This Row],[fixed acidity]],Stats!B$3,Stats!B$7)</f>
        <v>1.7266122621788671</v>
      </c>
      <c r="L522">
        <f>STANDARDIZE(physicochemical[[#This Row],[volatile acidity]],Stats!C$3,Stats!C$7)</f>
        <v>0.28961096470236208</v>
      </c>
      <c r="M522">
        <f>STANDARDIZE(physicochemical[[#This Row],[residual sugar]],Stats!E$3,Stats!E$7)</f>
        <v>-0.54836336136256492</v>
      </c>
      <c r="N522">
        <f>STANDARDIZE(physicochemical[[#This Row],[chlorides]],Stats!F$3,Stats!F$7)</f>
        <v>-0.38814781301302193</v>
      </c>
      <c r="O522">
        <f>STANDARDIZE(physicochemical[[#This Row],[free sulfur dioxide]],Stats!G$3,Stats!G$7)</f>
        <v>-1.0198587843994984</v>
      </c>
      <c r="P522">
        <f>STANDARDIZE(physicochemical[[#This Row],[density]],Stats!I$3,Stats!I$7)</f>
        <v>0.36587000431853767</v>
      </c>
      <c r="Q522">
        <f>STANDARDIZE(physicochemical[[#This Row],[pH]],Stats!J$3,Stats!J$7)</f>
        <v>-1.3238543001100214</v>
      </c>
      <c r="R522">
        <f>STANDARDIZE(physicochemical[[#This Row],[sulphates]],Stats!K$3,Stats!K$7)</f>
        <v>-0.21025093533082276</v>
      </c>
      <c r="S522">
        <f>STANDARDIZE(physicochemical[[#This Row],[alcohol]],Stats!L$3,Stats!L$7)</f>
        <v>-0.23297441665956675</v>
      </c>
      <c r="T522" s="17">
        <f>STANDARDIZE(physicochemical[[#This Row],[quality]],Stats!N$3,Stats!N$7)</f>
        <v>0.50837380281196765</v>
      </c>
      <c r="U522">
        <f>SQRT(SUMXMY2($K$2:$S$2,physicochemical[[#This Row],[STDFA]:[STDAlc]]))</f>
        <v>5.8619578031772779</v>
      </c>
      <c r="V522" t="str">
        <f>VLOOKUP(physicochemical[[#This Row],[Euclidean Dist]],Quartiles,2)</f>
        <v>Q2</v>
      </c>
      <c r="W522">
        <f>IF(physicochemical[[#This Row],[Euclidean Dist]]&lt;=beta,1-2*(physicochemical[[#This Row],[Euclidean Dist]]/gamma)^2,2*((physicochemical[[#This Row],[Euclidean Dist]]-gamma)/gamma)^2)</f>
        <v>0.69849236063636466</v>
      </c>
      <c r="X522" t="str">
        <f>VLOOKUP(physicochemical[[#This Row],[S- Fn]],FuzzyQ,2)</f>
        <v>Q2</v>
      </c>
      <c r="Y522">
        <f>physicochemical[[#This Row],[Euclidean Dist]]^2</f>
        <v>34.36254928623098</v>
      </c>
      <c r="Z522" t="str">
        <f>VLOOKUP(physicochemical[[#This Row],[Concentration]],FuzzyQ,2)</f>
        <v>Q1</v>
      </c>
      <c r="AA522">
        <f>SQRT(physicochemical[[#This Row],[S- Fn]])</f>
        <v>0.83575855403122534</v>
      </c>
      <c r="AB522" t="str">
        <f>VLOOKUP(physicochemical[[#This Row],[Dialation]],FuzzyQ,2)</f>
        <v>Q1</v>
      </c>
    </row>
    <row r="523" spans="1:28" hidden="1" x14ac:dyDescent="0.35">
      <c r="A523">
        <f>'winequality-white'!A600</f>
        <v>8.5</v>
      </c>
      <c r="B523">
        <f>'winequality-white'!B600</f>
        <v>0.58499999999999996</v>
      </c>
      <c r="C523">
        <f>'winequality-white'!D600</f>
        <v>2.1</v>
      </c>
      <c r="D523">
        <f>'winequality-white'!E600</f>
        <v>7.8E-2</v>
      </c>
      <c r="E523">
        <f>'winequality-white'!F600</f>
        <v>5</v>
      </c>
      <c r="F523">
        <f>'winequality-white'!H600</f>
        <v>0.99670000000000003</v>
      </c>
      <c r="G523">
        <f>'winequality-white'!I600</f>
        <v>3.2</v>
      </c>
      <c r="H523">
        <f>'winequality-white'!J600</f>
        <v>0.48</v>
      </c>
      <c r="I523">
        <f>'winequality-white'!K600</f>
        <v>9.8000000000000007</v>
      </c>
      <c r="J523" s="17">
        <v>6</v>
      </c>
      <c r="K523">
        <f>STANDARDIZE(physicochemical[[#This Row],[fixed acidity]],Stats!B$3,Stats!B$7)</f>
        <v>-0.1246323190100474</v>
      </c>
      <c r="L523">
        <f>STANDARDIZE(physicochemical[[#This Row],[volatile acidity]],Stats!C$3,Stats!C$7)</f>
        <v>0.31761434554768808</v>
      </c>
      <c r="M523">
        <f>STANDARDIZE(physicochemical[[#This Row],[residual sugar]],Stats!E$3,Stats!E$7)</f>
        <v>-0.38693758527702915</v>
      </c>
      <c r="N523">
        <f>STANDARDIZE(physicochemical[[#This Row],[chlorides]],Stats!F$3,Stats!F$7)</f>
        <v>-0.24791376444057411</v>
      </c>
      <c r="O523">
        <f>STANDARDIZE(physicochemical[[#This Row],[free sulfur dioxide]],Stats!G$3,Stats!G$7)</f>
        <v>-1.0198587843994984</v>
      </c>
      <c r="P523">
        <f>STANDARDIZE(physicochemical[[#This Row],[density]],Stats!I$3,Stats!I$7)</f>
        <v>-0.3652850802508778</v>
      </c>
      <c r="Q523">
        <f>STANDARDIZE(physicochemical[[#This Row],[pH]],Stats!J$3,Stats!J$7)</f>
        <v>-0.62742210014778854</v>
      </c>
      <c r="R523">
        <f>STANDARDIZE(physicochemical[[#This Row],[sulphates]],Stats!K$3,Stats!K$7)</f>
        <v>-1.0289851071797904</v>
      </c>
      <c r="S523">
        <f>STANDARDIZE(physicochemical[[#This Row],[alcohol]],Stats!L$3,Stats!L$7)</f>
        <v>-0.42655515339374295</v>
      </c>
      <c r="T523" s="17">
        <f>STANDARDIZE(physicochemical[[#This Row],[quality]],Stats!N$3,Stats!N$7)</f>
        <v>0.50837380281196765</v>
      </c>
      <c r="U523">
        <f>SQRT(SUMXMY2($K$2:$S$2,physicochemical[[#This Row],[STDFA]:[STDAlc]]))</f>
        <v>4.8050074214738574</v>
      </c>
      <c r="V523" t="str">
        <f>VLOOKUP(physicochemical[[#This Row],[Euclidean Dist]],Quartiles,2)</f>
        <v>Q2</v>
      </c>
      <c r="W523">
        <f>IF(physicochemical[[#This Row],[Euclidean Dist]]&lt;=beta,1-2*(physicochemical[[#This Row],[Euclidean Dist]]/gamma)^2,2*((physicochemical[[#This Row],[Euclidean Dist]]-gamma)/gamma)^2)</f>
        <v>0.79741789932451024</v>
      </c>
      <c r="X523" t="str">
        <f>VLOOKUP(physicochemical[[#This Row],[S- Fn]],FuzzyQ,2)</f>
        <v>Q1</v>
      </c>
      <c r="Y523">
        <f>physicochemical[[#This Row],[Euclidean Dist]]^2</f>
        <v>23.088096320418849</v>
      </c>
      <c r="Z523" t="str">
        <f>VLOOKUP(physicochemical[[#This Row],[Concentration]],FuzzyQ,2)</f>
        <v>Q1</v>
      </c>
      <c r="AA523">
        <f>SQRT(physicochemical[[#This Row],[S- Fn]])</f>
        <v>0.89298258623811377</v>
      </c>
      <c r="AB523" t="str">
        <f>VLOOKUP(physicochemical[[#This Row],[Dialation]],FuzzyQ,2)</f>
        <v>Q1</v>
      </c>
    </row>
    <row r="524" spans="1:28" hidden="1" x14ac:dyDescent="0.35">
      <c r="A524">
        <f>'winequality-white'!A601</f>
        <v>12.7</v>
      </c>
      <c r="B524">
        <f>'winequality-white'!B601</f>
        <v>0.59</v>
      </c>
      <c r="C524">
        <f>'winequality-white'!D601</f>
        <v>2.2999999999999998</v>
      </c>
      <c r="D524">
        <f>'winequality-white'!E601</f>
        <v>8.2000000000000003E-2</v>
      </c>
      <c r="E524">
        <f>'winequality-white'!F601</f>
        <v>11</v>
      </c>
      <c r="F524">
        <f>'winequality-white'!H601</f>
        <v>1</v>
      </c>
      <c r="G524">
        <f>'winequality-white'!I601</f>
        <v>3</v>
      </c>
      <c r="H524">
        <f>'winequality-white'!J601</f>
        <v>0.7</v>
      </c>
      <c r="I524">
        <f>'winequality-white'!K601</f>
        <v>9.3000000000000007</v>
      </c>
      <c r="J524" s="17">
        <v>6</v>
      </c>
      <c r="K524">
        <f>STANDARDIZE(physicochemical[[#This Row],[fixed acidity]],Stats!B$3,Stats!B$7)</f>
        <v>2.1621992224586108</v>
      </c>
      <c r="L524">
        <f>STANDARDIZE(physicochemical[[#This Row],[volatile acidity]],Stats!C$3,Stats!C$7)</f>
        <v>0.34561772639301408</v>
      </c>
      <c r="M524">
        <f>STANDARDIZE(physicochemical[[#This Row],[residual sugar]],Stats!E$3,Stats!E$7)</f>
        <v>-0.2255118091914938</v>
      </c>
      <c r="N524">
        <f>STANDARDIZE(physicochemical[[#This Row],[chlorides]],Stats!F$3,Stats!F$7)</f>
        <v>-0.16778002239917533</v>
      </c>
      <c r="O524">
        <f>STANDARDIZE(physicochemical[[#This Row],[free sulfur dioxide]],Stats!G$3,Stats!G$7)</f>
        <v>-0.41823134300760079</v>
      </c>
      <c r="P524">
        <f>STANDARDIZE(physicochemical[[#This Row],[density]],Stats!I$3,Stats!I$7)</f>
        <v>1.4907239805792056</v>
      </c>
      <c r="Q524">
        <f>STANDARDIZE(physicochemical[[#This Row],[pH]],Stats!J$3,Stats!J$7)</f>
        <v>-1.893662463715482</v>
      </c>
      <c r="R524">
        <f>STANDARDIZE(physicochemical[[#This Row],[sulphates]],Stats!K$3,Stats!K$7)</f>
        <v>0.17182501153202853</v>
      </c>
      <c r="S524">
        <f>STANDARDIZE(physicochemical[[#This Row],[alcohol]],Stats!L$3,Stats!L$7)</f>
        <v>-0.9105069952291851</v>
      </c>
      <c r="T524" s="17">
        <f>STANDARDIZE(physicochemical[[#This Row],[quality]],Stats!N$3,Stats!N$7)</f>
        <v>0.50837380281196765</v>
      </c>
      <c r="U524">
        <f>SQRT(SUMXMY2($K$2:$S$2,physicochemical[[#This Row],[STDFA]:[STDAlc]]))</f>
        <v>6.6728505730830063</v>
      </c>
      <c r="V524" t="str">
        <f>VLOOKUP(physicochemical[[#This Row],[Euclidean Dist]],Quartiles,2)</f>
        <v>Q2</v>
      </c>
      <c r="W524">
        <f>IF(physicochemical[[#This Row],[Euclidean Dist]]&lt;=beta,1-2*(physicochemical[[#This Row],[Euclidean Dist]]/gamma)^2,2*((physicochemical[[#This Row],[Euclidean Dist]]-gamma)/gamma)^2)</f>
        <v>0.60930689748941169</v>
      </c>
      <c r="X524" t="str">
        <f>VLOOKUP(physicochemical[[#This Row],[S- Fn]],FuzzyQ,2)</f>
        <v>Q2</v>
      </c>
      <c r="Y524">
        <f>physicochemical[[#This Row],[Euclidean Dist]]^2</f>
        <v>44.526934770694204</v>
      </c>
      <c r="Z524" t="str">
        <f>VLOOKUP(physicochemical[[#This Row],[Concentration]],FuzzyQ,2)</f>
        <v>Q1</v>
      </c>
      <c r="AA524">
        <f>SQRT(physicochemical[[#This Row],[S- Fn]])</f>
        <v>0.78058112806383662</v>
      </c>
      <c r="AB524" t="str">
        <f>VLOOKUP(physicochemical[[#This Row],[Dialation]],FuzzyQ,2)</f>
        <v>Q1</v>
      </c>
    </row>
    <row r="525" spans="1:28" hidden="1" x14ac:dyDescent="0.35">
      <c r="A525">
        <f>'winequality-white'!A602</f>
        <v>8.1999999999999993</v>
      </c>
      <c r="B525">
        <f>'winequality-white'!B602</f>
        <v>0.91500000000000004</v>
      </c>
      <c r="C525">
        <f>'winequality-white'!D602</f>
        <v>2.1</v>
      </c>
      <c r="D525">
        <f>'winequality-white'!E602</f>
        <v>8.7999999999999995E-2</v>
      </c>
      <c r="E525">
        <f>'winequality-white'!F602</f>
        <v>7</v>
      </c>
      <c r="F525">
        <f>'winequality-white'!H602</f>
        <v>0.99619999999999997</v>
      </c>
      <c r="G525">
        <f>'winequality-white'!I602</f>
        <v>3.26</v>
      </c>
      <c r="H525">
        <f>'winequality-white'!J602</f>
        <v>0.47</v>
      </c>
      <c r="I525">
        <f>'winequality-white'!K602</f>
        <v>10</v>
      </c>
      <c r="J525" s="17">
        <v>4</v>
      </c>
      <c r="K525">
        <f>STANDARDIZE(physicochemical[[#This Row],[fixed acidity]],Stats!B$3,Stats!B$7)</f>
        <v>-0.287977429114952</v>
      </c>
      <c r="L525">
        <f>STANDARDIZE(physicochemical[[#This Row],[volatile acidity]],Stats!C$3,Stats!C$7)</f>
        <v>2.165837481339203</v>
      </c>
      <c r="M525">
        <f>STANDARDIZE(physicochemical[[#This Row],[residual sugar]],Stats!E$3,Stats!E$7)</f>
        <v>-0.38693758527702915</v>
      </c>
      <c r="N525">
        <f>STANDARDIZE(physicochemical[[#This Row],[chlorides]],Stats!F$3,Stats!F$7)</f>
        <v>-4.7579409337077459E-2</v>
      </c>
      <c r="O525">
        <f>STANDARDIZE(physicochemical[[#This Row],[free sulfur dioxide]],Stats!G$3,Stats!G$7)</f>
        <v>-0.81931630393553256</v>
      </c>
      <c r="P525">
        <f>STANDARDIZE(physicochemical[[#This Row],[density]],Stats!I$3,Stats!I$7)</f>
        <v>-0.64649857431607605</v>
      </c>
      <c r="Q525">
        <f>STANDARDIZE(physicochemical[[#This Row],[pH]],Stats!J$3,Stats!J$7)</f>
        <v>-0.24754999107748332</v>
      </c>
      <c r="R525">
        <f>STANDARDIZE(physicochemical[[#This Row],[sulphates]],Stats!K$3,Stats!K$7)</f>
        <v>-1.083567385303055</v>
      </c>
      <c r="S525">
        <f>STANDARDIZE(physicochemical[[#This Row],[alcohol]],Stats!L$3,Stats!L$7)</f>
        <v>-0.23297441665956675</v>
      </c>
      <c r="T525" s="17">
        <f>STANDARDIZE(physicochemical[[#This Row],[quality]],Stats!N$3,Stats!N$7)</f>
        <v>-1.9959306445376284</v>
      </c>
      <c r="U525">
        <f>SQRT(SUMXMY2($K$2:$S$2,physicochemical[[#This Row],[STDFA]:[STDAlc]]))</f>
        <v>3.4210638353222849</v>
      </c>
      <c r="V525" t="str">
        <f>VLOOKUP(physicochemical[[#This Row],[Euclidean Dist]],Quartiles,2)</f>
        <v>Q1</v>
      </c>
      <c r="W525">
        <f>IF(physicochemical[[#This Row],[Euclidean Dist]]&lt;=beta,1-2*(physicochemical[[#This Row],[Euclidean Dist]]/gamma)^2,2*((physicochemical[[#This Row],[Euclidean Dist]]-gamma)/gamma)^2)</f>
        <v>0.89730831011663859</v>
      </c>
      <c r="X525" t="str">
        <f>VLOOKUP(physicochemical[[#This Row],[S- Fn]],FuzzyQ,2)</f>
        <v>Q1</v>
      </c>
      <c r="Y525">
        <f>physicochemical[[#This Row],[Euclidean Dist]]^2</f>
        <v>11.703677765350021</v>
      </c>
      <c r="Z525" t="str">
        <f>VLOOKUP(physicochemical[[#This Row],[Concentration]],FuzzyQ,2)</f>
        <v>Q1</v>
      </c>
      <c r="AA525">
        <f>SQRT(physicochemical[[#This Row],[S- Fn]])</f>
        <v>0.94726359062123711</v>
      </c>
      <c r="AB525" t="str">
        <f>VLOOKUP(physicochemical[[#This Row],[Dialation]],FuzzyQ,2)</f>
        <v>Q1</v>
      </c>
    </row>
    <row r="526" spans="1:28" hidden="1" x14ac:dyDescent="0.35">
      <c r="A526">
        <f>'winequality-white'!A603</f>
        <v>13.2</v>
      </c>
      <c r="B526">
        <f>'winequality-white'!B603</f>
        <v>0.46</v>
      </c>
      <c r="C526">
        <f>'winequality-white'!D603</f>
        <v>2.2000000000000002</v>
      </c>
      <c r="D526">
        <f>'winequality-white'!E603</f>
        <v>7.0999999999999994E-2</v>
      </c>
      <c r="E526">
        <f>'winequality-white'!F603</f>
        <v>12</v>
      </c>
      <c r="F526">
        <f>'winequality-white'!H603</f>
        <v>1.0005999999999999</v>
      </c>
      <c r="G526">
        <f>'winequality-white'!I603</f>
        <v>3.1</v>
      </c>
      <c r="H526">
        <f>'winequality-white'!J603</f>
        <v>0.56000000000000005</v>
      </c>
      <c r="I526">
        <f>'winequality-white'!K603</f>
        <v>9</v>
      </c>
      <c r="J526" s="17">
        <v>6</v>
      </c>
      <c r="K526">
        <f>STANDARDIZE(physicochemical[[#This Row],[fixed acidity]],Stats!B$3,Stats!B$7)</f>
        <v>2.4344410726334513</v>
      </c>
      <c r="L526">
        <f>STANDARDIZE(physicochemical[[#This Row],[volatile acidity]],Stats!C$3,Stats!C$7)</f>
        <v>-0.38247017558546109</v>
      </c>
      <c r="M526">
        <f>STANDARDIZE(physicochemical[[#This Row],[residual sugar]],Stats!E$3,Stats!E$7)</f>
        <v>-0.30622469723426132</v>
      </c>
      <c r="N526">
        <f>STANDARDIZE(physicochemical[[#This Row],[chlorides]],Stats!F$3,Stats!F$7)</f>
        <v>-0.38814781301302193</v>
      </c>
      <c r="O526">
        <f>STANDARDIZE(physicochemical[[#This Row],[free sulfur dioxide]],Stats!G$3,Stats!G$7)</f>
        <v>-0.31796010277561787</v>
      </c>
      <c r="P526">
        <f>STANDARDIZE(physicochemical[[#This Row],[density]],Stats!I$3,Stats!I$7)</f>
        <v>1.8281801734573686</v>
      </c>
      <c r="Q526">
        <f>STANDARDIZE(physicochemical[[#This Row],[pH]],Stats!J$3,Stats!J$7)</f>
        <v>-1.2605422819316354</v>
      </c>
      <c r="R526">
        <f>STANDARDIZE(physicochemical[[#This Row],[sulphates]],Stats!K$3,Stats!K$7)</f>
        <v>-0.59232688219367402</v>
      </c>
      <c r="S526">
        <f>STANDARDIZE(physicochemical[[#This Row],[alcohol]],Stats!L$3,Stats!L$7)</f>
        <v>-1.2008781003304512</v>
      </c>
      <c r="T526" s="17">
        <f>STANDARDIZE(physicochemical[[#This Row],[quality]],Stats!N$3,Stats!N$7)</f>
        <v>0.50837380281196765</v>
      </c>
      <c r="U526">
        <f>SQRT(SUMXMY2($K$2:$S$2,physicochemical[[#This Row],[STDFA]:[STDAlc]]))</f>
        <v>7.0001775479022843</v>
      </c>
      <c r="V526" t="str">
        <f>VLOOKUP(physicochemical[[#This Row],[Euclidean Dist]],Quartiles,2)</f>
        <v>Q2</v>
      </c>
      <c r="W526">
        <f>IF(physicochemical[[#This Row],[Euclidean Dist]]&lt;=beta,1-2*(physicochemical[[#This Row],[Euclidean Dist]]/gamma)^2,2*((physicochemical[[#This Row],[Euclidean Dist]]-gamma)/gamma)^2)</f>
        <v>0.57003702886132235</v>
      </c>
      <c r="X526" t="str">
        <f>VLOOKUP(physicochemical[[#This Row],[S- Fn]],FuzzyQ,2)</f>
        <v>Q2</v>
      </c>
      <c r="Y526">
        <f>physicochemical[[#This Row],[Euclidean Dist]]^2</f>
        <v>49.002485702155241</v>
      </c>
      <c r="Z526" t="str">
        <f>VLOOKUP(physicochemical[[#This Row],[Concentration]],FuzzyQ,2)</f>
        <v>Q1</v>
      </c>
      <c r="AA526">
        <f>SQRT(physicochemical[[#This Row],[S- Fn]])</f>
        <v>0.7550079660913005</v>
      </c>
      <c r="AB526" t="str">
        <f>VLOOKUP(physicochemical[[#This Row],[Dialation]],FuzzyQ,2)</f>
        <v>Q1</v>
      </c>
    </row>
    <row r="527" spans="1:28" hidden="1" x14ac:dyDescent="0.35">
      <c r="A527">
        <f>'winequality-white'!A604</f>
        <v>7.7</v>
      </c>
      <c r="B527">
        <f>'winequality-white'!B604</f>
        <v>0.83499999999999996</v>
      </c>
      <c r="C527">
        <f>'winequality-white'!D604</f>
        <v>2.6</v>
      </c>
      <c r="D527">
        <f>'winequality-white'!E604</f>
        <v>8.1000000000000003E-2</v>
      </c>
      <c r="E527">
        <f>'winequality-white'!F604</f>
        <v>6</v>
      </c>
      <c r="F527">
        <f>'winequality-white'!H604</f>
        <v>0.99750000000000005</v>
      </c>
      <c r="G527">
        <f>'winequality-white'!I604</f>
        <v>3.3</v>
      </c>
      <c r="H527">
        <f>'winequality-white'!J604</f>
        <v>0.52</v>
      </c>
      <c r="I527">
        <f>'winequality-white'!K604</f>
        <v>9.3000000000000007</v>
      </c>
      <c r="J527" s="17">
        <v>5</v>
      </c>
      <c r="K527">
        <f>STANDARDIZE(physicochemical[[#This Row],[fixed acidity]],Stats!B$3,Stats!B$7)</f>
        <v>-0.56021927928979187</v>
      </c>
      <c r="L527">
        <f>STANDARDIZE(physicochemical[[#This Row],[volatile acidity]],Stats!C$3,Stats!C$7)</f>
        <v>1.717783387813987</v>
      </c>
      <c r="M527">
        <f>STANDARDIZE(physicochemical[[#This Row],[residual sugar]],Stats!E$3,Stats!E$7)</f>
        <v>1.6626854936809765E-2</v>
      </c>
      <c r="N527">
        <f>STANDARDIZE(physicochemical[[#This Row],[chlorides]],Stats!F$3,Stats!F$7)</f>
        <v>-0.18781345790952503</v>
      </c>
      <c r="O527">
        <f>STANDARDIZE(physicochemical[[#This Row],[free sulfur dioxide]],Stats!G$3,Stats!G$7)</f>
        <v>-0.91958754416751554</v>
      </c>
      <c r="P527">
        <f>STANDARDIZE(physicochemical[[#This Row],[density]],Stats!I$3,Stats!I$7)</f>
        <v>8.4656510253401901E-2</v>
      </c>
      <c r="Q527">
        <f>STANDARDIZE(physicochemical[[#This Row],[pH]],Stats!J$3,Stats!J$7)</f>
        <v>5.6980816360553939E-3</v>
      </c>
      <c r="R527">
        <f>STANDARDIZE(physicochemical[[#This Row],[sulphates]],Stats!K$3,Stats!K$7)</f>
        <v>-0.81065599468673222</v>
      </c>
      <c r="S527">
        <f>STANDARDIZE(physicochemical[[#This Row],[alcohol]],Stats!L$3,Stats!L$7)</f>
        <v>-0.9105069952291851</v>
      </c>
      <c r="T527" s="17">
        <f>STANDARDIZE(physicochemical[[#This Row],[quality]],Stats!N$3,Stats!N$7)</f>
        <v>-0.74377842086283041</v>
      </c>
      <c r="U527">
        <f>SQRT(SUMXMY2($K$2:$S$2,physicochemical[[#This Row],[STDFA]:[STDAlc]]))</f>
        <v>3.4964409666144034</v>
      </c>
      <c r="V527" t="str">
        <f>VLOOKUP(physicochemical[[#This Row],[Euclidean Dist]],Quartiles,2)</f>
        <v>Q1</v>
      </c>
      <c r="W527">
        <f>IF(physicochemical[[#This Row],[Euclidean Dist]]&lt;=beta,1-2*(physicochemical[[#This Row],[Euclidean Dist]]/gamma)^2,2*((physicochemical[[#This Row],[Euclidean Dist]]-gamma)/gamma)^2)</f>
        <v>0.89273319507431381</v>
      </c>
      <c r="X527" t="str">
        <f>VLOOKUP(physicochemical[[#This Row],[S- Fn]],FuzzyQ,2)</f>
        <v>Q1</v>
      </c>
      <c r="Y527">
        <f>physicochemical[[#This Row],[Euclidean Dist]]^2</f>
        <v>12.225099433019464</v>
      </c>
      <c r="Z527" t="str">
        <f>VLOOKUP(physicochemical[[#This Row],[Concentration]],FuzzyQ,2)</f>
        <v>Q1</v>
      </c>
      <c r="AA527">
        <f>SQRT(physicochemical[[#This Row],[S- Fn]])</f>
        <v>0.94484559324490358</v>
      </c>
      <c r="AB527" t="str">
        <f>VLOOKUP(physicochemical[[#This Row],[Dialation]],FuzzyQ,2)</f>
        <v>Q1</v>
      </c>
    </row>
    <row r="528" spans="1:28" hidden="1" x14ac:dyDescent="0.35">
      <c r="A528">
        <f>'winequality-white'!A606</f>
        <v>8.3000000000000007</v>
      </c>
      <c r="B528">
        <f>'winequality-white'!B606</f>
        <v>0.57999999999999996</v>
      </c>
      <c r="C528">
        <f>'winequality-white'!D606</f>
        <v>2.9</v>
      </c>
      <c r="D528">
        <f>'winequality-white'!E606</f>
        <v>9.6000000000000002E-2</v>
      </c>
      <c r="E528">
        <f>'winequality-white'!F606</f>
        <v>14</v>
      </c>
      <c r="F528">
        <f>'winequality-white'!H606</f>
        <v>0.99839999999999995</v>
      </c>
      <c r="G528">
        <f>'winequality-white'!I606</f>
        <v>3.17</v>
      </c>
      <c r="H528">
        <f>'winequality-white'!J606</f>
        <v>0.62</v>
      </c>
      <c r="I528">
        <f>'winequality-white'!K606</f>
        <v>9.1</v>
      </c>
      <c r="J528" s="17">
        <v>6</v>
      </c>
      <c r="K528">
        <f>STANDARDIZE(physicochemical[[#This Row],[fixed acidity]],Stats!B$3,Stats!B$7)</f>
        <v>-0.23352905907998314</v>
      </c>
      <c r="L528">
        <f>STANDARDIZE(physicochemical[[#This Row],[volatile acidity]],Stats!C$3,Stats!C$7)</f>
        <v>0.28961096470236208</v>
      </c>
      <c r="M528">
        <f>STANDARDIZE(physicochemical[[#This Row],[residual sugar]],Stats!E$3,Stats!E$7)</f>
        <v>0.25876551906511297</v>
      </c>
      <c r="N528">
        <f>STANDARDIZE(physicochemical[[#This Row],[chlorides]],Stats!F$3,Stats!F$7)</f>
        <v>0.11268807474572008</v>
      </c>
      <c r="O528">
        <f>STANDARDIZE(physicochemical[[#This Row],[free sulfur dioxide]],Stats!G$3,Stats!G$7)</f>
        <v>-0.11741762231165197</v>
      </c>
      <c r="P528">
        <f>STANDARDIZE(physicochemical[[#This Row],[density]],Stats!I$3,Stats!I$7)</f>
        <v>0.59084079957064628</v>
      </c>
      <c r="Q528">
        <f>STANDARDIZE(physicochemical[[#This Row],[pH]],Stats!J$3,Stats!J$7)</f>
        <v>-0.81735815468294404</v>
      </c>
      <c r="R528">
        <f>STANDARDIZE(physicochemical[[#This Row],[sulphates]],Stats!K$3,Stats!K$7)</f>
        <v>-0.26483321345408734</v>
      </c>
      <c r="S528">
        <f>STANDARDIZE(physicochemical[[#This Row],[alcohol]],Stats!L$3,Stats!L$7)</f>
        <v>-1.1040877319633631</v>
      </c>
      <c r="T528" s="17">
        <f>STANDARDIZE(physicochemical[[#This Row],[quality]],Stats!N$3,Stats!N$7)</f>
        <v>0.50837380281196765</v>
      </c>
      <c r="U528">
        <f>SQRT(SUMXMY2($K$2:$S$2,physicochemical[[#This Row],[STDFA]:[STDAlc]]))</f>
        <v>5.0812593174859035</v>
      </c>
      <c r="V528" t="str">
        <f>VLOOKUP(physicochemical[[#This Row],[Euclidean Dist]],Quartiles,2)</f>
        <v>Q2</v>
      </c>
      <c r="W528">
        <f>IF(physicochemical[[#This Row],[Euclidean Dist]]&lt;=beta,1-2*(physicochemical[[#This Row],[Euclidean Dist]]/gamma)^2,2*((physicochemical[[#This Row],[Euclidean Dist]]-gamma)/gamma)^2)</f>
        <v>0.77345438351435858</v>
      </c>
      <c r="X528" t="str">
        <f>VLOOKUP(physicochemical[[#This Row],[S- Fn]],FuzzyQ,2)</f>
        <v>Q1</v>
      </c>
      <c r="Y528">
        <f>physicochemical[[#This Row],[Euclidean Dist]]^2</f>
        <v>25.81919625153731</v>
      </c>
      <c r="Z528" t="str">
        <f>VLOOKUP(physicochemical[[#This Row],[Concentration]],FuzzyQ,2)</f>
        <v>Q1</v>
      </c>
      <c r="AA528">
        <f>SQRT(physicochemical[[#This Row],[S- Fn]])</f>
        <v>0.87946255378745863</v>
      </c>
      <c r="AB528" t="str">
        <f>VLOOKUP(physicochemical[[#This Row],[Dialation]],FuzzyQ,2)</f>
        <v>Q1</v>
      </c>
    </row>
    <row r="529" spans="1:28" hidden="1" x14ac:dyDescent="0.35">
      <c r="A529">
        <f>'winequality-white'!A607</f>
        <v>8.3000000000000007</v>
      </c>
      <c r="B529">
        <f>'winequality-white'!B607</f>
        <v>0.6</v>
      </c>
      <c r="C529">
        <f>'winequality-white'!D607</f>
        <v>2.6</v>
      </c>
      <c r="D529">
        <f>'winequality-white'!E607</f>
        <v>8.5000000000000006E-2</v>
      </c>
      <c r="E529">
        <f>'winequality-white'!F607</f>
        <v>6</v>
      </c>
      <c r="F529">
        <f>'winequality-white'!H607</f>
        <v>0.99839999999999995</v>
      </c>
      <c r="G529">
        <f>'winequality-white'!I607</f>
        <v>3.31</v>
      </c>
      <c r="H529">
        <f>'winequality-white'!J607</f>
        <v>0.59</v>
      </c>
      <c r="I529">
        <f>'winequality-white'!K607</f>
        <v>9.1999999999999993</v>
      </c>
      <c r="J529" s="17">
        <v>6</v>
      </c>
      <c r="K529">
        <f>STANDARDIZE(physicochemical[[#This Row],[fixed acidity]],Stats!B$3,Stats!B$7)</f>
        <v>-0.23352905907998314</v>
      </c>
      <c r="L529">
        <f>STANDARDIZE(physicochemical[[#This Row],[volatile acidity]],Stats!C$3,Stats!C$7)</f>
        <v>0.40162448808366608</v>
      </c>
      <c r="M529">
        <f>STANDARDIZE(physicochemical[[#This Row],[residual sugar]],Stats!E$3,Stats!E$7)</f>
        <v>1.6626854936809765E-2</v>
      </c>
      <c r="N529">
        <f>STANDARDIZE(physicochemical[[#This Row],[chlorides]],Stats!F$3,Stats!F$7)</f>
        <v>-0.10767971586812626</v>
      </c>
      <c r="O529">
        <f>STANDARDIZE(physicochemical[[#This Row],[free sulfur dioxide]],Stats!G$3,Stats!G$7)</f>
        <v>-0.91958754416751554</v>
      </c>
      <c r="P529">
        <f>STANDARDIZE(physicochemical[[#This Row],[density]],Stats!I$3,Stats!I$7)</f>
        <v>0.59084079957064628</v>
      </c>
      <c r="Q529">
        <f>STANDARDIZE(physicochemical[[#This Row],[pH]],Stats!J$3,Stats!J$7)</f>
        <v>6.9010099814441478E-2</v>
      </c>
      <c r="R529">
        <f>STANDARDIZE(physicochemical[[#This Row],[sulphates]],Stats!K$3,Stats!K$7)</f>
        <v>-0.42858004782388098</v>
      </c>
      <c r="S529">
        <f>STANDARDIZE(physicochemical[[#This Row],[alcohol]],Stats!L$3,Stats!L$7)</f>
        <v>-1.007297363596275</v>
      </c>
      <c r="T529" s="17">
        <f>STANDARDIZE(physicochemical[[#This Row],[quality]],Stats!N$3,Stats!N$7)</f>
        <v>0.50837380281196765</v>
      </c>
      <c r="U529">
        <f>SQRT(SUMXMY2($K$2:$S$2,physicochemical[[#This Row],[STDFA]:[STDAlc]]))</f>
        <v>4.4864473780526941</v>
      </c>
      <c r="V529" t="str">
        <f>VLOOKUP(physicochemical[[#This Row],[Euclidean Dist]],Quartiles,2)</f>
        <v>Q2</v>
      </c>
      <c r="W529">
        <f>IF(physicochemical[[#This Row],[Euclidean Dist]]&lt;=beta,1-2*(physicochemical[[#This Row],[Euclidean Dist]]/gamma)^2,2*((physicochemical[[#This Row],[Euclidean Dist]]-gamma)/gamma)^2)</f>
        <v>0.82338885703475195</v>
      </c>
      <c r="X529" t="str">
        <f>VLOOKUP(physicochemical[[#This Row],[S- Fn]],FuzzyQ,2)</f>
        <v>Q1</v>
      </c>
      <c r="Y529">
        <f>physicochemical[[#This Row],[Euclidean Dist]]^2</f>
        <v>20.128210076035895</v>
      </c>
      <c r="Z529" t="str">
        <f>VLOOKUP(physicochemical[[#This Row],[Concentration]],FuzzyQ,2)</f>
        <v>Q1</v>
      </c>
      <c r="AA529">
        <f>SQRT(physicochemical[[#This Row],[S- Fn]])</f>
        <v>0.90740776778400567</v>
      </c>
      <c r="AB529" t="str">
        <f>VLOOKUP(physicochemical[[#This Row],[Dialation]],FuzzyQ,2)</f>
        <v>Q1</v>
      </c>
    </row>
    <row r="530" spans="1:28" hidden="1" x14ac:dyDescent="0.35">
      <c r="A530">
        <f>'winequality-white'!A608</f>
        <v>9.4</v>
      </c>
      <c r="B530">
        <f>'winequality-white'!B608</f>
        <v>0.41</v>
      </c>
      <c r="C530">
        <f>'winequality-white'!D608</f>
        <v>4.5999999999999996</v>
      </c>
      <c r="D530">
        <f>'winequality-white'!E608</f>
        <v>7.1999999999999995E-2</v>
      </c>
      <c r="E530">
        <f>'winequality-white'!F608</f>
        <v>10</v>
      </c>
      <c r="F530">
        <f>'winequality-white'!H608</f>
        <v>0.99729999999999996</v>
      </c>
      <c r="G530">
        <f>'winequality-white'!I608</f>
        <v>3.34</v>
      </c>
      <c r="H530">
        <f>'winequality-white'!J608</f>
        <v>0.79</v>
      </c>
      <c r="I530">
        <f>'winequality-white'!K608</f>
        <v>12.2</v>
      </c>
      <c r="J530" s="17">
        <v>7</v>
      </c>
      <c r="K530">
        <f>STANDARDIZE(physicochemical[[#This Row],[fixed acidity]],Stats!B$3,Stats!B$7)</f>
        <v>0.3654030113046654</v>
      </c>
      <c r="L530">
        <f>STANDARDIZE(physicochemical[[#This Row],[volatile acidity]],Stats!C$3,Stats!C$7)</f>
        <v>-0.66250398403872113</v>
      </c>
      <c r="M530">
        <f>STANDARDIZE(physicochemical[[#This Row],[residual sugar]],Stats!E$3,Stats!E$7)</f>
        <v>1.6308846157921653</v>
      </c>
      <c r="N530">
        <f>STANDARDIZE(physicochemical[[#This Row],[chlorides]],Stats!F$3,Stats!F$7)</f>
        <v>-0.36811437750267223</v>
      </c>
      <c r="O530">
        <f>STANDARDIZE(physicochemical[[#This Row],[free sulfur dioxide]],Stats!G$3,Stats!G$7)</f>
        <v>-0.51850258323958376</v>
      </c>
      <c r="P530">
        <f>STANDARDIZE(physicochemical[[#This Row],[density]],Stats!I$3,Stats!I$7)</f>
        <v>-2.7828887372714859E-2</v>
      </c>
      <c r="Q530">
        <f>STANDARDIZE(physicochemical[[#This Row],[pH]],Stats!J$3,Stats!J$7)</f>
        <v>0.25894615434959412</v>
      </c>
      <c r="R530">
        <f>STANDARDIZE(physicochemical[[#This Row],[sulphates]],Stats!K$3,Stats!K$7)</f>
        <v>0.6630655146414095</v>
      </c>
      <c r="S530">
        <f>STANDARDIZE(physicochemical[[#This Row],[alcohol]],Stats!L$3,Stats!L$7)</f>
        <v>1.8964136874163782</v>
      </c>
      <c r="T530" s="17">
        <f>STANDARDIZE(physicochemical[[#This Row],[quality]],Stats!N$3,Stats!N$7)</f>
        <v>1.7605260264867657</v>
      </c>
      <c r="U530">
        <f>SQRT(SUMXMY2($K$2:$S$2,physicochemical[[#This Row],[STDFA]:[STDAlc]]))</f>
        <v>5.3013177732836683</v>
      </c>
      <c r="V530" t="str">
        <f>VLOOKUP(physicochemical[[#This Row],[Euclidean Dist]],Quartiles,2)</f>
        <v>Q2</v>
      </c>
      <c r="W530">
        <f>IF(physicochemical[[#This Row],[Euclidean Dist]]&lt;=beta,1-2*(physicochemical[[#This Row],[Euclidean Dist]]/gamma)^2,2*((physicochemical[[#This Row],[Euclidean Dist]]-gamma)/gamma)^2)</f>
        <v>0.75340707055623546</v>
      </c>
      <c r="X530" t="str">
        <f>VLOOKUP(physicochemical[[#This Row],[S- Fn]],FuzzyQ,2)</f>
        <v>Q1</v>
      </c>
      <c r="Y530">
        <f>physicochemical[[#This Row],[Euclidean Dist]]^2</f>
        <v>28.103970133333309</v>
      </c>
      <c r="Z530" t="str">
        <f>VLOOKUP(physicochemical[[#This Row],[Concentration]],FuzzyQ,2)</f>
        <v>Q1</v>
      </c>
      <c r="AA530">
        <f>SQRT(physicochemical[[#This Row],[S- Fn]])</f>
        <v>0.86799024796148228</v>
      </c>
      <c r="AB530" t="str">
        <f>VLOOKUP(physicochemical[[#This Row],[Dialation]],FuzzyQ,2)</f>
        <v>Q1</v>
      </c>
    </row>
    <row r="531" spans="1:28" hidden="1" x14ac:dyDescent="0.35">
      <c r="A531">
        <f>'winequality-white'!A609</f>
        <v>8.8000000000000007</v>
      </c>
      <c r="B531">
        <f>'winequality-white'!B609</f>
        <v>0.48</v>
      </c>
      <c r="C531">
        <f>'winequality-white'!D609</f>
        <v>3.3</v>
      </c>
      <c r="D531">
        <f>'winequality-white'!E609</f>
        <v>9.1999999999999998E-2</v>
      </c>
      <c r="E531">
        <f>'winequality-white'!F609</f>
        <v>26</v>
      </c>
      <c r="F531">
        <f>'winequality-white'!H609</f>
        <v>0.99819999999999998</v>
      </c>
      <c r="G531">
        <f>'winequality-white'!I609</f>
        <v>3.31</v>
      </c>
      <c r="H531">
        <f>'winequality-white'!J609</f>
        <v>0.53</v>
      </c>
      <c r="I531">
        <f>'winequality-white'!K609</f>
        <v>10.5</v>
      </c>
      <c r="J531" s="17">
        <v>6</v>
      </c>
      <c r="K531">
        <f>STANDARDIZE(physicochemical[[#This Row],[fixed acidity]],Stats!B$3,Stats!B$7)</f>
        <v>3.8712791094857188E-2</v>
      </c>
      <c r="L531">
        <f>STANDARDIZE(physicochemical[[#This Row],[volatile acidity]],Stats!C$3,Stats!C$7)</f>
        <v>-0.27045665220415738</v>
      </c>
      <c r="M531">
        <f>STANDARDIZE(physicochemical[[#This Row],[residual sugar]],Stats!E$3,Stats!E$7)</f>
        <v>0.58161707123618411</v>
      </c>
      <c r="N531">
        <f>STANDARDIZE(physicochemical[[#This Row],[chlorides]],Stats!F$3,Stats!F$7)</f>
        <v>3.2554332704321308E-2</v>
      </c>
      <c r="O531">
        <f>STANDARDIZE(physicochemical[[#This Row],[free sulfur dioxide]],Stats!G$3,Stats!G$7)</f>
        <v>1.0858372604721434</v>
      </c>
      <c r="P531">
        <f>STANDARDIZE(physicochemical[[#This Row],[density]],Stats!I$3,Stats!I$7)</f>
        <v>0.47835540194459197</v>
      </c>
      <c r="Q531">
        <f>STANDARDIZE(physicochemical[[#This Row],[pH]],Stats!J$3,Stats!J$7)</f>
        <v>6.9010099814441478E-2</v>
      </c>
      <c r="R531">
        <f>STANDARDIZE(physicochemical[[#This Row],[sulphates]],Stats!K$3,Stats!K$7)</f>
        <v>-0.75607371656346767</v>
      </c>
      <c r="S531">
        <f>STANDARDIZE(physicochemical[[#This Row],[alcohol]],Stats!L$3,Stats!L$7)</f>
        <v>0.25097742517587546</v>
      </c>
      <c r="T531" s="17">
        <f>STANDARDIZE(physicochemical[[#This Row],[quality]],Stats!N$3,Stats!N$7)</f>
        <v>0.50837380281196765</v>
      </c>
      <c r="U531">
        <f>SQRT(SUMXMY2($K$2:$S$2,physicochemical[[#This Row],[STDFA]:[STDAlc]]))</f>
        <v>5.1145205055341885</v>
      </c>
      <c r="V531" t="str">
        <f>VLOOKUP(physicochemical[[#This Row],[Euclidean Dist]],Quartiles,2)</f>
        <v>Q2</v>
      </c>
      <c r="W531">
        <f>IF(physicochemical[[#This Row],[Euclidean Dist]]&lt;=beta,1-2*(physicochemical[[#This Row],[Euclidean Dist]]/gamma)^2,2*((physicochemical[[#This Row],[Euclidean Dist]]-gamma)/gamma)^2)</f>
        <v>0.77047880680552228</v>
      </c>
      <c r="X531" t="str">
        <f>VLOOKUP(physicochemical[[#This Row],[S- Fn]],FuzzyQ,2)</f>
        <v>Q1</v>
      </c>
      <c r="Y531">
        <f>physicochemical[[#This Row],[Euclidean Dist]]^2</f>
        <v>26.158320001529692</v>
      </c>
      <c r="Z531" t="str">
        <f>VLOOKUP(physicochemical[[#This Row],[Concentration]],FuzzyQ,2)</f>
        <v>Q1</v>
      </c>
      <c r="AA531">
        <f>SQRT(physicochemical[[#This Row],[S- Fn]])</f>
        <v>0.87776922183767769</v>
      </c>
      <c r="AB531" t="str">
        <f>VLOOKUP(physicochemical[[#This Row],[Dialation]],FuzzyQ,2)</f>
        <v>Q1</v>
      </c>
    </row>
    <row r="532" spans="1:28" hidden="1" x14ac:dyDescent="0.35">
      <c r="A532">
        <f>'winequality-white'!A610</f>
        <v>10.1</v>
      </c>
      <c r="B532">
        <f>'winequality-white'!B610</f>
        <v>0.65</v>
      </c>
      <c r="C532">
        <f>'winequality-white'!D610</f>
        <v>5.0999999999999996</v>
      </c>
      <c r="D532">
        <f>'winequality-white'!E610</f>
        <v>0.11</v>
      </c>
      <c r="E532">
        <f>'winequality-white'!F610</f>
        <v>11</v>
      </c>
      <c r="F532">
        <f>'winequality-white'!H610</f>
        <v>1.0025999999999999</v>
      </c>
      <c r="G532">
        <f>'winequality-white'!I610</f>
        <v>3.32</v>
      </c>
      <c r="H532">
        <f>'winequality-white'!J610</f>
        <v>0.64</v>
      </c>
      <c r="I532">
        <f>'winequality-white'!K610</f>
        <v>10.4</v>
      </c>
      <c r="J532" s="17">
        <v>6</v>
      </c>
      <c r="K532">
        <f>STANDARDIZE(physicochemical[[#This Row],[fixed acidity]],Stats!B$3,Stats!B$7)</f>
        <v>0.74654160154944149</v>
      </c>
      <c r="L532">
        <f>STANDARDIZE(physicochemical[[#This Row],[volatile acidity]],Stats!C$3,Stats!C$7)</f>
        <v>0.68165829653692611</v>
      </c>
      <c r="M532">
        <f>STANDARDIZE(physicochemical[[#This Row],[residual sugar]],Stats!E$3,Stats!E$7)</f>
        <v>2.0344490560060042</v>
      </c>
      <c r="N532">
        <f>STANDARDIZE(physicochemical[[#This Row],[chlorides]],Stats!F$3,Stats!F$7)</f>
        <v>0.39315617189061547</v>
      </c>
      <c r="O532">
        <f>STANDARDIZE(physicochemical[[#This Row],[free sulfur dioxide]],Stats!G$3,Stats!G$7)</f>
        <v>-0.41823134300760079</v>
      </c>
      <c r="P532">
        <f>STANDARDIZE(physicochemical[[#This Row],[density]],Stats!I$3,Stats!I$7)</f>
        <v>2.9530341497180368</v>
      </c>
      <c r="Q532">
        <f>STANDARDIZE(physicochemical[[#This Row],[pH]],Stats!J$3,Stats!J$7)</f>
        <v>0.13232211799282476</v>
      </c>
      <c r="R532">
        <f>STANDARDIZE(physicochemical[[#This Row],[sulphates]],Stats!K$3,Stats!K$7)</f>
        <v>-0.15566865720755821</v>
      </c>
      <c r="S532">
        <f>STANDARDIZE(physicochemical[[#This Row],[alcohol]],Stats!L$3,Stats!L$7)</f>
        <v>0.15418705680878736</v>
      </c>
      <c r="T532" s="17">
        <f>STANDARDIZE(physicochemical[[#This Row],[quality]],Stats!N$3,Stats!N$7)</f>
        <v>0.50837380281196765</v>
      </c>
      <c r="U532">
        <f>SQRT(SUMXMY2($K$2:$S$2,physicochemical[[#This Row],[STDFA]:[STDAlc]]))</f>
        <v>5.2594528754704166</v>
      </c>
      <c r="V532" t="str">
        <f>VLOOKUP(physicochemical[[#This Row],[Euclidean Dist]],Quartiles,2)</f>
        <v>Q2</v>
      </c>
      <c r="W532">
        <f>IF(physicochemical[[#This Row],[Euclidean Dist]]&lt;=beta,1-2*(physicochemical[[#This Row],[Euclidean Dist]]/gamma)^2,2*((physicochemical[[#This Row],[Euclidean Dist]]-gamma)/gamma)^2)</f>
        <v>0.75728641722622669</v>
      </c>
      <c r="X532" t="str">
        <f>VLOOKUP(physicochemical[[#This Row],[S- Fn]],FuzzyQ,2)</f>
        <v>Q1</v>
      </c>
      <c r="Y532">
        <f>physicochemical[[#This Row],[Euclidean Dist]]^2</f>
        <v>27.661844549294035</v>
      </c>
      <c r="Z532" t="str">
        <f>VLOOKUP(physicochemical[[#This Row],[Concentration]],FuzzyQ,2)</f>
        <v>Q1</v>
      </c>
      <c r="AA532">
        <f>SQRT(physicochemical[[#This Row],[S- Fn]])</f>
        <v>0.87022205052861457</v>
      </c>
      <c r="AB532" t="str">
        <f>VLOOKUP(physicochemical[[#This Row],[Dialation]],FuzzyQ,2)</f>
        <v>Q1</v>
      </c>
    </row>
    <row r="533" spans="1:28" hidden="1" x14ac:dyDescent="0.35">
      <c r="A533">
        <f>'winequality-white'!A611</f>
        <v>6.3</v>
      </c>
      <c r="B533">
        <f>'winequality-white'!B611</f>
        <v>0.36</v>
      </c>
      <c r="C533">
        <f>'winequality-white'!D611</f>
        <v>3.2</v>
      </c>
      <c r="D533">
        <f>'winequality-white'!E611</f>
        <v>7.4999999999999997E-2</v>
      </c>
      <c r="E533">
        <f>'winequality-white'!F611</f>
        <v>15</v>
      </c>
      <c r="F533">
        <f>'winequality-white'!H611</f>
        <v>0.99560000000000004</v>
      </c>
      <c r="G533">
        <f>'winequality-white'!I611</f>
        <v>3.56</v>
      </c>
      <c r="H533">
        <f>'winequality-white'!J611</f>
        <v>0.52</v>
      </c>
      <c r="I533">
        <f>'winequality-white'!K611</f>
        <v>12.7</v>
      </c>
      <c r="J533" s="17">
        <v>6</v>
      </c>
      <c r="K533">
        <f>STANDARDIZE(physicochemical[[#This Row],[fixed acidity]],Stats!B$3,Stats!B$7)</f>
        <v>-1.3224964597793449</v>
      </c>
      <c r="L533">
        <f>STANDARDIZE(physicochemical[[#This Row],[volatile acidity]],Stats!C$3,Stats!C$7)</f>
        <v>-0.94253779249198089</v>
      </c>
      <c r="M533">
        <f>STANDARDIZE(physicochemical[[#This Row],[residual sugar]],Stats!E$3,Stats!E$7)</f>
        <v>0.50090418319341656</v>
      </c>
      <c r="N533">
        <f>STANDARDIZE(physicochemical[[#This Row],[chlorides]],Stats!F$3,Stats!F$7)</f>
        <v>-0.3080140709716232</v>
      </c>
      <c r="O533">
        <f>STANDARDIZE(physicochemical[[#This Row],[free sulfur dioxide]],Stats!G$3,Stats!G$7)</f>
        <v>-1.714638207966902E-2</v>
      </c>
      <c r="P533">
        <f>STANDARDIZE(physicochemical[[#This Row],[density]],Stats!I$3,Stats!I$7)</f>
        <v>-0.98395476719423902</v>
      </c>
      <c r="Q533">
        <f>STANDARDIZE(physicochemical[[#This Row],[pH]],Stats!J$3,Stats!J$7)</f>
        <v>1.6518105542740569</v>
      </c>
      <c r="R533">
        <f>STANDARDIZE(physicochemical[[#This Row],[sulphates]],Stats!K$3,Stats!K$7)</f>
        <v>-0.81065599468673222</v>
      </c>
      <c r="S533">
        <f>STANDARDIZE(physicochemical[[#This Row],[alcohol]],Stats!L$3,Stats!L$7)</f>
        <v>2.3803655292518204</v>
      </c>
      <c r="T533" s="17">
        <f>STANDARDIZE(physicochemical[[#This Row],[quality]],Stats!N$3,Stats!N$7)</f>
        <v>0.50837380281196765</v>
      </c>
      <c r="U533">
        <f>SQRT(SUMXMY2($K$2:$S$2,physicochemical[[#This Row],[STDFA]:[STDAlc]]))</f>
        <v>5.2818736366751979</v>
      </c>
      <c r="V533" t="str">
        <f>VLOOKUP(physicochemical[[#This Row],[Euclidean Dist]],Quartiles,2)</f>
        <v>Q2</v>
      </c>
      <c r="W533">
        <f>IF(physicochemical[[#This Row],[Euclidean Dist]]&lt;=beta,1-2*(physicochemical[[#This Row],[Euclidean Dist]]/gamma)^2,2*((physicochemical[[#This Row],[Euclidean Dist]]-gamma)/gamma)^2)</f>
        <v>0.75521265689114814</v>
      </c>
      <c r="X533" t="str">
        <f>VLOOKUP(physicochemical[[#This Row],[S- Fn]],FuzzyQ,2)</f>
        <v>Q1</v>
      </c>
      <c r="Y533">
        <f>physicochemical[[#This Row],[Euclidean Dist]]^2</f>
        <v>27.898189113804481</v>
      </c>
      <c r="Z533" t="str">
        <f>VLOOKUP(physicochemical[[#This Row],[Concentration]],FuzzyQ,2)</f>
        <v>Q1</v>
      </c>
      <c r="AA533">
        <f>SQRT(physicochemical[[#This Row],[S- Fn]])</f>
        <v>0.86902972152346325</v>
      </c>
      <c r="AB533" t="str">
        <f>VLOOKUP(physicochemical[[#This Row],[Dialation]],FuzzyQ,2)</f>
        <v>Q1</v>
      </c>
    </row>
    <row r="534" spans="1:28" hidden="1" x14ac:dyDescent="0.35">
      <c r="A534">
        <f>'winequality-white'!A612</f>
        <v>8.8000000000000007</v>
      </c>
      <c r="B534">
        <f>'winequality-white'!B612</f>
        <v>0.24</v>
      </c>
      <c r="C534">
        <f>'winequality-white'!D612</f>
        <v>2.5</v>
      </c>
      <c r="D534">
        <f>'winequality-white'!E612</f>
        <v>8.3000000000000004E-2</v>
      </c>
      <c r="E534">
        <f>'winequality-white'!F612</f>
        <v>25</v>
      </c>
      <c r="F534">
        <f>'winequality-white'!H612</f>
        <v>0.99829999999999997</v>
      </c>
      <c r="G534">
        <f>'winequality-white'!I612</f>
        <v>3.39</v>
      </c>
      <c r="H534">
        <f>'winequality-white'!J612</f>
        <v>0.54</v>
      </c>
      <c r="I534">
        <f>'winequality-white'!K612</f>
        <v>9.1999999999999993</v>
      </c>
      <c r="J534" s="17">
        <v>5</v>
      </c>
      <c r="K534">
        <f>STANDARDIZE(physicochemical[[#This Row],[fixed acidity]],Stats!B$3,Stats!B$7)</f>
        <v>3.8712791094857188E-2</v>
      </c>
      <c r="L534">
        <f>STANDARDIZE(physicochemical[[#This Row],[volatile acidity]],Stats!C$3,Stats!C$7)</f>
        <v>-1.6146189327798044</v>
      </c>
      <c r="M534">
        <f>STANDARDIZE(physicochemical[[#This Row],[residual sugar]],Stats!E$3,Stats!E$7)</f>
        <v>-6.408603310595809E-2</v>
      </c>
      <c r="N534">
        <f>STANDARDIZE(physicochemical[[#This Row],[chlorides]],Stats!F$3,Stats!F$7)</f>
        <v>-0.14774658688882564</v>
      </c>
      <c r="O534">
        <f>STANDARDIZE(physicochemical[[#This Row],[free sulfur dioxide]],Stats!G$3,Stats!G$7)</f>
        <v>0.98556602024016038</v>
      </c>
      <c r="P534">
        <f>STANDARDIZE(physicochemical[[#This Row],[density]],Stats!I$3,Stats!I$7)</f>
        <v>0.53459810075761915</v>
      </c>
      <c r="Q534">
        <f>STANDARDIZE(physicochemical[[#This Row],[pH]],Stats!J$3,Stats!J$7)</f>
        <v>0.57550624524151883</v>
      </c>
      <c r="R534">
        <f>STANDARDIZE(physicochemical[[#This Row],[sulphates]],Stats!K$3,Stats!K$7)</f>
        <v>-0.70149143844020312</v>
      </c>
      <c r="S534">
        <f>STANDARDIZE(physicochemical[[#This Row],[alcohol]],Stats!L$3,Stats!L$7)</f>
        <v>-1.007297363596275</v>
      </c>
      <c r="T534" s="17">
        <f>STANDARDIZE(physicochemical[[#This Row],[quality]],Stats!N$3,Stats!N$7)</f>
        <v>-0.74377842086283041</v>
      </c>
      <c r="U534">
        <f>SQRT(SUMXMY2($K$2:$S$2,physicochemical[[#This Row],[STDFA]:[STDAlc]]))</f>
        <v>6.3260950274899317</v>
      </c>
      <c r="V534" t="str">
        <f>VLOOKUP(physicochemical[[#This Row],[Euclidean Dist]],Quartiles,2)</f>
        <v>Q2</v>
      </c>
      <c r="W534">
        <f>IF(physicochemical[[#This Row],[Euclidean Dist]]&lt;=beta,1-2*(physicochemical[[#This Row],[Euclidean Dist]]/gamma)^2,2*((physicochemical[[#This Row],[Euclidean Dist]]-gamma)/gamma)^2)</f>
        <v>0.64885671521823896</v>
      </c>
      <c r="X534" t="str">
        <f>VLOOKUP(physicochemical[[#This Row],[S- Fn]],FuzzyQ,2)</f>
        <v>Q2</v>
      </c>
      <c r="Y534">
        <f>physicochemical[[#This Row],[Euclidean Dist]]^2</f>
        <v>40.019478296832837</v>
      </c>
      <c r="Z534" t="str">
        <f>VLOOKUP(physicochemical[[#This Row],[Concentration]],FuzzyQ,2)</f>
        <v>Q1</v>
      </c>
      <c r="AA534">
        <f>SQRT(physicochemical[[#This Row],[S- Fn]])</f>
        <v>0.80551642765262021</v>
      </c>
      <c r="AB534" t="str">
        <f>VLOOKUP(physicochemical[[#This Row],[Dialation]],FuzzyQ,2)</f>
        <v>Q1</v>
      </c>
    </row>
    <row r="535" spans="1:28" hidden="1" x14ac:dyDescent="0.35">
      <c r="A535">
        <f>'winequality-white'!A613</f>
        <v>13.2</v>
      </c>
      <c r="B535">
        <f>'winequality-white'!B613</f>
        <v>0.38</v>
      </c>
      <c r="C535">
        <f>'winequality-white'!D613</f>
        <v>2.7</v>
      </c>
      <c r="D535">
        <f>'winequality-white'!E613</f>
        <v>8.1000000000000003E-2</v>
      </c>
      <c r="E535">
        <f>'winequality-white'!F613</f>
        <v>5</v>
      </c>
      <c r="F535">
        <f>'winequality-white'!H613</f>
        <v>1.0005999999999999</v>
      </c>
      <c r="G535">
        <f>'winequality-white'!I613</f>
        <v>2.98</v>
      </c>
      <c r="H535">
        <f>'winequality-white'!J613</f>
        <v>0.54</v>
      </c>
      <c r="I535">
        <f>'winequality-white'!K613</f>
        <v>9.4</v>
      </c>
      <c r="J535" s="17">
        <v>5</v>
      </c>
      <c r="K535">
        <f>STANDARDIZE(physicochemical[[#This Row],[fixed acidity]],Stats!B$3,Stats!B$7)</f>
        <v>2.4344410726334513</v>
      </c>
      <c r="L535">
        <f>STANDARDIZE(physicochemical[[#This Row],[volatile acidity]],Stats!C$3,Stats!C$7)</f>
        <v>-0.83052426911067678</v>
      </c>
      <c r="M535">
        <f>STANDARDIZE(physicochemical[[#This Row],[residual sugar]],Stats!E$3,Stats!E$7)</f>
        <v>9.733974297957762E-2</v>
      </c>
      <c r="N535">
        <f>STANDARDIZE(physicochemical[[#This Row],[chlorides]],Stats!F$3,Stats!F$7)</f>
        <v>-0.18781345790952503</v>
      </c>
      <c r="O535">
        <f>STANDARDIZE(physicochemical[[#This Row],[free sulfur dioxide]],Stats!G$3,Stats!G$7)</f>
        <v>-1.0198587843994984</v>
      </c>
      <c r="P535">
        <f>STANDARDIZE(physicochemical[[#This Row],[density]],Stats!I$3,Stats!I$7)</f>
        <v>1.8281801734573686</v>
      </c>
      <c r="Q535">
        <f>STANDARDIZE(physicochemical[[#This Row],[pH]],Stats!J$3,Stats!J$7)</f>
        <v>-2.0202865000722516</v>
      </c>
      <c r="R535">
        <f>STANDARDIZE(physicochemical[[#This Row],[sulphates]],Stats!K$3,Stats!K$7)</f>
        <v>-0.70149143844020312</v>
      </c>
      <c r="S535">
        <f>STANDARDIZE(physicochemical[[#This Row],[alcohol]],Stats!L$3,Stats!L$7)</f>
        <v>-0.813716626862097</v>
      </c>
      <c r="T535" s="17">
        <f>STANDARDIZE(physicochemical[[#This Row],[quality]],Stats!N$3,Stats!N$7)</f>
        <v>-0.74377842086283041</v>
      </c>
      <c r="U535">
        <f>SQRT(SUMXMY2($K$2:$S$2,physicochemical[[#This Row],[STDFA]:[STDAlc]]))</f>
        <v>7.4530409261711119</v>
      </c>
      <c r="V535" t="str">
        <f>VLOOKUP(physicochemical[[#This Row],[Euclidean Dist]],Quartiles,2)</f>
        <v>Q2</v>
      </c>
      <c r="W535">
        <f>IF(physicochemical[[#This Row],[Euclidean Dist]]&lt;=beta,1-2*(physicochemical[[#This Row],[Euclidean Dist]]/gamma)^2,2*((physicochemical[[#This Row],[Euclidean Dist]]-gamma)/gamma)^2)</f>
        <v>0.51260624893668694</v>
      </c>
      <c r="X535" t="str">
        <f>VLOOKUP(physicochemical[[#This Row],[S- Fn]],FuzzyQ,2)</f>
        <v>Q2</v>
      </c>
      <c r="Y535">
        <f>physicochemical[[#This Row],[Euclidean Dist]]^2</f>
        <v>55.547819047181548</v>
      </c>
      <c r="Z535" t="str">
        <f>VLOOKUP(physicochemical[[#This Row],[Concentration]],FuzzyQ,2)</f>
        <v>Q1</v>
      </c>
      <c r="AA535">
        <f>SQRT(physicochemical[[#This Row],[S- Fn]])</f>
        <v>0.71596525679441103</v>
      </c>
      <c r="AB535" t="str">
        <f>VLOOKUP(physicochemical[[#This Row],[Dialation]],FuzzyQ,2)</f>
        <v>Q2</v>
      </c>
    </row>
    <row r="536" spans="1:28" hidden="1" x14ac:dyDescent="0.35">
      <c r="A536">
        <f>'winequality-white'!A614</f>
        <v>7.5</v>
      </c>
      <c r="B536">
        <f>'winequality-white'!B614</f>
        <v>0.64</v>
      </c>
      <c r="C536">
        <f>'winequality-white'!D614</f>
        <v>2.4</v>
      </c>
      <c r="D536">
        <f>'winequality-white'!E614</f>
        <v>7.6999999999999999E-2</v>
      </c>
      <c r="E536">
        <f>'winequality-white'!F614</f>
        <v>18</v>
      </c>
      <c r="F536">
        <f>'winequality-white'!H614</f>
        <v>0.99650000000000005</v>
      </c>
      <c r="G536">
        <f>'winequality-white'!I614</f>
        <v>3.32</v>
      </c>
      <c r="H536">
        <f>'winequality-white'!J614</f>
        <v>0.6</v>
      </c>
      <c r="I536">
        <f>'winequality-white'!K614</f>
        <v>10</v>
      </c>
      <c r="J536" s="17">
        <v>6</v>
      </c>
      <c r="K536">
        <f>STANDARDIZE(physicochemical[[#This Row],[fixed acidity]],Stats!B$3,Stats!B$7)</f>
        <v>-0.66911601935972809</v>
      </c>
      <c r="L536">
        <f>STANDARDIZE(physicochemical[[#This Row],[volatile acidity]],Stats!C$3,Stats!C$7)</f>
        <v>0.62565153484627412</v>
      </c>
      <c r="M536">
        <f>STANDARDIZE(physicochemical[[#This Row],[residual sugar]],Stats!E$3,Stats!E$7)</f>
        <v>-0.14479892114872595</v>
      </c>
      <c r="N536">
        <f>STANDARDIZE(physicochemical[[#This Row],[chlorides]],Stats!F$3,Stats!F$7)</f>
        <v>-0.26794719995092381</v>
      </c>
      <c r="O536">
        <f>STANDARDIZE(physicochemical[[#This Row],[free sulfur dioxide]],Stats!G$3,Stats!G$7)</f>
        <v>0.2836673386162798</v>
      </c>
      <c r="P536">
        <f>STANDARDIZE(physicochemical[[#This Row],[density]],Stats!I$3,Stats!I$7)</f>
        <v>-0.47777047787693211</v>
      </c>
      <c r="Q536">
        <f>STANDARDIZE(physicochemical[[#This Row],[pH]],Stats!J$3,Stats!J$7)</f>
        <v>0.13232211799282476</v>
      </c>
      <c r="R536">
        <f>STANDARDIZE(physicochemical[[#This Row],[sulphates]],Stats!K$3,Stats!K$7)</f>
        <v>-0.37399776970061643</v>
      </c>
      <c r="S536">
        <f>STANDARDIZE(physicochemical[[#This Row],[alcohol]],Stats!L$3,Stats!L$7)</f>
        <v>-0.23297441665956675</v>
      </c>
      <c r="T536" s="17">
        <f>STANDARDIZE(physicochemical[[#This Row],[quality]],Stats!N$3,Stats!N$7)</f>
        <v>0.50837380281196765</v>
      </c>
      <c r="U536">
        <f>SQRT(SUMXMY2($K$2:$S$2,physicochemical[[#This Row],[STDFA]:[STDAlc]]))</f>
        <v>4.2226525955134528</v>
      </c>
      <c r="V536" t="str">
        <f>VLOOKUP(physicochemical[[#This Row],[Euclidean Dist]],Quartiles,2)</f>
        <v>Q2</v>
      </c>
      <c r="W536">
        <f>IF(physicochemical[[#This Row],[Euclidean Dist]]&lt;=beta,1-2*(physicochemical[[#This Row],[Euclidean Dist]]/gamma)^2,2*((physicochemical[[#This Row],[Euclidean Dist]]-gamma)/gamma)^2)</f>
        <v>0.84354708824780877</v>
      </c>
      <c r="X536" t="str">
        <f>VLOOKUP(physicochemical[[#This Row],[S- Fn]],FuzzyQ,2)</f>
        <v>Q1</v>
      </c>
      <c r="Y536">
        <f>physicochemical[[#This Row],[Euclidean Dist]]^2</f>
        <v>17.830794942396501</v>
      </c>
      <c r="Z536" t="str">
        <f>VLOOKUP(physicochemical[[#This Row],[Concentration]],FuzzyQ,2)</f>
        <v>Q1</v>
      </c>
      <c r="AA536">
        <f>SQRT(physicochemical[[#This Row],[S- Fn]])</f>
        <v>0.91844819573441849</v>
      </c>
      <c r="AB536" t="str">
        <f>VLOOKUP(physicochemical[[#This Row],[Dialation]],FuzzyQ,2)</f>
        <v>Q1</v>
      </c>
    </row>
    <row r="537" spans="1:28" hidden="1" x14ac:dyDescent="0.35">
      <c r="A537">
        <f>'winequality-white'!A615</f>
        <v>8.1999999999999993</v>
      </c>
      <c r="B537">
        <f>'winequality-white'!B615</f>
        <v>0.39</v>
      </c>
      <c r="C537">
        <f>'winequality-white'!D615</f>
        <v>1.5</v>
      </c>
      <c r="D537">
        <f>'winequality-white'!E615</f>
        <v>5.8000000000000003E-2</v>
      </c>
      <c r="E537">
        <f>'winequality-white'!F615</f>
        <v>10</v>
      </c>
      <c r="F537">
        <f>'winequality-white'!H615</f>
        <v>0.99619999999999997</v>
      </c>
      <c r="G537">
        <f>'winequality-white'!I615</f>
        <v>3.26</v>
      </c>
      <c r="H537">
        <f>'winequality-white'!J615</f>
        <v>0.74</v>
      </c>
      <c r="I537">
        <f>'winequality-white'!K615</f>
        <v>9.8000000000000007</v>
      </c>
      <c r="J537" s="17">
        <v>5</v>
      </c>
      <c r="K537">
        <f>STANDARDIZE(physicochemical[[#This Row],[fixed acidity]],Stats!B$3,Stats!B$7)</f>
        <v>-0.287977429114952</v>
      </c>
      <c r="L537">
        <f>STANDARDIZE(physicochemical[[#This Row],[volatile acidity]],Stats!C$3,Stats!C$7)</f>
        <v>-0.77451750742002479</v>
      </c>
      <c r="M537">
        <f>STANDARDIZE(physicochemical[[#This Row],[residual sugar]],Stats!E$3,Stats!E$7)</f>
        <v>-0.871214913533636</v>
      </c>
      <c r="N537">
        <f>STANDARDIZE(physicochemical[[#This Row],[chlorides]],Stats!F$3,Stats!F$7)</f>
        <v>-0.64858247464756758</v>
      </c>
      <c r="O537">
        <f>STANDARDIZE(physicochemical[[#This Row],[free sulfur dioxide]],Stats!G$3,Stats!G$7)</f>
        <v>-0.51850258323958376</v>
      </c>
      <c r="P537">
        <f>STANDARDIZE(physicochemical[[#This Row],[density]],Stats!I$3,Stats!I$7)</f>
        <v>-0.64649857431607605</v>
      </c>
      <c r="Q537">
        <f>STANDARDIZE(physicochemical[[#This Row],[pH]],Stats!J$3,Stats!J$7)</f>
        <v>-0.24754999107748332</v>
      </c>
      <c r="R537">
        <f>STANDARDIZE(physicochemical[[#This Row],[sulphates]],Stats!K$3,Stats!K$7)</f>
        <v>0.39015412402508676</v>
      </c>
      <c r="S537">
        <f>STANDARDIZE(physicochemical[[#This Row],[alcohol]],Stats!L$3,Stats!L$7)</f>
        <v>-0.42655515339374295</v>
      </c>
      <c r="T537" s="17">
        <f>STANDARDIZE(physicochemical[[#This Row],[quality]],Stats!N$3,Stats!N$7)</f>
        <v>-0.74377842086283041</v>
      </c>
      <c r="U537">
        <f>SQRT(SUMXMY2($K$2:$S$2,physicochemical[[#This Row],[STDFA]:[STDAlc]]))</f>
        <v>5.7699150999936837</v>
      </c>
      <c r="V537" t="str">
        <f>VLOOKUP(physicochemical[[#This Row],[Euclidean Dist]],Quartiles,2)</f>
        <v>Q2</v>
      </c>
      <c r="W537">
        <f>IF(physicochemical[[#This Row],[Euclidean Dist]]&lt;=beta,1-2*(physicochemical[[#This Row],[Euclidean Dist]]/gamma)^2,2*((physicochemical[[#This Row],[Euclidean Dist]]-gamma)/gamma)^2)</f>
        <v>0.70788639095995853</v>
      </c>
      <c r="X537" t="str">
        <f>VLOOKUP(physicochemical[[#This Row],[S- Fn]],FuzzyQ,2)</f>
        <v>Q2</v>
      </c>
      <c r="Y537">
        <f>physicochemical[[#This Row],[Euclidean Dist]]^2</f>
        <v>33.291920261135118</v>
      </c>
      <c r="Z537" t="str">
        <f>VLOOKUP(physicochemical[[#This Row],[Concentration]],FuzzyQ,2)</f>
        <v>Q1</v>
      </c>
      <c r="AA537">
        <f>SQRT(physicochemical[[#This Row],[S- Fn]])</f>
        <v>0.84135984629643368</v>
      </c>
      <c r="AB537" t="str">
        <f>VLOOKUP(physicochemical[[#This Row],[Dialation]],FuzzyQ,2)</f>
        <v>Q1</v>
      </c>
    </row>
    <row r="538" spans="1:28" hidden="1" x14ac:dyDescent="0.35">
      <c r="A538">
        <f>'winequality-white'!A616</f>
        <v>9.1999999999999993</v>
      </c>
      <c r="B538">
        <f>'winequality-white'!B616</f>
        <v>0.755</v>
      </c>
      <c r="C538">
        <f>'winequality-white'!D616</f>
        <v>2.2000000000000002</v>
      </c>
      <c r="D538">
        <f>'winequality-white'!E616</f>
        <v>0.14799999999999999</v>
      </c>
      <c r="E538">
        <f>'winequality-white'!F616</f>
        <v>10</v>
      </c>
      <c r="F538">
        <f>'winequality-white'!H616</f>
        <v>0.99690000000000001</v>
      </c>
      <c r="G538">
        <f>'winequality-white'!I616</f>
        <v>2.87</v>
      </c>
      <c r="H538">
        <f>'winequality-white'!J616</f>
        <v>1.36</v>
      </c>
      <c r="I538">
        <f>'winequality-white'!K616</f>
        <v>10.199999999999999</v>
      </c>
      <c r="J538" s="17">
        <v>6</v>
      </c>
      <c r="K538">
        <f>STANDARDIZE(physicochemical[[#This Row],[fixed acidity]],Stats!B$3,Stats!B$7)</f>
        <v>0.25650627123472869</v>
      </c>
      <c r="L538">
        <f>STANDARDIZE(physicochemical[[#This Row],[volatile acidity]],Stats!C$3,Stats!C$7)</f>
        <v>1.2697292942887717</v>
      </c>
      <c r="M538">
        <f>STANDARDIZE(physicochemical[[#This Row],[residual sugar]],Stats!E$3,Stats!E$7)</f>
        <v>-0.30622469723426132</v>
      </c>
      <c r="N538">
        <f>STANDARDIZE(physicochemical[[#This Row],[chlorides]],Stats!F$3,Stats!F$7)</f>
        <v>1.154426721283903</v>
      </c>
      <c r="O538">
        <f>STANDARDIZE(physicochemical[[#This Row],[free sulfur dioxide]],Stats!G$3,Stats!G$7)</f>
        <v>-0.51850258323958376</v>
      </c>
      <c r="P538">
        <f>STANDARDIZE(physicochemical[[#This Row],[density]],Stats!I$3,Stats!I$7)</f>
        <v>-0.2527996826248235</v>
      </c>
      <c r="Q538">
        <f>STANDARDIZE(physicochemical[[#This Row],[pH]],Stats!J$3,Stats!J$7)</f>
        <v>-2.7167187000344812</v>
      </c>
      <c r="R538">
        <f>STANDARDIZE(physicochemical[[#This Row],[sulphates]],Stats!K$3,Stats!K$7)</f>
        <v>3.7742553676674868</v>
      </c>
      <c r="S538">
        <f>STANDARDIZE(physicochemical[[#This Row],[alcohol]],Stats!L$3,Stats!L$7)</f>
        <v>-3.9393679925390557E-2</v>
      </c>
      <c r="T538" s="17">
        <f>STANDARDIZE(physicochemical[[#This Row],[quality]],Stats!N$3,Stats!N$7)</f>
        <v>0.50837380281196765</v>
      </c>
      <c r="U538">
        <f>SQRT(SUMXMY2($K$2:$S$2,physicochemical[[#This Row],[STDFA]:[STDAlc]]))</f>
        <v>7.3648465217819883</v>
      </c>
      <c r="V538" t="str">
        <f>VLOOKUP(physicochemical[[#This Row],[Euclidean Dist]],Quartiles,2)</f>
        <v>Q2</v>
      </c>
      <c r="W538">
        <f>IF(physicochemical[[#This Row],[Euclidean Dist]]&lt;=beta,1-2*(physicochemical[[#This Row],[Euclidean Dist]]/gamma)^2,2*((physicochemical[[#This Row],[Euclidean Dist]]-gamma)/gamma)^2)</f>
        <v>0.52407299692812459</v>
      </c>
      <c r="X538" t="str">
        <f>VLOOKUP(physicochemical[[#This Row],[S- Fn]],FuzzyQ,2)</f>
        <v>Q2</v>
      </c>
      <c r="Y538">
        <f>physicochemical[[#This Row],[Euclidean Dist]]^2</f>
        <v>54.240964289404253</v>
      </c>
      <c r="Z538" t="str">
        <f>VLOOKUP(physicochemical[[#This Row],[Concentration]],FuzzyQ,2)</f>
        <v>Q1</v>
      </c>
      <c r="AA538">
        <f>SQRT(physicochemical[[#This Row],[S- Fn]])</f>
        <v>0.72392886178693316</v>
      </c>
      <c r="AB538" t="str">
        <f>VLOOKUP(physicochemical[[#This Row],[Dialation]],FuzzyQ,2)</f>
        <v>Q2</v>
      </c>
    </row>
    <row r="539" spans="1:28" hidden="1" x14ac:dyDescent="0.35">
      <c r="A539">
        <f>'winequality-white'!A617</f>
        <v>9.6</v>
      </c>
      <c r="B539">
        <f>'winequality-white'!B617</f>
        <v>0.6</v>
      </c>
      <c r="C539">
        <f>'winequality-white'!D617</f>
        <v>2.2999999999999998</v>
      </c>
      <c r="D539">
        <f>'winequality-white'!E617</f>
        <v>7.9000000000000001E-2</v>
      </c>
      <c r="E539">
        <f>'winequality-white'!F617</f>
        <v>28</v>
      </c>
      <c r="F539">
        <f>'winequality-white'!H617</f>
        <v>0.99970000000000003</v>
      </c>
      <c r="G539">
        <f>'winequality-white'!I617</f>
        <v>3.5</v>
      </c>
      <c r="H539">
        <f>'winequality-white'!J617</f>
        <v>0.56999999999999995</v>
      </c>
      <c r="I539">
        <f>'winequality-white'!K617</f>
        <v>9.6999999999999993</v>
      </c>
      <c r="J539" s="17">
        <v>5</v>
      </c>
      <c r="K539">
        <f>STANDARDIZE(physicochemical[[#This Row],[fixed acidity]],Stats!B$3,Stats!B$7)</f>
        <v>0.47429975137460118</v>
      </c>
      <c r="L539">
        <f>STANDARDIZE(physicochemical[[#This Row],[volatile acidity]],Stats!C$3,Stats!C$7)</f>
        <v>0.40162448808366608</v>
      </c>
      <c r="M539">
        <f>STANDARDIZE(physicochemical[[#This Row],[residual sugar]],Stats!E$3,Stats!E$7)</f>
        <v>-0.2255118091914938</v>
      </c>
      <c r="N539">
        <f>STANDARDIZE(physicochemical[[#This Row],[chlorides]],Stats!F$3,Stats!F$7)</f>
        <v>-0.22788032893022442</v>
      </c>
      <c r="O539">
        <f>STANDARDIZE(physicochemical[[#This Row],[free sulfur dioxide]],Stats!G$3,Stats!G$7)</f>
        <v>1.2863797409361093</v>
      </c>
      <c r="P539">
        <f>STANDARDIZE(physicochemical[[#This Row],[density]],Stats!I$3,Stats!I$7)</f>
        <v>1.3219958841401243</v>
      </c>
      <c r="Q539">
        <f>STANDARDIZE(physicochemical[[#This Row],[pH]],Stats!J$3,Stats!J$7)</f>
        <v>1.271938445203749</v>
      </c>
      <c r="R539">
        <f>STANDARDIZE(physicochemical[[#This Row],[sulphates]],Stats!K$3,Stats!K$7)</f>
        <v>-0.53774460407041014</v>
      </c>
      <c r="S539">
        <f>STANDARDIZE(physicochemical[[#This Row],[alcohol]],Stats!L$3,Stats!L$7)</f>
        <v>-0.52334552176083271</v>
      </c>
      <c r="T539" s="17">
        <f>STANDARDIZE(physicochemical[[#This Row],[quality]],Stats!N$3,Stats!N$7)</f>
        <v>-0.74377842086283041</v>
      </c>
      <c r="U539">
        <f>SQRT(SUMXMY2($K$2:$S$2,physicochemical[[#This Row],[STDFA]:[STDAlc]]))</f>
        <v>4.9776026794397099</v>
      </c>
      <c r="V539" t="str">
        <f>VLOOKUP(physicochemical[[#This Row],[Euclidean Dist]],Quartiles,2)</f>
        <v>Q2</v>
      </c>
      <c r="W539">
        <f>IF(physicochemical[[#This Row],[Euclidean Dist]]&lt;=beta,1-2*(physicochemical[[#This Row],[Euclidean Dist]]/gamma)^2,2*((physicochemical[[#This Row],[Euclidean Dist]]-gamma)/gamma)^2)</f>
        <v>0.78260307354830516</v>
      </c>
      <c r="X539" t="str">
        <f>VLOOKUP(physicochemical[[#This Row],[S- Fn]],FuzzyQ,2)</f>
        <v>Q1</v>
      </c>
      <c r="Y539">
        <f>physicochemical[[#This Row],[Euclidean Dist]]^2</f>
        <v>24.776528434365378</v>
      </c>
      <c r="Z539" t="str">
        <f>VLOOKUP(physicochemical[[#This Row],[Concentration]],FuzzyQ,2)</f>
        <v>Q1</v>
      </c>
      <c r="AA539">
        <f>SQRT(physicochemical[[#This Row],[S- Fn]])</f>
        <v>0.88464855934337294</v>
      </c>
      <c r="AB539" t="str">
        <f>VLOOKUP(physicochemical[[#This Row],[Dialation]],FuzzyQ,2)</f>
        <v>Q1</v>
      </c>
    </row>
    <row r="540" spans="1:28" hidden="1" x14ac:dyDescent="0.35">
      <c r="A540">
        <f>'winequality-white'!A619</f>
        <v>11.5</v>
      </c>
      <c r="B540">
        <f>'winequality-white'!B619</f>
        <v>0.31</v>
      </c>
      <c r="C540">
        <f>'winequality-white'!D619</f>
        <v>2.2000000000000002</v>
      </c>
      <c r="D540">
        <f>'winequality-white'!E619</f>
        <v>7.9000000000000001E-2</v>
      </c>
      <c r="E540">
        <f>'winequality-white'!F619</f>
        <v>14</v>
      </c>
      <c r="F540">
        <f>'winequality-white'!H619</f>
        <v>0.99819999999999998</v>
      </c>
      <c r="G540">
        <f>'winequality-white'!I619</f>
        <v>3.03</v>
      </c>
      <c r="H540">
        <f>'winequality-white'!J619</f>
        <v>0.93</v>
      </c>
      <c r="I540">
        <f>'winequality-white'!K619</f>
        <v>9.8000000000000007</v>
      </c>
      <c r="J540" s="17">
        <v>6</v>
      </c>
      <c r="K540">
        <f>STANDARDIZE(physicochemical[[#This Row],[fixed acidity]],Stats!B$3,Stats!B$7)</f>
        <v>1.5088187820389947</v>
      </c>
      <c r="L540">
        <f>STANDARDIZE(physicochemical[[#This Row],[volatile acidity]],Stats!C$3,Stats!C$7)</f>
        <v>-1.2225716009452405</v>
      </c>
      <c r="M540">
        <f>STANDARDIZE(physicochemical[[#This Row],[residual sugar]],Stats!E$3,Stats!E$7)</f>
        <v>-0.30622469723426132</v>
      </c>
      <c r="N540">
        <f>STANDARDIZE(physicochemical[[#This Row],[chlorides]],Stats!F$3,Stats!F$7)</f>
        <v>-0.22788032893022442</v>
      </c>
      <c r="O540">
        <f>STANDARDIZE(physicochemical[[#This Row],[free sulfur dioxide]],Stats!G$3,Stats!G$7)</f>
        <v>-0.11741762231165197</v>
      </c>
      <c r="P540">
        <f>STANDARDIZE(physicochemical[[#This Row],[density]],Stats!I$3,Stats!I$7)</f>
        <v>0.47835540194459197</v>
      </c>
      <c r="Q540">
        <f>STANDARDIZE(physicochemical[[#This Row],[pH]],Stats!J$3,Stats!J$7)</f>
        <v>-1.7037264091803295</v>
      </c>
      <c r="R540">
        <f>STANDARDIZE(physicochemical[[#This Row],[sulphates]],Stats!K$3,Stats!K$7)</f>
        <v>1.4272174083671127</v>
      </c>
      <c r="S540">
        <f>STANDARDIZE(physicochemical[[#This Row],[alcohol]],Stats!L$3,Stats!L$7)</f>
        <v>-0.42655515339374295</v>
      </c>
      <c r="T540" s="17">
        <f>STANDARDIZE(physicochemical[[#This Row],[quality]],Stats!N$3,Stats!N$7)</f>
        <v>0.50837380281196765</v>
      </c>
      <c r="U540">
        <f>SQRT(SUMXMY2($K$2:$S$2,physicochemical[[#This Row],[STDFA]:[STDAlc]]))</f>
        <v>7.2946436825458596</v>
      </c>
      <c r="V540" t="str">
        <f>VLOOKUP(physicochemical[[#This Row],[Euclidean Dist]],Quartiles,2)</f>
        <v>Q2</v>
      </c>
      <c r="W540">
        <f>IF(physicochemical[[#This Row],[Euclidean Dist]]&lt;=beta,1-2*(physicochemical[[#This Row],[Euclidean Dist]]/gamma)^2,2*((physicochemical[[#This Row],[Euclidean Dist]]-gamma)/gamma)^2)</f>
        <v>0.53310297070434376</v>
      </c>
      <c r="X540" t="str">
        <f>VLOOKUP(physicochemical[[#This Row],[S- Fn]],FuzzyQ,2)</f>
        <v>Q2</v>
      </c>
      <c r="Y540">
        <f>physicochemical[[#This Row],[Euclidean Dist]]^2</f>
        <v>53.211826455306216</v>
      </c>
      <c r="Z540" t="str">
        <f>VLOOKUP(physicochemical[[#This Row],[Concentration]],FuzzyQ,2)</f>
        <v>Q1</v>
      </c>
      <c r="AA540">
        <f>SQRT(physicochemical[[#This Row],[S- Fn]])</f>
        <v>0.73013900779532648</v>
      </c>
      <c r="AB540" t="str">
        <f>VLOOKUP(physicochemical[[#This Row],[Dialation]],FuzzyQ,2)</f>
        <v>Q2</v>
      </c>
    </row>
    <row r="541" spans="1:28" hidden="1" x14ac:dyDescent="0.35">
      <c r="A541">
        <f>'winequality-white'!A620</f>
        <v>11.4</v>
      </c>
      <c r="B541">
        <f>'winequality-white'!B620</f>
        <v>0.46</v>
      </c>
      <c r="C541">
        <f>'winequality-white'!D620</f>
        <v>2.7</v>
      </c>
      <c r="D541">
        <f>'winequality-white'!E620</f>
        <v>0.122</v>
      </c>
      <c r="E541">
        <f>'winequality-white'!F620</f>
        <v>4</v>
      </c>
      <c r="F541">
        <f>'winequality-white'!H620</f>
        <v>1.0005999999999999</v>
      </c>
      <c r="G541">
        <f>'winequality-white'!I620</f>
        <v>3.13</v>
      </c>
      <c r="H541">
        <f>'winequality-white'!J620</f>
        <v>0.7</v>
      </c>
      <c r="I541">
        <f>'winequality-white'!K620</f>
        <v>10.199999999999999</v>
      </c>
      <c r="J541" s="17">
        <v>5</v>
      </c>
      <c r="K541">
        <f>STANDARDIZE(physicochemical[[#This Row],[fixed acidity]],Stats!B$3,Stats!B$7)</f>
        <v>1.4543704120040268</v>
      </c>
      <c r="L541">
        <f>STANDARDIZE(physicochemical[[#This Row],[volatile acidity]],Stats!C$3,Stats!C$7)</f>
        <v>-0.38247017558546109</v>
      </c>
      <c r="M541">
        <f>STANDARDIZE(physicochemical[[#This Row],[residual sugar]],Stats!E$3,Stats!E$7)</f>
        <v>9.733974297957762E-2</v>
      </c>
      <c r="N541">
        <f>STANDARDIZE(physicochemical[[#This Row],[chlorides]],Stats!F$3,Stats!F$7)</f>
        <v>0.63355739801481148</v>
      </c>
      <c r="O541">
        <f>STANDARDIZE(physicochemical[[#This Row],[free sulfur dioxide]],Stats!G$3,Stats!G$7)</f>
        <v>-1.1201300246314814</v>
      </c>
      <c r="P541">
        <f>STANDARDIZE(physicochemical[[#This Row],[density]],Stats!I$3,Stats!I$7)</f>
        <v>1.8281801734573686</v>
      </c>
      <c r="Q541">
        <f>STANDARDIZE(physicochemical[[#This Row],[pH]],Stats!J$3,Stats!J$7)</f>
        <v>-1.0706062273964827</v>
      </c>
      <c r="R541">
        <f>STANDARDIZE(physicochemical[[#This Row],[sulphates]],Stats!K$3,Stats!K$7)</f>
        <v>0.17182501153202853</v>
      </c>
      <c r="S541">
        <f>STANDARDIZE(physicochemical[[#This Row],[alcohol]],Stats!L$3,Stats!L$7)</f>
        <v>-3.9393679925390557E-2</v>
      </c>
      <c r="T541" s="17">
        <f>STANDARDIZE(physicochemical[[#This Row],[quality]],Stats!N$3,Stats!N$7)</f>
        <v>-0.74377842086283041</v>
      </c>
      <c r="U541">
        <f>SQRT(SUMXMY2($K$2:$S$2,physicochemical[[#This Row],[STDFA]:[STDAlc]]))</f>
        <v>6.2558854898161513</v>
      </c>
      <c r="V541" t="str">
        <f>VLOOKUP(physicochemical[[#This Row],[Euclidean Dist]],Quartiles,2)</f>
        <v>Q2</v>
      </c>
      <c r="W541">
        <f>IF(physicochemical[[#This Row],[Euclidean Dist]]&lt;=beta,1-2*(physicochemical[[#This Row],[Euclidean Dist]]/gamma)^2,2*((physicochemical[[#This Row],[Euclidean Dist]]-gamma)/gamma)^2)</f>
        <v>0.65660772109674403</v>
      </c>
      <c r="X541" t="str">
        <f>VLOOKUP(physicochemical[[#This Row],[S- Fn]],FuzzyQ,2)</f>
        <v>Q2</v>
      </c>
      <c r="Y541">
        <f>physicochemical[[#This Row],[Euclidean Dist]]^2</f>
        <v>39.13610326169227</v>
      </c>
      <c r="Z541" t="str">
        <f>VLOOKUP(physicochemical[[#This Row],[Concentration]],FuzzyQ,2)</f>
        <v>Q1</v>
      </c>
      <c r="AA541">
        <f>SQRT(physicochemical[[#This Row],[S- Fn]])</f>
        <v>0.81031334747537265</v>
      </c>
      <c r="AB541" t="str">
        <f>VLOOKUP(physicochemical[[#This Row],[Dialation]],FuzzyQ,2)</f>
        <v>Q1</v>
      </c>
    </row>
    <row r="542" spans="1:28" hidden="1" x14ac:dyDescent="0.35">
      <c r="A542">
        <f>'winequality-white'!A621</f>
        <v>11.3</v>
      </c>
      <c r="B542">
        <f>'winequality-white'!B621</f>
        <v>0.37</v>
      </c>
      <c r="C542">
        <f>'winequality-white'!D621</f>
        <v>2.2999999999999998</v>
      </c>
      <c r="D542">
        <f>'winequality-white'!E621</f>
        <v>8.7999999999999995E-2</v>
      </c>
      <c r="E542">
        <f>'winequality-white'!F621</f>
        <v>6</v>
      </c>
      <c r="F542">
        <f>'winequality-white'!H621</f>
        <v>0.99880000000000002</v>
      </c>
      <c r="G542">
        <f>'winequality-white'!I621</f>
        <v>3.09</v>
      </c>
      <c r="H542">
        <f>'winequality-white'!J621</f>
        <v>0.8</v>
      </c>
      <c r="I542">
        <f>'winequality-white'!K621</f>
        <v>9.3000000000000007</v>
      </c>
      <c r="J542" s="17">
        <v>5</v>
      </c>
      <c r="K542">
        <f>STANDARDIZE(physicochemical[[#This Row],[fixed acidity]],Stats!B$3,Stats!B$7)</f>
        <v>1.3999220419690588</v>
      </c>
      <c r="L542">
        <f>STANDARDIZE(physicochemical[[#This Row],[volatile acidity]],Stats!C$3,Stats!C$7)</f>
        <v>-0.88653103080132889</v>
      </c>
      <c r="M542">
        <f>STANDARDIZE(physicochemical[[#This Row],[residual sugar]],Stats!E$3,Stats!E$7)</f>
        <v>-0.2255118091914938</v>
      </c>
      <c r="N542">
        <f>STANDARDIZE(physicochemical[[#This Row],[chlorides]],Stats!F$3,Stats!F$7)</f>
        <v>-4.7579409337077459E-2</v>
      </c>
      <c r="O542">
        <f>STANDARDIZE(physicochemical[[#This Row],[free sulfur dioxide]],Stats!G$3,Stats!G$7)</f>
        <v>-0.91958754416751554</v>
      </c>
      <c r="P542">
        <f>STANDARDIZE(physicochemical[[#This Row],[density]],Stats!I$3,Stats!I$7)</f>
        <v>0.8158115948228174</v>
      </c>
      <c r="Q542">
        <f>STANDARDIZE(physicochemical[[#This Row],[pH]],Stats!J$3,Stats!J$7)</f>
        <v>-1.3238543001100214</v>
      </c>
      <c r="R542">
        <f>STANDARDIZE(physicochemical[[#This Row],[sulphates]],Stats!K$3,Stats!K$7)</f>
        <v>0.71764779276467405</v>
      </c>
      <c r="S542">
        <f>STANDARDIZE(physicochemical[[#This Row],[alcohol]],Stats!L$3,Stats!L$7)</f>
        <v>-0.9105069952291851</v>
      </c>
      <c r="T542" s="17">
        <f>STANDARDIZE(physicochemical[[#This Row],[quality]],Stats!N$3,Stats!N$7)</f>
        <v>-0.74377842086283041</v>
      </c>
      <c r="U542">
        <f>SQRT(SUMXMY2($K$2:$S$2,physicochemical[[#This Row],[STDFA]:[STDAlc]]))</f>
        <v>6.7032636892261417</v>
      </c>
      <c r="V542" t="str">
        <f>VLOOKUP(physicochemical[[#This Row],[Euclidean Dist]],Quartiles,2)</f>
        <v>Q2</v>
      </c>
      <c r="W542">
        <f>IF(physicochemical[[#This Row],[Euclidean Dist]]&lt;=beta,1-2*(physicochemical[[#This Row],[Euclidean Dist]]/gamma)^2,2*((physicochemical[[#This Row],[Euclidean Dist]]-gamma)/gamma)^2)</f>
        <v>0.6057374266769131</v>
      </c>
      <c r="X542" t="str">
        <f>VLOOKUP(physicochemical[[#This Row],[S- Fn]],FuzzyQ,2)</f>
        <v>Q2</v>
      </c>
      <c r="Y542">
        <f>physicochemical[[#This Row],[Euclidean Dist]]^2</f>
        <v>44.933744087297661</v>
      </c>
      <c r="Z542" t="str">
        <f>VLOOKUP(physicochemical[[#This Row],[Concentration]],FuzzyQ,2)</f>
        <v>Q1</v>
      </c>
      <c r="AA542">
        <f>SQRT(physicochemical[[#This Row],[S- Fn]])</f>
        <v>0.77829135076583822</v>
      </c>
      <c r="AB542" t="str">
        <f>VLOOKUP(physicochemical[[#This Row],[Dialation]],FuzzyQ,2)</f>
        <v>Q1</v>
      </c>
    </row>
    <row r="543" spans="1:28" hidden="1" x14ac:dyDescent="0.35">
      <c r="A543">
        <f>'winequality-white'!A622</f>
        <v>8.3000000000000007</v>
      </c>
      <c r="B543">
        <f>'winequality-white'!B622</f>
        <v>0.54</v>
      </c>
      <c r="C543">
        <f>'winequality-white'!D622</f>
        <v>3.4</v>
      </c>
      <c r="D543">
        <f>'winequality-white'!E622</f>
        <v>7.5999999999999998E-2</v>
      </c>
      <c r="E543">
        <f>'winequality-white'!F622</f>
        <v>16</v>
      </c>
      <c r="F543">
        <f>'winequality-white'!H622</f>
        <v>0.99760000000000004</v>
      </c>
      <c r="G543">
        <f>'winequality-white'!I622</f>
        <v>3.27</v>
      </c>
      <c r="H543">
        <f>'winequality-white'!J622</f>
        <v>0.61</v>
      </c>
      <c r="I543">
        <f>'winequality-white'!K622</f>
        <v>9.4</v>
      </c>
      <c r="J543" s="17">
        <v>5</v>
      </c>
      <c r="K543">
        <f>STANDARDIZE(physicochemical[[#This Row],[fixed acidity]],Stats!B$3,Stats!B$7)</f>
        <v>-0.23352905907998314</v>
      </c>
      <c r="L543">
        <f>STANDARDIZE(physicochemical[[#This Row],[volatile acidity]],Stats!C$3,Stats!C$7)</f>
        <v>6.5583917939754682E-2</v>
      </c>
      <c r="M543">
        <f>STANDARDIZE(physicochemical[[#This Row],[residual sugar]],Stats!E$3,Stats!E$7)</f>
        <v>0.66232995927895189</v>
      </c>
      <c r="N543">
        <f>STANDARDIZE(physicochemical[[#This Row],[chlorides]],Stats!F$3,Stats!F$7)</f>
        <v>-0.2879806354612735</v>
      </c>
      <c r="O543">
        <f>STANDARDIZE(physicochemical[[#This Row],[free sulfur dioxide]],Stats!G$3,Stats!G$7)</f>
        <v>8.3124858152313921E-2</v>
      </c>
      <c r="P543">
        <f>STANDARDIZE(physicochemical[[#This Row],[density]],Stats!I$3,Stats!I$7)</f>
        <v>0.14089920906642905</v>
      </c>
      <c r="Q543">
        <f>STANDARDIZE(physicochemical[[#This Row],[pH]],Stats!J$3,Stats!J$7)</f>
        <v>-0.18423797289909724</v>
      </c>
      <c r="R543">
        <f>STANDARDIZE(physicochemical[[#This Row],[sulphates]],Stats!K$3,Stats!K$7)</f>
        <v>-0.31941549157735188</v>
      </c>
      <c r="S543">
        <f>STANDARDIZE(physicochemical[[#This Row],[alcohol]],Stats!L$3,Stats!L$7)</f>
        <v>-0.813716626862097</v>
      </c>
      <c r="T543" s="17">
        <f>STANDARDIZE(physicochemical[[#This Row],[quality]],Stats!N$3,Stats!N$7)</f>
        <v>-0.74377842086283041</v>
      </c>
      <c r="U543">
        <f>SQRT(SUMXMY2($K$2:$S$2,physicochemical[[#This Row],[STDFA]:[STDAlc]]))</f>
        <v>4.7322862772280434</v>
      </c>
      <c r="V543" t="str">
        <f>VLOOKUP(physicochemical[[#This Row],[Euclidean Dist]],Quartiles,2)</f>
        <v>Q2</v>
      </c>
      <c r="W543">
        <f>IF(physicochemical[[#This Row],[Euclidean Dist]]&lt;=beta,1-2*(physicochemical[[#This Row],[Euclidean Dist]]/gamma)^2,2*((physicochemical[[#This Row],[Euclidean Dist]]-gamma)/gamma)^2)</f>
        <v>0.80350343489513909</v>
      </c>
      <c r="X543" t="str">
        <f>VLOOKUP(physicochemical[[#This Row],[S- Fn]],FuzzyQ,2)</f>
        <v>Q1</v>
      </c>
      <c r="Y543">
        <f>physicochemical[[#This Row],[Euclidean Dist]]^2</f>
        <v>22.394533409640854</v>
      </c>
      <c r="Z543" t="str">
        <f>VLOOKUP(physicochemical[[#This Row],[Concentration]],FuzzyQ,2)</f>
        <v>Q1</v>
      </c>
      <c r="AA543">
        <f>SQRT(physicochemical[[#This Row],[S- Fn]])</f>
        <v>0.89638353113783786</v>
      </c>
      <c r="AB543" t="str">
        <f>VLOOKUP(physicochemical[[#This Row],[Dialation]],FuzzyQ,2)</f>
        <v>Q1</v>
      </c>
    </row>
    <row r="544" spans="1:28" hidden="1" x14ac:dyDescent="0.35">
      <c r="A544">
        <f>'winequality-white'!A623</f>
        <v>8.1999999999999993</v>
      </c>
      <c r="B544">
        <f>'winequality-white'!B623</f>
        <v>0.56000000000000005</v>
      </c>
      <c r="C544">
        <f>'winequality-white'!D623</f>
        <v>3.4</v>
      </c>
      <c r="D544">
        <f>'winequality-white'!E623</f>
        <v>7.8E-2</v>
      </c>
      <c r="E544">
        <f>'winequality-white'!F623</f>
        <v>14</v>
      </c>
      <c r="F544">
        <f>'winequality-white'!H623</f>
        <v>0.99760000000000004</v>
      </c>
      <c r="G544">
        <f>'winequality-white'!I623</f>
        <v>3.28</v>
      </c>
      <c r="H544">
        <f>'winequality-white'!J623</f>
        <v>0.62</v>
      </c>
      <c r="I544">
        <f>'winequality-white'!K623</f>
        <v>9.4</v>
      </c>
      <c r="J544" s="17">
        <v>5</v>
      </c>
      <c r="K544">
        <f>STANDARDIZE(physicochemical[[#This Row],[fixed acidity]],Stats!B$3,Stats!B$7)</f>
        <v>-0.287977429114952</v>
      </c>
      <c r="L544">
        <f>STANDARDIZE(physicochemical[[#This Row],[volatile acidity]],Stats!C$3,Stats!C$7)</f>
        <v>0.1775974413210587</v>
      </c>
      <c r="M544">
        <f>STANDARDIZE(physicochemical[[#This Row],[residual sugar]],Stats!E$3,Stats!E$7)</f>
        <v>0.66232995927895189</v>
      </c>
      <c r="N544">
        <f>STANDARDIZE(physicochemical[[#This Row],[chlorides]],Stats!F$3,Stats!F$7)</f>
        <v>-0.24791376444057411</v>
      </c>
      <c r="O544">
        <f>STANDARDIZE(physicochemical[[#This Row],[free sulfur dioxide]],Stats!G$3,Stats!G$7)</f>
        <v>-0.11741762231165197</v>
      </c>
      <c r="P544">
        <f>STANDARDIZE(physicochemical[[#This Row],[density]],Stats!I$3,Stats!I$7)</f>
        <v>0.14089920906642905</v>
      </c>
      <c r="Q544">
        <f>STANDARDIZE(physicochemical[[#This Row],[pH]],Stats!J$3,Stats!J$7)</f>
        <v>-0.12092595472071396</v>
      </c>
      <c r="R544">
        <f>STANDARDIZE(physicochemical[[#This Row],[sulphates]],Stats!K$3,Stats!K$7)</f>
        <v>-0.26483321345408734</v>
      </c>
      <c r="S544">
        <f>STANDARDIZE(physicochemical[[#This Row],[alcohol]],Stats!L$3,Stats!L$7)</f>
        <v>-0.813716626862097</v>
      </c>
      <c r="T544" s="17">
        <f>STANDARDIZE(physicochemical[[#This Row],[quality]],Stats!N$3,Stats!N$7)</f>
        <v>-0.74377842086283041</v>
      </c>
      <c r="U544">
        <f>SQRT(SUMXMY2($K$2:$S$2,physicochemical[[#This Row],[STDFA]:[STDAlc]]))</f>
        <v>4.5687207857463505</v>
      </c>
      <c r="V544" t="str">
        <f>VLOOKUP(physicochemical[[#This Row],[Euclidean Dist]],Quartiles,2)</f>
        <v>Q2</v>
      </c>
      <c r="W544">
        <f>IF(physicochemical[[#This Row],[Euclidean Dist]]&lt;=beta,1-2*(physicochemical[[#This Row],[Euclidean Dist]]/gamma)^2,2*((physicochemical[[#This Row],[Euclidean Dist]]-gamma)/gamma)^2)</f>
        <v>0.81685200054640106</v>
      </c>
      <c r="X544" t="str">
        <f>VLOOKUP(physicochemical[[#This Row],[S- Fn]],FuzzyQ,2)</f>
        <v>Q1</v>
      </c>
      <c r="Y544">
        <f>physicochemical[[#This Row],[Euclidean Dist]]^2</f>
        <v>20.873209618110749</v>
      </c>
      <c r="Z544" t="str">
        <f>VLOOKUP(physicochemical[[#This Row],[Concentration]],FuzzyQ,2)</f>
        <v>Q1</v>
      </c>
      <c r="AA544">
        <f>SQRT(physicochemical[[#This Row],[S- Fn]])</f>
        <v>0.90379865044510943</v>
      </c>
      <c r="AB544" t="str">
        <f>VLOOKUP(physicochemical[[#This Row],[Dialation]],FuzzyQ,2)</f>
        <v>Q1</v>
      </c>
    </row>
    <row r="545" spans="1:28" hidden="1" x14ac:dyDescent="0.35">
      <c r="A545">
        <f>'winequality-white'!A624</f>
        <v>10</v>
      </c>
      <c r="B545">
        <f>'winequality-white'!B624</f>
        <v>0.57999999999999996</v>
      </c>
      <c r="C545">
        <f>'winequality-white'!D624</f>
        <v>1.9</v>
      </c>
      <c r="D545">
        <f>'winequality-white'!E624</f>
        <v>0.08</v>
      </c>
      <c r="E545">
        <f>'winequality-white'!F624</f>
        <v>9</v>
      </c>
      <c r="F545">
        <f>'winequality-white'!H624</f>
        <v>0.99739999999999995</v>
      </c>
      <c r="G545">
        <f>'winequality-white'!I624</f>
        <v>3.13</v>
      </c>
      <c r="H545">
        <f>'winequality-white'!J624</f>
        <v>0.55000000000000004</v>
      </c>
      <c r="I545">
        <f>'winequality-white'!K624</f>
        <v>9.5</v>
      </c>
      <c r="J545" s="17">
        <v>5</v>
      </c>
      <c r="K545">
        <f>STANDARDIZE(physicochemical[[#This Row],[fixed acidity]],Stats!B$3,Stats!B$7)</f>
        <v>0.69209323151447366</v>
      </c>
      <c r="L545">
        <f>STANDARDIZE(physicochemical[[#This Row],[volatile acidity]],Stats!C$3,Stats!C$7)</f>
        <v>0.28961096470236208</v>
      </c>
      <c r="M545">
        <f>STANDARDIZE(physicochemical[[#This Row],[residual sugar]],Stats!E$3,Stats!E$7)</f>
        <v>-0.54836336136256492</v>
      </c>
      <c r="N545">
        <f>STANDARDIZE(physicochemical[[#This Row],[chlorides]],Stats!F$3,Stats!F$7)</f>
        <v>-0.20784689341987472</v>
      </c>
      <c r="O545">
        <f>STANDARDIZE(physicochemical[[#This Row],[free sulfur dioxide]],Stats!G$3,Stats!G$7)</f>
        <v>-0.61877382347156662</v>
      </c>
      <c r="P545">
        <f>STANDARDIZE(physicochemical[[#This Row],[density]],Stats!I$3,Stats!I$7)</f>
        <v>2.8413811440312298E-2</v>
      </c>
      <c r="Q545">
        <f>STANDARDIZE(physicochemical[[#This Row],[pH]],Stats!J$3,Stats!J$7)</f>
        <v>-1.0706062273964827</v>
      </c>
      <c r="R545">
        <f>STANDARDIZE(physicochemical[[#This Row],[sulphates]],Stats!K$3,Stats!K$7)</f>
        <v>-0.64690916031693857</v>
      </c>
      <c r="S545">
        <f>STANDARDIZE(physicochemical[[#This Row],[alcohol]],Stats!L$3,Stats!L$7)</f>
        <v>-0.71692625849500891</v>
      </c>
      <c r="T545" s="17">
        <f>STANDARDIZE(physicochemical[[#This Row],[quality]],Stats!N$3,Stats!N$7)</f>
        <v>-0.74377842086283041</v>
      </c>
      <c r="U545">
        <f>SQRT(SUMXMY2($K$2:$S$2,physicochemical[[#This Row],[STDFA]:[STDAlc]]))</f>
        <v>5.3791664662319434</v>
      </c>
      <c r="V545" t="str">
        <f>VLOOKUP(physicochemical[[#This Row],[Euclidean Dist]],Quartiles,2)</f>
        <v>Q2</v>
      </c>
      <c r="W545">
        <f>IF(physicochemical[[#This Row],[Euclidean Dist]]&lt;=beta,1-2*(physicochemical[[#This Row],[Euclidean Dist]]/gamma)^2,2*((physicochemical[[#This Row],[Euclidean Dist]]-gamma)/gamma)^2)</f>
        <v>0.74611156800816192</v>
      </c>
      <c r="X545" t="str">
        <f>VLOOKUP(physicochemical[[#This Row],[S- Fn]],FuzzyQ,2)</f>
        <v>Q2</v>
      </c>
      <c r="Y545">
        <f>physicochemical[[#This Row],[Euclidean Dist]]^2</f>
        <v>28.935431871434254</v>
      </c>
      <c r="Z545" t="str">
        <f>VLOOKUP(physicochemical[[#This Row],[Concentration]],FuzzyQ,2)</f>
        <v>Q1</v>
      </c>
      <c r="AA545">
        <f>SQRT(physicochemical[[#This Row],[S- Fn]])</f>
        <v>0.86377749913282753</v>
      </c>
      <c r="AB545" t="str">
        <f>VLOOKUP(physicochemical[[#This Row],[Dialation]],FuzzyQ,2)</f>
        <v>Q1</v>
      </c>
    </row>
    <row r="546" spans="1:28" hidden="1" x14ac:dyDescent="0.35">
      <c r="A546">
        <f>'winequality-white'!A625</f>
        <v>7.9</v>
      </c>
      <c r="B546">
        <f>'winequality-white'!B625</f>
        <v>0.51</v>
      </c>
      <c r="C546">
        <f>'winequality-white'!D625</f>
        <v>2.9</v>
      </c>
      <c r="D546">
        <f>'winequality-white'!E625</f>
        <v>7.6999999999999999E-2</v>
      </c>
      <c r="E546">
        <f>'winequality-white'!F625</f>
        <v>21</v>
      </c>
      <c r="F546">
        <f>'winequality-white'!H625</f>
        <v>0.99739999999999995</v>
      </c>
      <c r="G546">
        <f>'winequality-white'!I625</f>
        <v>3.49</v>
      </c>
      <c r="H546">
        <f>'winequality-white'!J625</f>
        <v>0.96</v>
      </c>
      <c r="I546">
        <f>'winequality-white'!K625</f>
        <v>12.1</v>
      </c>
      <c r="J546" s="17">
        <v>6</v>
      </c>
      <c r="K546">
        <f>STANDARDIZE(physicochemical[[#This Row],[fixed acidity]],Stats!B$3,Stats!B$7)</f>
        <v>-0.4513225392198556</v>
      </c>
      <c r="L546">
        <f>STANDARDIZE(physicochemical[[#This Row],[volatile acidity]],Stats!C$3,Stats!C$7)</f>
        <v>-0.10243636713220135</v>
      </c>
      <c r="M546">
        <f>STANDARDIZE(physicochemical[[#This Row],[residual sugar]],Stats!E$3,Stats!E$7)</f>
        <v>0.25876551906511297</v>
      </c>
      <c r="N546">
        <f>STANDARDIZE(physicochemical[[#This Row],[chlorides]],Stats!F$3,Stats!F$7)</f>
        <v>-0.26794719995092381</v>
      </c>
      <c r="O546">
        <f>STANDARDIZE(physicochemical[[#This Row],[free sulfur dioxide]],Stats!G$3,Stats!G$7)</f>
        <v>0.5844810593122286</v>
      </c>
      <c r="P546">
        <f>STANDARDIZE(physicochemical[[#This Row],[density]],Stats!I$3,Stats!I$7)</f>
        <v>2.8413811440312298E-2</v>
      </c>
      <c r="Q546">
        <f>STANDARDIZE(physicochemical[[#This Row],[pH]],Stats!J$3,Stats!J$7)</f>
        <v>1.2086264270253657</v>
      </c>
      <c r="R546">
        <f>STANDARDIZE(physicochemical[[#This Row],[sulphates]],Stats!K$3,Stats!K$7)</f>
        <v>1.5909642427369057</v>
      </c>
      <c r="S546">
        <f>STANDARDIZE(physicochemical[[#This Row],[alcohol]],Stats!L$3,Stats!L$7)</f>
        <v>1.7996233190492901</v>
      </c>
      <c r="T546" s="17">
        <f>STANDARDIZE(physicochemical[[#This Row],[quality]],Stats!N$3,Stats!N$7)</f>
        <v>0.50837380281196765</v>
      </c>
      <c r="U546">
        <f>SQRT(SUMXMY2($K$2:$S$2,physicochemical[[#This Row],[STDFA]:[STDAlc]]))</f>
        <v>5.1349137536752751</v>
      </c>
      <c r="V546" t="str">
        <f>VLOOKUP(physicochemical[[#This Row],[Euclidean Dist]],Quartiles,2)</f>
        <v>Q2</v>
      </c>
      <c r="W546">
        <f>IF(physicochemical[[#This Row],[Euclidean Dist]]&lt;=beta,1-2*(physicochemical[[#This Row],[Euclidean Dist]]/gamma)^2,2*((physicochemical[[#This Row],[Euclidean Dist]]-gamma)/gamma)^2)</f>
        <v>0.76864480718053718</v>
      </c>
      <c r="X546" t="str">
        <f>VLOOKUP(physicochemical[[#This Row],[S- Fn]],FuzzyQ,2)</f>
        <v>Q1</v>
      </c>
      <c r="Y546">
        <f>physicochemical[[#This Row],[Euclidean Dist]]^2</f>
        <v>26.367339257683504</v>
      </c>
      <c r="Z546" t="str">
        <f>VLOOKUP(physicochemical[[#This Row],[Concentration]],FuzzyQ,2)</f>
        <v>Q1</v>
      </c>
      <c r="AA546">
        <f>SQRT(physicochemical[[#This Row],[S- Fn]])</f>
        <v>0.87672390590227278</v>
      </c>
      <c r="AB546" t="str">
        <f>VLOOKUP(physicochemical[[#This Row],[Dialation]],FuzzyQ,2)</f>
        <v>Q1</v>
      </c>
    </row>
    <row r="547" spans="1:28" hidden="1" x14ac:dyDescent="0.35">
      <c r="A547">
        <f>'winequality-white'!A626</f>
        <v>6.8</v>
      </c>
      <c r="B547">
        <f>'winequality-white'!B626</f>
        <v>0.69</v>
      </c>
      <c r="C547">
        <f>'winequality-white'!D626</f>
        <v>5.6</v>
      </c>
      <c r="D547">
        <f>'winequality-white'!E626</f>
        <v>0.124</v>
      </c>
      <c r="E547">
        <f>'winequality-white'!F626</f>
        <v>21</v>
      </c>
      <c r="F547">
        <f>'winequality-white'!H626</f>
        <v>0.99970000000000003</v>
      </c>
      <c r="G547">
        <f>'winequality-white'!I626</f>
        <v>3.46</v>
      </c>
      <c r="H547">
        <f>'winequality-white'!J626</f>
        <v>0.72</v>
      </c>
      <c r="I547">
        <f>'winequality-white'!K626</f>
        <v>10.199999999999999</v>
      </c>
      <c r="J547" s="17">
        <v>5</v>
      </c>
      <c r="K547">
        <f>STANDARDIZE(physicochemical[[#This Row],[fixed acidity]],Stats!B$3,Stats!B$7)</f>
        <v>-1.0502546096045047</v>
      </c>
      <c r="L547">
        <f>STANDARDIZE(physicochemical[[#This Row],[volatile acidity]],Stats!C$3,Stats!C$7)</f>
        <v>0.90568534329953354</v>
      </c>
      <c r="M547">
        <f>STANDARDIZE(physicochemical[[#This Row],[residual sugar]],Stats!E$3,Stats!E$7)</f>
        <v>2.4380134962198432</v>
      </c>
      <c r="N547">
        <f>STANDARDIZE(physicochemical[[#This Row],[chlorides]],Stats!F$3,Stats!F$7)</f>
        <v>0.67362426903551087</v>
      </c>
      <c r="O547">
        <f>STANDARDIZE(physicochemical[[#This Row],[free sulfur dioxide]],Stats!G$3,Stats!G$7)</f>
        <v>0.5844810593122286</v>
      </c>
      <c r="P547">
        <f>STANDARDIZE(physicochemical[[#This Row],[density]],Stats!I$3,Stats!I$7)</f>
        <v>1.3219958841401243</v>
      </c>
      <c r="Q547">
        <f>STANDARDIZE(physicochemical[[#This Row],[pH]],Stats!J$3,Stats!J$7)</f>
        <v>1.0186903724902101</v>
      </c>
      <c r="R547">
        <f>STANDARDIZE(physicochemical[[#This Row],[sulphates]],Stats!K$3,Stats!K$7)</f>
        <v>0.28098956777855766</v>
      </c>
      <c r="S547">
        <f>STANDARDIZE(physicochemical[[#This Row],[alcohol]],Stats!L$3,Stats!L$7)</f>
        <v>-3.9393679925390557E-2</v>
      </c>
      <c r="T547" s="17">
        <f>STANDARDIZE(physicochemical[[#This Row],[quality]],Stats!N$3,Stats!N$7)</f>
        <v>-0.74377842086283041</v>
      </c>
      <c r="U547">
        <f>SQRT(SUMXMY2($K$2:$S$2,physicochemical[[#This Row],[STDFA]:[STDAlc]]))</f>
        <v>4.1526031374187333</v>
      </c>
      <c r="V547" t="str">
        <f>VLOOKUP(physicochemical[[#This Row],[Euclidean Dist]],Quartiles,2)</f>
        <v>Q2</v>
      </c>
      <c r="W547">
        <f>IF(physicochemical[[#This Row],[Euclidean Dist]]&lt;=beta,1-2*(physicochemical[[#This Row],[Euclidean Dist]]/gamma)^2,2*((physicochemical[[#This Row],[Euclidean Dist]]-gamma)/gamma)^2)</f>
        <v>0.84869481873898622</v>
      </c>
      <c r="X547" t="str">
        <f>VLOOKUP(physicochemical[[#This Row],[S- Fn]],FuzzyQ,2)</f>
        <v>Q1</v>
      </c>
      <c r="Y547">
        <f>physicochemical[[#This Row],[Euclidean Dist]]^2</f>
        <v>17.244112816899907</v>
      </c>
      <c r="Z547" t="str">
        <f>VLOOKUP(physicochemical[[#This Row],[Concentration]],FuzzyQ,2)</f>
        <v>Q1</v>
      </c>
      <c r="AA547">
        <f>SQRT(physicochemical[[#This Row],[S- Fn]])</f>
        <v>0.92124633987820337</v>
      </c>
      <c r="AB547" t="str">
        <f>VLOOKUP(physicochemical[[#This Row],[Dialation]],FuzzyQ,2)</f>
        <v>Q1</v>
      </c>
    </row>
    <row r="548" spans="1:28" hidden="1" x14ac:dyDescent="0.35">
      <c r="A548">
        <f>'winequality-white'!A628</f>
        <v>8.8000000000000007</v>
      </c>
      <c r="B548">
        <f>'winequality-white'!B628</f>
        <v>0.6</v>
      </c>
      <c r="C548">
        <f>'winequality-white'!D628</f>
        <v>2.2000000000000002</v>
      </c>
      <c r="D548">
        <f>'winequality-white'!E628</f>
        <v>9.8000000000000004E-2</v>
      </c>
      <c r="E548">
        <f>'winequality-white'!F628</f>
        <v>5</v>
      </c>
      <c r="F548">
        <f>'winequality-white'!H628</f>
        <v>0.99880000000000002</v>
      </c>
      <c r="G548">
        <f>'winequality-white'!I628</f>
        <v>3.36</v>
      </c>
      <c r="H548">
        <f>'winequality-white'!J628</f>
        <v>0.49</v>
      </c>
      <c r="I548">
        <f>'winequality-white'!K628</f>
        <v>9.1</v>
      </c>
      <c r="J548" s="17">
        <v>5</v>
      </c>
      <c r="K548">
        <f>STANDARDIZE(physicochemical[[#This Row],[fixed acidity]],Stats!B$3,Stats!B$7)</f>
        <v>3.8712791094857188E-2</v>
      </c>
      <c r="L548">
        <f>STANDARDIZE(physicochemical[[#This Row],[volatile acidity]],Stats!C$3,Stats!C$7)</f>
        <v>0.40162448808366608</v>
      </c>
      <c r="M548">
        <f>STANDARDIZE(physicochemical[[#This Row],[residual sugar]],Stats!E$3,Stats!E$7)</f>
        <v>-0.30622469723426132</v>
      </c>
      <c r="N548">
        <f>STANDARDIZE(physicochemical[[#This Row],[chlorides]],Stats!F$3,Stats!F$7)</f>
        <v>0.15275494576641946</v>
      </c>
      <c r="O548">
        <f>STANDARDIZE(physicochemical[[#This Row],[free sulfur dioxide]],Stats!G$3,Stats!G$7)</f>
        <v>-1.0198587843994984</v>
      </c>
      <c r="P548">
        <f>STANDARDIZE(physicochemical[[#This Row],[density]],Stats!I$3,Stats!I$7)</f>
        <v>0.8158115948228174</v>
      </c>
      <c r="Q548">
        <f>STANDARDIZE(physicochemical[[#This Row],[pH]],Stats!J$3,Stats!J$7)</f>
        <v>0.38557019070636345</v>
      </c>
      <c r="R548">
        <f>STANDARDIZE(physicochemical[[#This Row],[sulphates]],Stats!K$3,Stats!K$7)</f>
        <v>-0.97440282905652598</v>
      </c>
      <c r="S548">
        <f>STANDARDIZE(physicochemical[[#This Row],[alcohol]],Stats!L$3,Stats!L$7)</f>
        <v>-1.1040877319633631</v>
      </c>
      <c r="T548" s="17">
        <f>STANDARDIZE(physicochemical[[#This Row],[quality]],Stats!N$3,Stats!N$7)</f>
        <v>-0.74377842086283041</v>
      </c>
      <c r="U548">
        <f>SQRT(SUMXMY2($K$2:$S$2,physicochemical[[#This Row],[STDFA]:[STDAlc]]))</f>
        <v>4.5803831075059565</v>
      </c>
      <c r="V548" t="str">
        <f>VLOOKUP(physicochemical[[#This Row],[Euclidean Dist]],Quartiles,2)</f>
        <v>Q2</v>
      </c>
      <c r="W548">
        <f>IF(physicochemical[[#This Row],[Euclidean Dist]]&lt;=beta,1-2*(physicochemical[[#This Row],[Euclidean Dist]]/gamma)^2,2*((physicochemical[[#This Row],[Euclidean Dist]]-gamma)/gamma)^2)</f>
        <v>0.81591578354558358</v>
      </c>
      <c r="X548" t="str">
        <f>VLOOKUP(physicochemical[[#This Row],[S- Fn]],FuzzyQ,2)</f>
        <v>Q1</v>
      </c>
      <c r="Y548">
        <f>physicochemical[[#This Row],[Euclidean Dist]]^2</f>
        <v>20.979909411525924</v>
      </c>
      <c r="Z548" t="str">
        <f>VLOOKUP(physicochemical[[#This Row],[Concentration]],FuzzyQ,2)</f>
        <v>Q1</v>
      </c>
      <c r="AA548">
        <f>SQRT(physicochemical[[#This Row],[S- Fn]])</f>
        <v>0.90328056745707952</v>
      </c>
      <c r="AB548" t="str">
        <f>VLOOKUP(physicochemical[[#This Row],[Dialation]],FuzzyQ,2)</f>
        <v>Q1</v>
      </c>
    </row>
    <row r="549" spans="1:28" hidden="1" x14ac:dyDescent="0.35">
      <c r="A549">
        <f>'winequality-white'!A630</f>
        <v>8.6999999999999993</v>
      </c>
      <c r="B549">
        <f>'winequality-white'!B630</f>
        <v>0.54</v>
      </c>
      <c r="C549">
        <f>'winequality-white'!D630</f>
        <v>2.5</v>
      </c>
      <c r="D549">
        <f>'winequality-white'!E630</f>
        <v>9.7000000000000003E-2</v>
      </c>
      <c r="E549">
        <f>'winequality-white'!F630</f>
        <v>7</v>
      </c>
      <c r="F549">
        <f>'winequality-white'!H630</f>
        <v>0.99760000000000004</v>
      </c>
      <c r="G549">
        <f>'winequality-white'!I630</f>
        <v>3.27</v>
      </c>
      <c r="H549">
        <f>'winequality-white'!J630</f>
        <v>0.6</v>
      </c>
      <c r="I549">
        <f>'winequality-white'!K630</f>
        <v>9.3000000000000007</v>
      </c>
      <c r="J549" s="17">
        <v>6</v>
      </c>
      <c r="K549">
        <f>STANDARDIZE(physicochemical[[#This Row],[fixed acidity]],Stats!B$3,Stats!B$7)</f>
        <v>-1.5735578940111655E-2</v>
      </c>
      <c r="L549">
        <f>STANDARDIZE(physicochemical[[#This Row],[volatile acidity]],Stats!C$3,Stats!C$7)</f>
        <v>6.5583917939754682E-2</v>
      </c>
      <c r="M549">
        <f>STANDARDIZE(physicochemical[[#This Row],[residual sugar]],Stats!E$3,Stats!E$7)</f>
        <v>-6.408603310595809E-2</v>
      </c>
      <c r="N549">
        <f>STANDARDIZE(physicochemical[[#This Row],[chlorides]],Stats!F$3,Stats!F$7)</f>
        <v>0.13272151025606976</v>
      </c>
      <c r="O549">
        <f>STANDARDIZE(physicochemical[[#This Row],[free sulfur dioxide]],Stats!G$3,Stats!G$7)</f>
        <v>-0.81931630393553256</v>
      </c>
      <c r="P549">
        <f>STANDARDIZE(physicochemical[[#This Row],[density]],Stats!I$3,Stats!I$7)</f>
        <v>0.14089920906642905</v>
      </c>
      <c r="Q549">
        <f>STANDARDIZE(physicochemical[[#This Row],[pH]],Stats!J$3,Stats!J$7)</f>
        <v>-0.18423797289909724</v>
      </c>
      <c r="R549">
        <f>STANDARDIZE(physicochemical[[#This Row],[sulphates]],Stats!K$3,Stats!K$7)</f>
        <v>-0.37399776970061643</v>
      </c>
      <c r="S549">
        <f>STANDARDIZE(physicochemical[[#This Row],[alcohol]],Stats!L$3,Stats!L$7)</f>
        <v>-0.9105069952291851</v>
      </c>
      <c r="T549" s="17">
        <f>STANDARDIZE(physicochemical[[#This Row],[quality]],Stats!N$3,Stats!N$7)</f>
        <v>0.50837380281196765</v>
      </c>
      <c r="U549">
        <f>SQRT(SUMXMY2($K$2:$S$2,physicochemical[[#This Row],[STDFA]:[STDAlc]]))</f>
        <v>4.8000729311287271</v>
      </c>
      <c r="V549" t="str">
        <f>VLOOKUP(physicochemical[[#This Row],[Euclidean Dist]],Quartiles,2)</f>
        <v>Q2</v>
      </c>
      <c r="W549">
        <f>IF(physicochemical[[#This Row],[Euclidean Dist]]&lt;=beta,1-2*(physicochemical[[#This Row],[Euclidean Dist]]/gamma)^2,2*((physicochemical[[#This Row],[Euclidean Dist]]-gamma)/gamma)^2)</f>
        <v>0.79783376803964035</v>
      </c>
      <c r="X549" t="str">
        <f>VLOOKUP(physicochemical[[#This Row],[S- Fn]],FuzzyQ,2)</f>
        <v>Q1</v>
      </c>
      <c r="Y549">
        <f>physicochemical[[#This Row],[Euclidean Dist]]^2</f>
        <v>23.04070014415473</v>
      </c>
      <c r="Z549" t="str">
        <f>VLOOKUP(physicochemical[[#This Row],[Concentration]],FuzzyQ,2)</f>
        <v>Q1</v>
      </c>
      <c r="AA549">
        <f>SQRT(physicochemical[[#This Row],[S- Fn]])</f>
        <v>0.89321540965191615</v>
      </c>
      <c r="AB549" t="str">
        <f>VLOOKUP(physicochemical[[#This Row],[Dialation]],FuzzyQ,2)</f>
        <v>Q1</v>
      </c>
    </row>
    <row r="550" spans="1:28" hidden="1" x14ac:dyDescent="0.35">
      <c r="A550">
        <f>'winequality-white'!A631</f>
        <v>7.6</v>
      </c>
      <c r="B550">
        <f>'winequality-white'!B631</f>
        <v>0.68500000000000005</v>
      </c>
      <c r="C550">
        <f>'winequality-white'!D631</f>
        <v>2.2999999999999998</v>
      </c>
      <c r="D550">
        <f>'winequality-white'!E631</f>
        <v>0.111</v>
      </c>
      <c r="E550">
        <f>'winequality-white'!F631</f>
        <v>20</v>
      </c>
      <c r="F550">
        <f>'winequality-white'!H631</f>
        <v>0.99639999999999995</v>
      </c>
      <c r="G550">
        <f>'winequality-white'!I631</f>
        <v>3.21</v>
      </c>
      <c r="H550">
        <f>'winequality-white'!J631</f>
        <v>0.61</v>
      </c>
      <c r="I550">
        <f>'winequality-white'!K631</f>
        <v>9.3000000000000007</v>
      </c>
      <c r="J550" s="17">
        <v>5</v>
      </c>
      <c r="K550">
        <f>STANDARDIZE(physicochemical[[#This Row],[fixed acidity]],Stats!B$3,Stats!B$7)</f>
        <v>-0.61466764932476026</v>
      </c>
      <c r="L550">
        <f>STANDARDIZE(physicochemical[[#This Row],[volatile acidity]],Stats!C$3,Stats!C$7)</f>
        <v>0.87768196245420815</v>
      </c>
      <c r="M550">
        <f>STANDARDIZE(physicochemical[[#This Row],[residual sugar]],Stats!E$3,Stats!E$7)</f>
        <v>-0.2255118091914938</v>
      </c>
      <c r="N550">
        <f>STANDARDIZE(physicochemical[[#This Row],[chlorides]],Stats!F$3,Stats!F$7)</f>
        <v>0.41318960740096516</v>
      </c>
      <c r="O550">
        <f>STANDARDIZE(physicochemical[[#This Row],[free sulfur dioxide]],Stats!G$3,Stats!G$7)</f>
        <v>0.48420981908024568</v>
      </c>
      <c r="P550">
        <f>STANDARDIZE(physicochemical[[#This Row],[density]],Stats!I$3,Stats!I$7)</f>
        <v>-0.53401317669002168</v>
      </c>
      <c r="Q550">
        <f>STANDARDIZE(physicochemical[[#This Row],[pH]],Stats!J$3,Stats!J$7)</f>
        <v>-0.56411008196940526</v>
      </c>
      <c r="R550">
        <f>STANDARDIZE(physicochemical[[#This Row],[sulphates]],Stats!K$3,Stats!K$7)</f>
        <v>-0.31941549157735188</v>
      </c>
      <c r="S550">
        <f>STANDARDIZE(physicochemical[[#This Row],[alcohol]],Stats!L$3,Stats!L$7)</f>
        <v>-0.9105069952291851</v>
      </c>
      <c r="T550" s="17">
        <f>STANDARDIZE(physicochemical[[#This Row],[quality]],Stats!N$3,Stats!N$7)</f>
        <v>-0.74377842086283041</v>
      </c>
      <c r="U550">
        <f>SQRT(SUMXMY2($K$2:$S$2,physicochemical[[#This Row],[STDFA]:[STDAlc]]))</f>
        <v>4.6623466921146637</v>
      </c>
      <c r="V550" t="str">
        <f>VLOOKUP(physicochemical[[#This Row],[Euclidean Dist]],Quartiles,2)</f>
        <v>Q2</v>
      </c>
      <c r="W550">
        <f>IF(physicochemical[[#This Row],[Euclidean Dist]]&lt;=beta,1-2*(physicochemical[[#This Row],[Euclidean Dist]]/gamma)^2,2*((physicochemical[[#This Row],[Euclidean Dist]]-gamma)/gamma)^2)</f>
        <v>0.80926865395947178</v>
      </c>
      <c r="X550" t="str">
        <f>VLOOKUP(physicochemical[[#This Row],[S- Fn]],FuzzyQ,2)</f>
        <v>Q1</v>
      </c>
      <c r="Y550">
        <f>physicochemical[[#This Row],[Euclidean Dist]]^2</f>
        <v>21.737476677472547</v>
      </c>
      <c r="Z550" t="str">
        <f>VLOOKUP(physicochemical[[#This Row],[Concentration]],FuzzyQ,2)</f>
        <v>Q1</v>
      </c>
      <c r="AA550">
        <f>SQRT(physicochemical[[#This Row],[S- Fn]])</f>
        <v>0.89959360489027029</v>
      </c>
      <c r="AB550" t="str">
        <f>VLOOKUP(physicochemical[[#This Row],[Dialation]],FuzzyQ,2)</f>
        <v>Q1</v>
      </c>
    </row>
    <row r="551" spans="1:28" hidden="1" x14ac:dyDescent="0.35">
      <c r="A551">
        <f>'winequality-white'!A633</f>
        <v>10.4</v>
      </c>
      <c r="B551">
        <f>'winequality-white'!B633</f>
        <v>0.28000000000000003</v>
      </c>
      <c r="C551">
        <f>'winequality-white'!D633</f>
        <v>2.7</v>
      </c>
      <c r="D551">
        <f>'winequality-white'!E633</f>
        <v>0.105</v>
      </c>
      <c r="E551">
        <f>'winequality-white'!F633</f>
        <v>5</v>
      </c>
      <c r="F551">
        <f>'winequality-white'!H633</f>
        <v>0.99880000000000002</v>
      </c>
      <c r="G551">
        <f>'winequality-white'!I633</f>
        <v>3.25</v>
      </c>
      <c r="H551">
        <f>'winequality-white'!J633</f>
        <v>0.63</v>
      </c>
      <c r="I551">
        <f>'winequality-white'!K633</f>
        <v>9.5</v>
      </c>
      <c r="J551" s="17">
        <v>5</v>
      </c>
      <c r="K551">
        <f>STANDARDIZE(physicochemical[[#This Row],[fixed acidity]],Stats!B$3,Stats!B$7)</f>
        <v>0.90988671165434609</v>
      </c>
      <c r="L551">
        <f>STANDARDIZE(physicochemical[[#This Row],[volatile acidity]],Stats!C$3,Stats!C$7)</f>
        <v>-1.3905918860171962</v>
      </c>
      <c r="M551">
        <f>STANDARDIZE(physicochemical[[#This Row],[residual sugar]],Stats!E$3,Stats!E$7)</f>
        <v>9.733974297957762E-2</v>
      </c>
      <c r="N551">
        <f>STANDARDIZE(physicochemical[[#This Row],[chlorides]],Stats!F$3,Stats!F$7)</f>
        <v>0.29298899433886705</v>
      </c>
      <c r="O551">
        <f>STANDARDIZE(physicochemical[[#This Row],[free sulfur dioxide]],Stats!G$3,Stats!G$7)</f>
        <v>-1.0198587843994984</v>
      </c>
      <c r="P551">
        <f>STANDARDIZE(physicochemical[[#This Row],[density]],Stats!I$3,Stats!I$7)</f>
        <v>0.8158115948228174</v>
      </c>
      <c r="Q551">
        <f>STANDARDIZE(physicochemical[[#This Row],[pH]],Stats!J$3,Stats!J$7)</f>
        <v>-0.3108620092558666</v>
      </c>
      <c r="R551">
        <f>STANDARDIZE(physicochemical[[#This Row],[sulphates]],Stats!K$3,Stats!K$7)</f>
        <v>-0.21025093533082276</v>
      </c>
      <c r="S551">
        <f>STANDARDIZE(physicochemical[[#This Row],[alcohol]],Stats!L$3,Stats!L$7)</f>
        <v>-0.71692625849500891</v>
      </c>
      <c r="T551" s="17">
        <f>STANDARDIZE(physicochemical[[#This Row],[quality]],Stats!N$3,Stats!N$7)</f>
        <v>-0.74377842086283041</v>
      </c>
      <c r="U551">
        <f>SQRT(SUMXMY2($K$2:$S$2,physicochemical[[#This Row],[STDFA]:[STDAlc]]))</f>
        <v>6.2337243314490314</v>
      </c>
      <c r="V551" t="str">
        <f>VLOOKUP(physicochemical[[#This Row],[Euclidean Dist]],Quartiles,2)</f>
        <v>Q2</v>
      </c>
      <c r="W551">
        <f>IF(physicochemical[[#This Row],[Euclidean Dist]]&lt;=beta,1-2*(physicochemical[[#This Row],[Euclidean Dist]]/gamma)^2,2*((physicochemical[[#This Row],[Euclidean Dist]]-gamma)/gamma)^2)</f>
        <v>0.65903631149176234</v>
      </c>
      <c r="X551" t="str">
        <f>VLOOKUP(physicochemical[[#This Row],[S- Fn]],FuzzyQ,2)</f>
        <v>Q2</v>
      </c>
      <c r="Y551">
        <f>physicochemical[[#This Row],[Euclidean Dist]]^2</f>
        <v>38.85931904049967</v>
      </c>
      <c r="Z551" t="str">
        <f>VLOOKUP(physicochemical[[#This Row],[Concentration]],FuzzyQ,2)</f>
        <v>Q1</v>
      </c>
      <c r="AA551">
        <f>SQRT(physicochemical[[#This Row],[S- Fn]])</f>
        <v>0.81181051452402508</v>
      </c>
      <c r="AB551" t="str">
        <f>VLOOKUP(physicochemical[[#This Row],[Dialation]],FuzzyQ,2)</f>
        <v>Q1</v>
      </c>
    </row>
    <row r="552" spans="1:28" hidden="1" x14ac:dyDescent="0.35">
      <c r="A552">
        <f>'winequality-white'!A634</f>
        <v>7.6</v>
      </c>
      <c r="B552">
        <f>'winequality-white'!B634</f>
        <v>0.41</v>
      </c>
      <c r="C552">
        <f>'winequality-white'!D634</f>
        <v>3</v>
      </c>
      <c r="D552">
        <f>'winequality-white'!E634</f>
        <v>8.6999999999999994E-2</v>
      </c>
      <c r="E552">
        <f>'winequality-white'!F634</f>
        <v>21</v>
      </c>
      <c r="F552">
        <f>'winequality-white'!H634</f>
        <v>0.99639999999999995</v>
      </c>
      <c r="G552">
        <f>'winequality-white'!I634</f>
        <v>3.32</v>
      </c>
      <c r="H552">
        <f>'winequality-white'!J634</f>
        <v>0.56999999999999995</v>
      </c>
      <c r="I552">
        <f>'winequality-white'!K634</f>
        <v>10.5</v>
      </c>
      <c r="J552" s="17">
        <v>6</v>
      </c>
      <c r="K552">
        <f>STANDARDIZE(physicochemical[[#This Row],[fixed acidity]],Stats!B$3,Stats!B$7)</f>
        <v>-0.61466764932476026</v>
      </c>
      <c r="L552">
        <f>STANDARDIZE(physicochemical[[#This Row],[volatile acidity]],Stats!C$3,Stats!C$7)</f>
        <v>-0.66250398403872113</v>
      </c>
      <c r="M552">
        <f>STANDARDIZE(physicochemical[[#This Row],[residual sugar]],Stats!E$3,Stats!E$7)</f>
        <v>0.33947840710788085</v>
      </c>
      <c r="N552">
        <f>STANDARDIZE(physicochemical[[#This Row],[chlorides]],Stats!F$3,Stats!F$7)</f>
        <v>-6.7612844847427148E-2</v>
      </c>
      <c r="O552">
        <f>STANDARDIZE(physicochemical[[#This Row],[free sulfur dioxide]],Stats!G$3,Stats!G$7)</f>
        <v>0.5844810593122286</v>
      </c>
      <c r="P552">
        <f>STANDARDIZE(physicochemical[[#This Row],[density]],Stats!I$3,Stats!I$7)</f>
        <v>-0.53401317669002168</v>
      </c>
      <c r="Q552">
        <f>STANDARDIZE(physicochemical[[#This Row],[pH]],Stats!J$3,Stats!J$7)</f>
        <v>0.13232211799282476</v>
      </c>
      <c r="R552">
        <f>STANDARDIZE(physicochemical[[#This Row],[sulphates]],Stats!K$3,Stats!K$7)</f>
        <v>-0.53774460407041014</v>
      </c>
      <c r="S552">
        <f>STANDARDIZE(physicochemical[[#This Row],[alcohol]],Stats!L$3,Stats!L$7)</f>
        <v>0.25097742517587546</v>
      </c>
      <c r="T552" s="17">
        <f>STANDARDIZE(physicochemical[[#This Row],[quality]],Stats!N$3,Stats!N$7)</f>
        <v>0.50837380281196765</v>
      </c>
      <c r="U552">
        <f>SQRT(SUMXMY2($K$2:$S$2,physicochemical[[#This Row],[STDFA]:[STDAlc]]))</f>
        <v>5.1393552362488517</v>
      </c>
      <c r="V552" t="str">
        <f>VLOOKUP(physicochemical[[#This Row],[Euclidean Dist]],Quartiles,2)</f>
        <v>Q2</v>
      </c>
      <c r="W552">
        <f>IF(physicochemical[[#This Row],[Euclidean Dist]]&lt;=beta,1-2*(physicochemical[[#This Row],[Euclidean Dist]]/gamma)^2,2*((physicochemical[[#This Row],[Euclidean Dist]]-gamma)/gamma)^2)</f>
        <v>0.76824440923640092</v>
      </c>
      <c r="X552" t="str">
        <f>VLOOKUP(physicochemical[[#This Row],[S- Fn]],FuzzyQ,2)</f>
        <v>Q1</v>
      </c>
      <c r="Y552">
        <f>physicochemical[[#This Row],[Euclidean Dist]]^2</f>
        <v>26.412972244358489</v>
      </c>
      <c r="Z552" t="str">
        <f>VLOOKUP(physicochemical[[#This Row],[Concentration]],FuzzyQ,2)</f>
        <v>Q1</v>
      </c>
      <c r="AA552">
        <f>SQRT(physicochemical[[#This Row],[S- Fn]])</f>
        <v>0.87649552721984891</v>
      </c>
      <c r="AB552" t="str">
        <f>VLOOKUP(physicochemical[[#This Row],[Dialation]],FuzzyQ,2)</f>
        <v>Q1</v>
      </c>
    </row>
    <row r="553" spans="1:28" hidden="1" x14ac:dyDescent="0.35">
      <c r="A553">
        <f>'winequality-white'!A635</f>
        <v>10.1</v>
      </c>
      <c r="B553">
        <f>'winequality-white'!B635</f>
        <v>0.93500000000000005</v>
      </c>
      <c r="C553">
        <f>'winequality-white'!D635</f>
        <v>3.4</v>
      </c>
      <c r="D553">
        <f>'winequality-white'!E635</f>
        <v>0.105</v>
      </c>
      <c r="E553">
        <f>'winequality-white'!F635</f>
        <v>11</v>
      </c>
      <c r="F553">
        <f>'winequality-white'!H635</f>
        <v>1.0009999999999999</v>
      </c>
      <c r="G553">
        <f>'winequality-white'!I635</f>
        <v>3.43</v>
      </c>
      <c r="H553">
        <f>'winequality-white'!J635</f>
        <v>0.64</v>
      </c>
      <c r="I553">
        <f>'winequality-white'!K635</f>
        <v>11.3</v>
      </c>
      <c r="J553" s="17">
        <v>4</v>
      </c>
      <c r="K553">
        <f>STANDARDIZE(physicochemical[[#This Row],[fixed acidity]],Stats!B$3,Stats!B$7)</f>
        <v>0.74654160154944149</v>
      </c>
      <c r="L553">
        <f>STANDARDIZE(physicochemical[[#This Row],[volatile acidity]],Stats!C$3,Stats!C$7)</f>
        <v>2.2778510047205072</v>
      </c>
      <c r="M553">
        <f>STANDARDIZE(physicochemical[[#This Row],[residual sugar]],Stats!E$3,Stats!E$7)</f>
        <v>0.66232995927895189</v>
      </c>
      <c r="N553">
        <f>STANDARDIZE(physicochemical[[#This Row],[chlorides]],Stats!F$3,Stats!F$7)</f>
        <v>0.29298899433886705</v>
      </c>
      <c r="O553">
        <f>STANDARDIZE(physicochemical[[#This Row],[free sulfur dioxide]],Stats!G$3,Stats!G$7)</f>
        <v>-0.41823134300760079</v>
      </c>
      <c r="P553">
        <f>STANDARDIZE(physicochemical[[#This Row],[density]],Stats!I$3,Stats!I$7)</f>
        <v>2.0531509687094771</v>
      </c>
      <c r="Q553">
        <f>STANDARDIZE(physicochemical[[#This Row],[pH]],Stats!J$3,Stats!J$7)</f>
        <v>0.82875431795505761</v>
      </c>
      <c r="R553">
        <f>STANDARDIZE(physicochemical[[#This Row],[sulphates]],Stats!K$3,Stats!K$7)</f>
        <v>-0.15566865720755821</v>
      </c>
      <c r="S553">
        <f>STANDARDIZE(physicochemical[[#This Row],[alcohol]],Stats!L$3,Stats!L$7)</f>
        <v>1.0253003721125837</v>
      </c>
      <c r="T553" s="17">
        <f>STANDARDIZE(physicochemical[[#This Row],[quality]],Stats!N$3,Stats!N$7)</f>
        <v>-1.9959306445376284</v>
      </c>
      <c r="U553">
        <f>SQRT(SUMXMY2($K$2:$S$2,physicochemical[[#This Row],[STDFA]:[STDAlc]]))</f>
        <v>3.6527506767303817</v>
      </c>
      <c r="V553" t="str">
        <f>VLOOKUP(physicochemical[[#This Row],[Euclidean Dist]],Quartiles,2)</f>
        <v>Q1</v>
      </c>
      <c r="W553">
        <f>IF(physicochemical[[#This Row],[Euclidean Dist]]&lt;=beta,1-2*(physicochemical[[#This Row],[Euclidean Dist]]/gamma)^2,2*((physicochemical[[#This Row],[Euclidean Dist]]-gamma)/gamma)^2)</f>
        <v>0.88292800896307266</v>
      </c>
      <c r="X553" t="str">
        <f>VLOOKUP(physicochemical[[#This Row],[S- Fn]],FuzzyQ,2)</f>
        <v>Q1</v>
      </c>
      <c r="Y553">
        <f>physicochemical[[#This Row],[Euclidean Dist]]^2</f>
        <v>13.342587506354262</v>
      </c>
      <c r="Z553" t="str">
        <f>VLOOKUP(physicochemical[[#This Row],[Concentration]],FuzzyQ,2)</f>
        <v>Q1</v>
      </c>
      <c r="AA553">
        <f>SQRT(physicochemical[[#This Row],[S- Fn]])</f>
        <v>0.93964248997321986</v>
      </c>
      <c r="AB553" t="str">
        <f>VLOOKUP(physicochemical[[#This Row],[Dialation]],FuzzyQ,2)</f>
        <v>Q1</v>
      </c>
    </row>
    <row r="554" spans="1:28" hidden="1" x14ac:dyDescent="0.35">
      <c r="A554">
        <f>'winequality-white'!A636</f>
        <v>7.9</v>
      </c>
      <c r="B554">
        <f>'winequality-white'!B636</f>
        <v>0.35</v>
      </c>
      <c r="C554">
        <f>'winequality-white'!D636</f>
        <v>1.9</v>
      </c>
      <c r="D554">
        <f>'winequality-white'!E636</f>
        <v>7.2999999999999995E-2</v>
      </c>
      <c r="E554">
        <f>'winequality-white'!F636</f>
        <v>46</v>
      </c>
      <c r="F554">
        <f>'winequality-white'!H636</f>
        <v>0.99639999999999995</v>
      </c>
      <c r="G554">
        <f>'winequality-white'!I636</f>
        <v>3.27</v>
      </c>
      <c r="H554">
        <f>'winequality-white'!J636</f>
        <v>0.57999999999999996</v>
      </c>
      <c r="I554">
        <f>'winequality-white'!K636</f>
        <v>9.5</v>
      </c>
      <c r="J554" s="17">
        <v>5</v>
      </c>
      <c r="K554">
        <f>STANDARDIZE(physicochemical[[#This Row],[fixed acidity]],Stats!B$3,Stats!B$7)</f>
        <v>-0.4513225392198556</v>
      </c>
      <c r="L554">
        <f>STANDARDIZE(physicochemical[[#This Row],[volatile acidity]],Stats!C$3,Stats!C$7)</f>
        <v>-0.99854455418263288</v>
      </c>
      <c r="M554">
        <f>STANDARDIZE(physicochemical[[#This Row],[residual sugar]],Stats!E$3,Stats!E$7)</f>
        <v>-0.54836336136256492</v>
      </c>
      <c r="N554">
        <f>STANDARDIZE(physicochemical[[#This Row],[chlorides]],Stats!F$3,Stats!F$7)</f>
        <v>-0.34808094199232259</v>
      </c>
      <c r="O554">
        <f>STANDARDIZE(physicochemical[[#This Row],[free sulfur dioxide]],Stats!G$3,Stats!G$7)</f>
        <v>3.0912620651118021</v>
      </c>
      <c r="P554">
        <f>STANDARDIZE(physicochemical[[#This Row],[density]],Stats!I$3,Stats!I$7)</f>
        <v>-0.53401317669002168</v>
      </c>
      <c r="Q554">
        <f>STANDARDIZE(physicochemical[[#This Row],[pH]],Stats!J$3,Stats!J$7)</f>
        <v>-0.18423797289909724</v>
      </c>
      <c r="R554">
        <f>STANDARDIZE(physicochemical[[#This Row],[sulphates]],Stats!K$3,Stats!K$7)</f>
        <v>-0.48316232594714553</v>
      </c>
      <c r="S554">
        <f>STANDARDIZE(physicochemical[[#This Row],[alcohol]],Stats!L$3,Stats!L$7)</f>
        <v>-0.71692625849500891</v>
      </c>
      <c r="T554" s="17">
        <f>STANDARDIZE(physicochemical[[#This Row],[quality]],Stats!N$3,Stats!N$7)</f>
        <v>-0.74377842086283041</v>
      </c>
      <c r="U554">
        <f>SQRT(SUMXMY2($K$2:$S$2,physicochemical[[#This Row],[STDFA]:[STDAlc]]))</f>
        <v>7.0198858463096654</v>
      </c>
      <c r="V554" t="str">
        <f>VLOOKUP(physicochemical[[#This Row],[Euclidean Dist]],Quartiles,2)</f>
        <v>Q2</v>
      </c>
      <c r="W554">
        <f>IF(physicochemical[[#This Row],[Euclidean Dist]]&lt;=beta,1-2*(physicochemical[[#This Row],[Euclidean Dist]]/gamma)^2,2*((physicochemical[[#This Row],[Euclidean Dist]]-gamma)/gamma)^2)</f>
        <v>0.56761258545174176</v>
      </c>
      <c r="X554" t="str">
        <f>VLOOKUP(physicochemical[[#This Row],[S- Fn]],FuzzyQ,2)</f>
        <v>Q2</v>
      </c>
      <c r="Y554">
        <f>physicochemical[[#This Row],[Euclidean Dist]]^2</f>
        <v>49.278797295218766</v>
      </c>
      <c r="Z554" t="str">
        <f>VLOOKUP(physicochemical[[#This Row],[Concentration]],FuzzyQ,2)</f>
        <v>Q1</v>
      </c>
      <c r="AA554">
        <f>SQRT(physicochemical[[#This Row],[S- Fn]])</f>
        <v>0.75340068054903009</v>
      </c>
      <c r="AB554" t="str">
        <f>VLOOKUP(physicochemical[[#This Row],[Dialation]],FuzzyQ,2)</f>
        <v>Q1</v>
      </c>
    </row>
    <row r="555" spans="1:28" hidden="1" x14ac:dyDescent="0.35">
      <c r="A555">
        <f>'winequality-white'!A637</f>
        <v>8.6999999999999993</v>
      </c>
      <c r="B555">
        <f>'winequality-white'!B637</f>
        <v>0.84</v>
      </c>
      <c r="C555">
        <f>'winequality-white'!D637</f>
        <v>1.4</v>
      </c>
      <c r="D555">
        <f>'winequality-white'!E637</f>
        <v>6.5000000000000002E-2</v>
      </c>
      <c r="E555">
        <f>'winequality-white'!F637</f>
        <v>24</v>
      </c>
      <c r="F555">
        <f>'winequality-white'!H637</f>
        <v>0.99539999999999995</v>
      </c>
      <c r="G555">
        <f>'winequality-white'!I637</f>
        <v>3.27</v>
      </c>
      <c r="H555">
        <f>'winequality-white'!J637</f>
        <v>0.55000000000000004</v>
      </c>
      <c r="I555">
        <f>'winequality-white'!K637</f>
        <v>9.6999999999999993</v>
      </c>
      <c r="J555" s="17">
        <v>5</v>
      </c>
      <c r="K555">
        <f>STANDARDIZE(physicochemical[[#This Row],[fixed acidity]],Stats!B$3,Stats!B$7)</f>
        <v>-1.5735578940111655E-2</v>
      </c>
      <c r="L555">
        <f>STANDARDIZE(physicochemical[[#This Row],[volatile acidity]],Stats!C$3,Stats!C$7)</f>
        <v>1.7457867686593131</v>
      </c>
      <c r="M555">
        <f>STANDARDIZE(physicochemical[[#This Row],[residual sugar]],Stats!E$3,Stats!E$7)</f>
        <v>-0.95192780157640378</v>
      </c>
      <c r="N555">
        <f>STANDARDIZE(physicochemical[[#This Row],[chlorides]],Stats!F$3,Stats!F$7)</f>
        <v>-0.50834842607511987</v>
      </c>
      <c r="O555">
        <f>STANDARDIZE(physicochemical[[#This Row],[free sulfur dioxide]],Stats!G$3,Stats!G$7)</f>
        <v>0.88529478000817741</v>
      </c>
      <c r="P555">
        <f>STANDARDIZE(physicochemical[[#This Row],[density]],Stats!I$3,Stats!I$7)</f>
        <v>-1.0964401648203557</v>
      </c>
      <c r="Q555">
        <f>STANDARDIZE(physicochemical[[#This Row],[pH]],Stats!J$3,Stats!J$7)</f>
        <v>-0.18423797289909724</v>
      </c>
      <c r="R555">
        <f>STANDARDIZE(physicochemical[[#This Row],[sulphates]],Stats!K$3,Stats!K$7)</f>
        <v>-0.64690916031693857</v>
      </c>
      <c r="S555">
        <f>STANDARDIZE(physicochemical[[#This Row],[alcohol]],Stats!L$3,Stats!L$7)</f>
        <v>-0.52334552176083271</v>
      </c>
      <c r="T555" s="17">
        <f>STANDARDIZE(physicochemical[[#This Row],[quality]],Stats!N$3,Stats!N$7)</f>
        <v>-0.74377842086283041</v>
      </c>
      <c r="U555">
        <f>SQRT(SUMXMY2($K$2:$S$2,physicochemical[[#This Row],[STDFA]:[STDAlc]]))</f>
        <v>4.4896338987159981</v>
      </c>
      <c r="V555" t="str">
        <f>VLOOKUP(physicochemical[[#This Row],[Euclidean Dist]],Quartiles,2)</f>
        <v>Q2</v>
      </c>
      <c r="W555">
        <f>IF(physicochemical[[#This Row],[Euclidean Dist]]&lt;=beta,1-2*(physicochemical[[#This Row],[Euclidean Dist]]/gamma)^2,2*((physicochemical[[#This Row],[Euclidean Dist]]-gamma)/gamma)^2)</f>
        <v>0.82313789012671801</v>
      </c>
      <c r="X555" t="str">
        <f>VLOOKUP(physicochemical[[#This Row],[S- Fn]],FuzzyQ,2)</f>
        <v>Q1</v>
      </c>
      <c r="Y555">
        <f>physicochemical[[#This Row],[Euclidean Dist]]^2</f>
        <v>20.156812544499811</v>
      </c>
      <c r="Z555" t="str">
        <f>VLOOKUP(physicochemical[[#This Row],[Concentration]],FuzzyQ,2)</f>
        <v>Q1</v>
      </c>
      <c r="AA555">
        <f>SQRT(physicochemical[[#This Row],[S- Fn]])</f>
        <v>0.90726946941177189</v>
      </c>
      <c r="AB555" t="str">
        <f>VLOOKUP(physicochemical[[#This Row],[Dialation]],FuzzyQ,2)</f>
        <v>Q1</v>
      </c>
    </row>
    <row r="556" spans="1:28" hidden="1" x14ac:dyDescent="0.35">
      <c r="A556">
        <f>'winequality-white'!A638</f>
        <v>9.6</v>
      </c>
      <c r="B556">
        <f>'winequality-white'!B638</f>
        <v>0.88</v>
      </c>
      <c r="C556">
        <f>'winequality-white'!D638</f>
        <v>2.4</v>
      </c>
      <c r="D556">
        <f>'winequality-white'!E638</f>
        <v>8.5999999999999993E-2</v>
      </c>
      <c r="E556">
        <f>'winequality-white'!F638</f>
        <v>30</v>
      </c>
      <c r="F556">
        <f>'winequality-white'!H638</f>
        <v>0.99790000000000001</v>
      </c>
      <c r="G556">
        <f>'winequality-white'!I638</f>
        <v>3.24</v>
      </c>
      <c r="H556">
        <f>'winequality-white'!J638</f>
        <v>0.53</v>
      </c>
      <c r="I556">
        <f>'winequality-white'!K638</f>
        <v>9.4</v>
      </c>
      <c r="J556" s="17">
        <v>5</v>
      </c>
      <c r="K556">
        <f>STANDARDIZE(physicochemical[[#This Row],[fixed acidity]],Stats!B$3,Stats!B$7)</f>
        <v>0.47429975137460118</v>
      </c>
      <c r="L556">
        <f>STANDARDIZE(physicochemical[[#This Row],[volatile acidity]],Stats!C$3,Stats!C$7)</f>
        <v>1.9698138154219211</v>
      </c>
      <c r="M556">
        <f>STANDARDIZE(physicochemical[[#This Row],[residual sugar]],Stats!E$3,Stats!E$7)</f>
        <v>-0.14479892114872595</v>
      </c>
      <c r="N556">
        <f>STANDARDIZE(physicochemical[[#This Row],[chlorides]],Stats!F$3,Stats!F$7)</f>
        <v>-8.7646280357776843E-2</v>
      </c>
      <c r="O556">
        <f>STANDARDIZE(physicochemical[[#This Row],[free sulfur dioxide]],Stats!G$3,Stats!G$7)</f>
        <v>1.486922221400075</v>
      </c>
      <c r="P556">
        <f>STANDARDIZE(physicochemical[[#This Row],[density]],Stats!I$3,Stats!I$7)</f>
        <v>0.30962730550551054</v>
      </c>
      <c r="Q556">
        <f>STANDARDIZE(physicochemical[[#This Row],[pH]],Stats!J$3,Stats!J$7)</f>
        <v>-0.37417402743424982</v>
      </c>
      <c r="R556">
        <f>STANDARDIZE(physicochemical[[#This Row],[sulphates]],Stats!K$3,Stats!K$7)</f>
        <v>-0.75607371656346767</v>
      </c>
      <c r="S556">
        <f>STANDARDIZE(physicochemical[[#This Row],[alcohol]],Stats!L$3,Stats!L$7)</f>
        <v>-0.813716626862097</v>
      </c>
      <c r="T556" s="17">
        <f>STANDARDIZE(physicochemical[[#This Row],[quality]],Stats!N$3,Stats!N$7)</f>
        <v>-0.74377842086283041</v>
      </c>
      <c r="U556">
        <f>SQRT(SUMXMY2($K$2:$S$2,physicochemical[[#This Row],[STDFA]:[STDAlc]]))</f>
        <v>4.5970194939199862</v>
      </c>
      <c r="V556" t="str">
        <f>VLOOKUP(physicochemical[[#This Row],[Euclidean Dist]],Quartiles,2)</f>
        <v>Q2</v>
      </c>
      <c r="W556">
        <f>IF(physicochemical[[#This Row],[Euclidean Dist]]&lt;=beta,1-2*(physicochemical[[#This Row],[Euclidean Dist]]/gamma)^2,2*((physicochemical[[#This Row],[Euclidean Dist]]-gamma)/gamma)^2)</f>
        <v>0.81457613237489157</v>
      </c>
      <c r="X556" t="str">
        <f>VLOOKUP(physicochemical[[#This Row],[S- Fn]],FuzzyQ,2)</f>
        <v>Q1</v>
      </c>
      <c r="Y556">
        <f>physicochemical[[#This Row],[Euclidean Dist]]^2</f>
        <v>21.132588227480365</v>
      </c>
      <c r="Z556" t="str">
        <f>VLOOKUP(physicochemical[[#This Row],[Concentration]],FuzzyQ,2)</f>
        <v>Q1</v>
      </c>
      <c r="AA556">
        <f>SQRT(physicochemical[[#This Row],[S- Fn]])</f>
        <v>0.9025387151667742</v>
      </c>
      <c r="AB556" t="str">
        <f>VLOOKUP(physicochemical[[#This Row],[Dialation]],FuzzyQ,2)</f>
        <v>Q1</v>
      </c>
    </row>
    <row r="557" spans="1:28" hidden="1" x14ac:dyDescent="0.35">
      <c r="A557">
        <f>'winequality-white'!A639</f>
        <v>9.5</v>
      </c>
      <c r="B557">
        <f>'winequality-white'!B639</f>
        <v>0.88500000000000001</v>
      </c>
      <c r="C557">
        <f>'winequality-white'!D639</f>
        <v>2.2999999999999998</v>
      </c>
      <c r="D557">
        <f>'winequality-white'!E639</f>
        <v>8.4000000000000005E-2</v>
      </c>
      <c r="E557">
        <f>'winequality-white'!F639</f>
        <v>31</v>
      </c>
      <c r="F557">
        <f>'winequality-white'!H639</f>
        <v>0.99780000000000002</v>
      </c>
      <c r="G557">
        <f>'winequality-white'!I639</f>
        <v>3.24</v>
      </c>
      <c r="H557">
        <f>'winequality-white'!J639</f>
        <v>0.53</v>
      </c>
      <c r="I557">
        <f>'winequality-white'!K639</f>
        <v>9.4</v>
      </c>
      <c r="J557" s="17">
        <v>5</v>
      </c>
      <c r="K557">
        <f>STANDARDIZE(physicochemical[[#This Row],[fixed acidity]],Stats!B$3,Stats!B$7)</f>
        <v>0.41985138133963329</v>
      </c>
      <c r="L557">
        <f>STANDARDIZE(physicochemical[[#This Row],[volatile acidity]],Stats!C$3,Stats!C$7)</f>
        <v>1.9978171962672471</v>
      </c>
      <c r="M557">
        <f>STANDARDIZE(physicochemical[[#This Row],[residual sugar]],Stats!E$3,Stats!E$7)</f>
        <v>-0.2255118091914938</v>
      </c>
      <c r="N557">
        <f>STANDARDIZE(physicochemical[[#This Row],[chlorides]],Stats!F$3,Stats!F$7)</f>
        <v>-0.12771315137847594</v>
      </c>
      <c r="O557">
        <f>STANDARDIZE(physicochemical[[#This Row],[free sulfur dioxide]],Stats!G$3,Stats!G$7)</f>
        <v>1.587193461632058</v>
      </c>
      <c r="P557">
        <f>STANDARDIZE(physicochemical[[#This Row],[density]],Stats!I$3,Stats!I$7)</f>
        <v>0.25338460669248336</v>
      </c>
      <c r="Q557">
        <f>STANDARDIZE(physicochemical[[#This Row],[pH]],Stats!J$3,Stats!J$7)</f>
        <v>-0.37417402743424982</v>
      </c>
      <c r="R557">
        <f>STANDARDIZE(physicochemical[[#This Row],[sulphates]],Stats!K$3,Stats!K$7)</f>
        <v>-0.75607371656346767</v>
      </c>
      <c r="S557">
        <f>STANDARDIZE(physicochemical[[#This Row],[alcohol]],Stats!L$3,Stats!L$7)</f>
        <v>-0.813716626862097</v>
      </c>
      <c r="T557" s="17">
        <f>STANDARDIZE(physicochemical[[#This Row],[quality]],Stats!N$3,Stats!N$7)</f>
        <v>-0.74377842086283041</v>
      </c>
      <c r="U557">
        <f>SQRT(SUMXMY2($K$2:$S$2,physicochemical[[#This Row],[STDFA]:[STDAlc]]))</f>
        <v>4.6487342080253606</v>
      </c>
      <c r="V557" t="str">
        <f>VLOOKUP(physicochemical[[#This Row],[Euclidean Dist]],Quartiles,2)</f>
        <v>Q2</v>
      </c>
      <c r="W557">
        <f>IF(physicochemical[[#This Row],[Euclidean Dist]]&lt;=beta,1-2*(physicochemical[[#This Row],[Euclidean Dist]]/gamma)^2,2*((physicochemical[[#This Row],[Euclidean Dist]]-gamma)/gamma)^2)</f>
        <v>0.81038077083243043</v>
      </c>
      <c r="X557" t="str">
        <f>VLOOKUP(physicochemical[[#This Row],[S- Fn]],FuzzyQ,2)</f>
        <v>Q1</v>
      </c>
      <c r="Y557">
        <f>physicochemical[[#This Row],[Euclidean Dist]]^2</f>
        <v>21.610729736865178</v>
      </c>
      <c r="Z557" t="str">
        <f>VLOOKUP(physicochemical[[#This Row],[Concentration]],FuzzyQ,2)</f>
        <v>Q1</v>
      </c>
      <c r="AA557">
        <f>SQRT(physicochemical[[#This Row],[S- Fn]])</f>
        <v>0.90021151449669345</v>
      </c>
      <c r="AB557" t="str">
        <f>VLOOKUP(physicochemical[[#This Row],[Dialation]],FuzzyQ,2)</f>
        <v>Q1</v>
      </c>
    </row>
    <row r="558" spans="1:28" hidden="1" x14ac:dyDescent="0.35">
      <c r="A558">
        <f>'winequality-white'!A640</f>
        <v>7.7</v>
      </c>
      <c r="B558">
        <f>'winequality-white'!B640</f>
        <v>0.91500000000000004</v>
      </c>
      <c r="C558">
        <f>'winequality-white'!D640</f>
        <v>2.2000000000000002</v>
      </c>
      <c r="D558">
        <f>'winequality-white'!E640</f>
        <v>0.14299999999999999</v>
      </c>
      <c r="E558">
        <f>'winequality-white'!F640</f>
        <v>7</v>
      </c>
      <c r="F558">
        <f>'winequality-white'!H640</f>
        <v>0.99639999999999995</v>
      </c>
      <c r="G558">
        <f>'winequality-white'!I640</f>
        <v>3.35</v>
      </c>
      <c r="H558">
        <f>'winequality-white'!J640</f>
        <v>0.65</v>
      </c>
      <c r="I558">
        <f>'winequality-white'!K640</f>
        <v>10.199999999999999</v>
      </c>
      <c r="J558" s="17">
        <v>7</v>
      </c>
      <c r="K558">
        <f>STANDARDIZE(physicochemical[[#This Row],[fixed acidity]],Stats!B$3,Stats!B$7)</f>
        <v>-0.56021927928979187</v>
      </c>
      <c r="L558">
        <f>STANDARDIZE(physicochemical[[#This Row],[volatile acidity]],Stats!C$3,Stats!C$7)</f>
        <v>2.165837481339203</v>
      </c>
      <c r="M558">
        <f>STANDARDIZE(physicochemical[[#This Row],[residual sugar]],Stats!E$3,Stats!E$7)</f>
        <v>-0.30622469723426132</v>
      </c>
      <c r="N558">
        <f>STANDARDIZE(physicochemical[[#This Row],[chlorides]],Stats!F$3,Stats!F$7)</f>
        <v>1.0542595437321545</v>
      </c>
      <c r="O558">
        <f>STANDARDIZE(physicochemical[[#This Row],[free sulfur dioxide]],Stats!G$3,Stats!G$7)</f>
        <v>-0.81931630393553256</v>
      </c>
      <c r="P558">
        <f>STANDARDIZE(physicochemical[[#This Row],[density]],Stats!I$3,Stats!I$7)</f>
        <v>-0.53401317669002168</v>
      </c>
      <c r="Q558">
        <f>STANDARDIZE(physicochemical[[#This Row],[pH]],Stats!J$3,Stats!J$7)</f>
        <v>0.32225817252798017</v>
      </c>
      <c r="R558">
        <f>STANDARDIZE(physicochemical[[#This Row],[sulphates]],Stats!K$3,Stats!K$7)</f>
        <v>-0.10108637908429365</v>
      </c>
      <c r="S558">
        <f>STANDARDIZE(physicochemical[[#This Row],[alcohol]],Stats!L$3,Stats!L$7)</f>
        <v>-3.9393679925390557E-2</v>
      </c>
      <c r="T558" s="17">
        <f>STANDARDIZE(physicochemical[[#This Row],[quality]],Stats!N$3,Stats!N$7)</f>
        <v>1.7605260264867657</v>
      </c>
      <c r="U558">
        <f>SQRT(SUMXMY2($K$2:$S$2,physicochemical[[#This Row],[STDFA]:[STDAlc]]))</f>
        <v>3.1129598219307937</v>
      </c>
      <c r="V558" t="str">
        <f>VLOOKUP(physicochemical[[#This Row],[Euclidean Dist]],Quartiles,2)</f>
        <v>Q1</v>
      </c>
      <c r="W558">
        <f>IF(physicochemical[[#This Row],[Euclidean Dist]]&lt;=beta,1-2*(physicochemical[[#This Row],[Euclidean Dist]]/gamma)^2,2*((physicochemical[[#This Row],[Euclidean Dist]]-gamma)/gamma)^2)</f>
        <v>0.91497238929434921</v>
      </c>
      <c r="X558" t="str">
        <f>VLOOKUP(physicochemical[[#This Row],[S- Fn]],FuzzyQ,2)</f>
        <v>Q1</v>
      </c>
      <c r="Y558">
        <f>physicochemical[[#This Row],[Euclidean Dist]]^2</f>
        <v>9.6905188529553978</v>
      </c>
      <c r="Z558" t="str">
        <f>VLOOKUP(physicochemical[[#This Row],[Concentration]],FuzzyQ,2)</f>
        <v>Q1</v>
      </c>
      <c r="AA558">
        <f>SQRT(physicochemical[[#This Row],[S- Fn]])</f>
        <v>0.95654189102953002</v>
      </c>
      <c r="AB558" t="str">
        <f>VLOOKUP(physicochemical[[#This Row],[Dialation]],FuzzyQ,2)</f>
        <v>Q1</v>
      </c>
    </row>
    <row r="559" spans="1:28" hidden="1" x14ac:dyDescent="0.35">
      <c r="A559">
        <f>'winequality-white'!A641</f>
        <v>8.9</v>
      </c>
      <c r="B559">
        <f>'winequality-white'!B641</f>
        <v>0.28999999999999998</v>
      </c>
      <c r="C559">
        <f>'winequality-white'!D641</f>
        <v>1.9</v>
      </c>
      <c r="D559">
        <f>'winequality-white'!E641</f>
        <v>6.7000000000000004E-2</v>
      </c>
      <c r="E559">
        <f>'winequality-white'!F641</f>
        <v>25</v>
      </c>
      <c r="F559">
        <f>'winequality-white'!H641</f>
        <v>0.997</v>
      </c>
      <c r="G559">
        <f>'winequality-white'!I641</f>
        <v>3.18</v>
      </c>
      <c r="H559">
        <f>'winequality-white'!J641</f>
        <v>1.36</v>
      </c>
      <c r="I559">
        <f>'winequality-white'!K641</f>
        <v>10.3</v>
      </c>
      <c r="J559" s="17">
        <v>6</v>
      </c>
      <c r="K559">
        <f>STANDARDIZE(physicochemical[[#This Row],[fixed acidity]],Stats!B$3,Stats!B$7)</f>
        <v>9.316116112982506E-2</v>
      </c>
      <c r="L559">
        <f>STANDARDIZE(physicochemical[[#This Row],[volatile acidity]],Stats!C$3,Stats!C$7)</f>
        <v>-1.3345851243265445</v>
      </c>
      <c r="M559">
        <f>STANDARDIZE(physicochemical[[#This Row],[residual sugar]],Stats!E$3,Stats!E$7)</f>
        <v>-0.54836336136256492</v>
      </c>
      <c r="N559">
        <f>STANDARDIZE(physicochemical[[#This Row],[chlorides]],Stats!F$3,Stats!F$7)</f>
        <v>-0.46828155505442043</v>
      </c>
      <c r="O559">
        <f>STANDARDIZE(physicochemical[[#This Row],[free sulfur dioxide]],Stats!G$3,Stats!G$7)</f>
        <v>0.98556602024016038</v>
      </c>
      <c r="P559">
        <f>STANDARDIZE(physicochemical[[#This Row],[density]],Stats!I$3,Stats!I$7)</f>
        <v>-0.19655698381179634</v>
      </c>
      <c r="Q559">
        <f>STANDARDIZE(physicochemical[[#This Row],[pH]],Stats!J$3,Stats!J$7)</f>
        <v>-0.75404613650455787</v>
      </c>
      <c r="R559">
        <f>STANDARDIZE(physicochemical[[#This Row],[sulphates]],Stats!K$3,Stats!K$7)</f>
        <v>3.7742553676674868</v>
      </c>
      <c r="S559">
        <f>STANDARDIZE(physicochemical[[#This Row],[alcohol]],Stats!L$3,Stats!L$7)</f>
        <v>5.7396688441699255E-2</v>
      </c>
      <c r="T559" s="17">
        <f>STANDARDIZE(physicochemical[[#This Row],[quality]],Stats!N$3,Stats!N$7)</f>
        <v>0.50837380281196765</v>
      </c>
      <c r="U559">
        <f>SQRT(SUMXMY2($K$2:$S$2,physicochemical[[#This Row],[STDFA]:[STDAlc]]))</f>
        <v>7.8818592303108179</v>
      </c>
      <c r="V559" t="str">
        <f>VLOOKUP(physicochemical[[#This Row],[Euclidean Dist]],Quartiles,2)</f>
        <v>Q3</v>
      </c>
      <c r="W559">
        <f>IF(physicochemical[[#This Row],[Euclidean Dist]]&lt;=beta,1-2*(physicochemical[[#This Row],[Euclidean Dist]]/gamma)^2,2*((physicochemical[[#This Row],[Euclidean Dist]]-gamma)/gamma)^2)</f>
        <v>0.45685390865574083</v>
      </c>
      <c r="X559" t="str">
        <f>VLOOKUP(physicochemical[[#This Row],[S- Fn]],FuzzyQ,2)</f>
        <v>Q3</v>
      </c>
      <c r="Y559">
        <f>physicochemical[[#This Row],[Euclidean Dist]]^2</f>
        <v>62.123704926435842</v>
      </c>
      <c r="Z559" t="str">
        <f>VLOOKUP(physicochemical[[#This Row],[Concentration]],FuzzyQ,2)</f>
        <v>Q1</v>
      </c>
      <c r="AA559">
        <f>SQRT(physicochemical[[#This Row],[S- Fn]])</f>
        <v>0.67590968971878251</v>
      </c>
      <c r="AB559" t="str">
        <f>VLOOKUP(physicochemical[[#This Row],[Dialation]],FuzzyQ,2)</f>
        <v>Q2</v>
      </c>
    </row>
    <row r="560" spans="1:28" hidden="1" x14ac:dyDescent="0.35">
      <c r="A560">
        <f>'winequality-white'!A642</f>
        <v>9.9</v>
      </c>
      <c r="B560">
        <f>'winequality-white'!B642</f>
        <v>0.54</v>
      </c>
      <c r="C560">
        <f>'winequality-white'!D642</f>
        <v>2.2999999999999998</v>
      </c>
      <c r="D560">
        <f>'winequality-white'!E642</f>
        <v>7.0999999999999994E-2</v>
      </c>
      <c r="E560">
        <f>'winequality-white'!F642</f>
        <v>16</v>
      </c>
      <c r="F560">
        <f>'winequality-white'!H642</f>
        <v>0.99909999999999999</v>
      </c>
      <c r="G560">
        <f>'winequality-white'!I642</f>
        <v>3.39</v>
      </c>
      <c r="H560">
        <f>'winequality-white'!J642</f>
        <v>0.62</v>
      </c>
      <c r="I560">
        <f>'winequality-white'!K642</f>
        <v>9.4</v>
      </c>
      <c r="J560" s="17">
        <v>5</v>
      </c>
      <c r="K560">
        <f>STANDARDIZE(physicochemical[[#This Row],[fixed acidity]],Stats!B$3,Stats!B$7)</f>
        <v>0.63764486147950572</v>
      </c>
      <c r="L560">
        <f>STANDARDIZE(physicochemical[[#This Row],[volatile acidity]],Stats!C$3,Stats!C$7)</f>
        <v>6.5583917939754682E-2</v>
      </c>
      <c r="M560">
        <f>STANDARDIZE(physicochemical[[#This Row],[residual sugar]],Stats!E$3,Stats!E$7)</f>
        <v>-0.2255118091914938</v>
      </c>
      <c r="N560">
        <f>STANDARDIZE(physicochemical[[#This Row],[chlorides]],Stats!F$3,Stats!F$7)</f>
        <v>-0.38814781301302193</v>
      </c>
      <c r="O560">
        <f>STANDARDIZE(physicochemical[[#This Row],[free sulfur dioxide]],Stats!G$3,Stats!G$7)</f>
        <v>8.3124858152313921E-2</v>
      </c>
      <c r="P560">
        <f>STANDARDIZE(physicochemical[[#This Row],[density]],Stats!I$3,Stats!I$7)</f>
        <v>0.98453969126189889</v>
      </c>
      <c r="Q560">
        <f>STANDARDIZE(physicochemical[[#This Row],[pH]],Stats!J$3,Stats!J$7)</f>
        <v>0.57550624524151883</v>
      </c>
      <c r="R560">
        <f>STANDARDIZE(physicochemical[[#This Row],[sulphates]],Stats!K$3,Stats!K$7)</f>
        <v>-0.26483321345408734</v>
      </c>
      <c r="S560">
        <f>STANDARDIZE(physicochemical[[#This Row],[alcohol]],Stats!L$3,Stats!L$7)</f>
        <v>-0.813716626862097</v>
      </c>
      <c r="T560" s="17">
        <f>STANDARDIZE(physicochemical[[#This Row],[quality]],Stats!N$3,Stats!N$7)</f>
        <v>-0.74377842086283041</v>
      </c>
      <c r="U560">
        <f>SQRT(SUMXMY2($K$2:$S$2,physicochemical[[#This Row],[STDFA]:[STDAlc]]))</f>
        <v>4.9927372474935767</v>
      </c>
      <c r="V560" t="str">
        <f>VLOOKUP(physicochemical[[#This Row],[Euclidean Dist]],Quartiles,2)</f>
        <v>Q2</v>
      </c>
      <c r="W560">
        <f>IF(physicochemical[[#This Row],[Euclidean Dist]]&lt;=beta,1-2*(physicochemical[[#This Row],[Euclidean Dist]]/gamma)^2,2*((physicochemical[[#This Row],[Euclidean Dist]]-gamma)/gamma)^2)</f>
        <v>0.78127905844098633</v>
      </c>
      <c r="X560" t="str">
        <f>VLOOKUP(physicochemical[[#This Row],[S- Fn]],FuzzyQ,2)</f>
        <v>Q1</v>
      </c>
      <c r="Y560">
        <f>physicochemical[[#This Row],[Euclidean Dist]]^2</f>
        <v>24.927425222509736</v>
      </c>
      <c r="Z560" t="str">
        <f>VLOOKUP(physicochemical[[#This Row],[Concentration]],FuzzyQ,2)</f>
        <v>Q1</v>
      </c>
      <c r="AA560">
        <f>SQRT(physicochemical[[#This Row],[S- Fn]])</f>
        <v>0.88389991426687353</v>
      </c>
      <c r="AB560" t="str">
        <f>VLOOKUP(physicochemical[[#This Row],[Dialation]],FuzzyQ,2)</f>
        <v>Q1</v>
      </c>
    </row>
    <row r="561" spans="1:28" hidden="1" x14ac:dyDescent="0.35">
      <c r="A561">
        <f>'winequality-white'!A643</f>
        <v>9.5</v>
      </c>
      <c r="B561">
        <f>'winequality-white'!B643</f>
        <v>0.59</v>
      </c>
      <c r="C561">
        <f>'winequality-white'!D643</f>
        <v>2.2999999999999998</v>
      </c>
      <c r="D561">
        <f>'winequality-white'!E643</f>
        <v>7.0999999999999994E-2</v>
      </c>
      <c r="E561">
        <f>'winequality-white'!F643</f>
        <v>21</v>
      </c>
      <c r="F561">
        <f>'winequality-white'!H643</f>
        <v>0.99919999999999998</v>
      </c>
      <c r="G561">
        <f>'winequality-white'!I643</f>
        <v>3.46</v>
      </c>
      <c r="H561">
        <f>'winequality-white'!J643</f>
        <v>0.63</v>
      </c>
      <c r="I561">
        <f>'winequality-white'!K643</f>
        <v>9.5</v>
      </c>
      <c r="J561" s="17">
        <v>5</v>
      </c>
      <c r="K561">
        <f>STANDARDIZE(physicochemical[[#This Row],[fixed acidity]],Stats!B$3,Stats!B$7)</f>
        <v>0.41985138133963329</v>
      </c>
      <c r="L561">
        <f>STANDARDIZE(physicochemical[[#This Row],[volatile acidity]],Stats!C$3,Stats!C$7)</f>
        <v>0.34561772639301408</v>
      </c>
      <c r="M561">
        <f>STANDARDIZE(physicochemical[[#This Row],[residual sugar]],Stats!E$3,Stats!E$7)</f>
        <v>-0.2255118091914938</v>
      </c>
      <c r="N561">
        <f>STANDARDIZE(physicochemical[[#This Row],[chlorides]],Stats!F$3,Stats!F$7)</f>
        <v>-0.38814781301302193</v>
      </c>
      <c r="O561">
        <f>STANDARDIZE(physicochemical[[#This Row],[free sulfur dioxide]],Stats!G$3,Stats!G$7)</f>
        <v>0.5844810593122286</v>
      </c>
      <c r="P561">
        <f>STANDARDIZE(physicochemical[[#This Row],[density]],Stats!I$3,Stats!I$7)</f>
        <v>1.040782390074926</v>
      </c>
      <c r="Q561">
        <f>STANDARDIZE(physicochemical[[#This Row],[pH]],Stats!J$3,Stats!J$7)</f>
        <v>1.0186903724902101</v>
      </c>
      <c r="R561">
        <f>STANDARDIZE(physicochemical[[#This Row],[sulphates]],Stats!K$3,Stats!K$7)</f>
        <v>-0.21025093533082276</v>
      </c>
      <c r="S561">
        <f>STANDARDIZE(physicochemical[[#This Row],[alcohol]],Stats!L$3,Stats!L$7)</f>
        <v>-0.71692625849500891</v>
      </c>
      <c r="T561" s="17">
        <f>STANDARDIZE(physicochemical[[#This Row],[quality]],Stats!N$3,Stats!N$7)</f>
        <v>-0.74377842086283041</v>
      </c>
      <c r="U561">
        <f>SQRT(SUMXMY2($K$2:$S$2,physicochemical[[#This Row],[STDFA]:[STDAlc]]))</f>
        <v>4.7562408138556265</v>
      </c>
      <c r="V561" t="str">
        <f>VLOOKUP(physicochemical[[#This Row],[Euclidean Dist]],Quartiles,2)</f>
        <v>Q2</v>
      </c>
      <c r="W561">
        <f>IF(physicochemical[[#This Row],[Euclidean Dist]]&lt;=beta,1-2*(physicochemical[[#This Row],[Euclidean Dist]]/gamma)^2,2*((physicochemical[[#This Row],[Euclidean Dist]]-gamma)/gamma)^2)</f>
        <v>0.80150909342084198</v>
      </c>
      <c r="X561" t="str">
        <f>VLOOKUP(physicochemical[[#This Row],[S- Fn]],FuzzyQ,2)</f>
        <v>Q1</v>
      </c>
      <c r="Y561">
        <f>physicochemical[[#This Row],[Euclidean Dist]]^2</f>
        <v>22.621826679386032</v>
      </c>
      <c r="Z561" t="str">
        <f>VLOOKUP(physicochemical[[#This Row],[Concentration]],FuzzyQ,2)</f>
        <v>Q1</v>
      </c>
      <c r="AA561">
        <f>SQRT(physicochemical[[#This Row],[S- Fn]])</f>
        <v>0.89527040240412392</v>
      </c>
      <c r="AB561" t="str">
        <f>VLOOKUP(physicochemical[[#This Row],[Dialation]],FuzzyQ,2)</f>
        <v>Q1</v>
      </c>
    </row>
    <row r="562" spans="1:28" hidden="1" x14ac:dyDescent="0.35">
      <c r="A562">
        <f>'winequality-white'!A647</f>
        <v>7.8</v>
      </c>
      <c r="B562">
        <f>'winequality-white'!B647</f>
        <v>0.64</v>
      </c>
      <c r="C562">
        <f>'winequality-white'!D647</f>
        <v>6</v>
      </c>
      <c r="D562">
        <f>'winequality-white'!E647</f>
        <v>0.115</v>
      </c>
      <c r="E562">
        <f>'winequality-white'!F647</f>
        <v>5</v>
      </c>
      <c r="F562">
        <f>'winequality-white'!H647</f>
        <v>0.99839999999999995</v>
      </c>
      <c r="G562">
        <f>'winequality-white'!I647</f>
        <v>3.37</v>
      </c>
      <c r="H562">
        <f>'winequality-white'!J647</f>
        <v>0.69</v>
      </c>
      <c r="I562">
        <f>'winequality-white'!K647</f>
        <v>10.1</v>
      </c>
      <c r="J562" s="17">
        <v>7</v>
      </c>
      <c r="K562">
        <f>STANDARDIZE(physicochemical[[#This Row],[fixed acidity]],Stats!B$3,Stats!B$7)</f>
        <v>-0.50577090925482393</v>
      </c>
      <c r="L562">
        <f>STANDARDIZE(physicochemical[[#This Row],[volatile acidity]],Stats!C$3,Stats!C$7)</f>
        <v>0.62565153484627412</v>
      </c>
      <c r="M562">
        <f>STANDARDIZE(physicochemical[[#This Row],[residual sugar]],Stats!E$3,Stats!E$7)</f>
        <v>2.7608650483909143</v>
      </c>
      <c r="N562">
        <f>STANDARDIZE(physicochemical[[#This Row],[chlorides]],Stats!F$3,Stats!F$7)</f>
        <v>0.49332334944236395</v>
      </c>
      <c r="O562">
        <f>STANDARDIZE(physicochemical[[#This Row],[free sulfur dioxide]],Stats!G$3,Stats!G$7)</f>
        <v>-1.0198587843994984</v>
      </c>
      <c r="P562">
        <f>STANDARDIZE(physicochemical[[#This Row],[density]],Stats!I$3,Stats!I$7)</f>
        <v>0.59084079957064628</v>
      </c>
      <c r="Q562">
        <f>STANDARDIZE(physicochemical[[#This Row],[pH]],Stats!J$3,Stats!J$7)</f>
        <v>0.44888220888474956</v>
      </c>
      <c r="R562">
        <f>STANDARDIZE(physicochemical[[#This Row],[sulphates]],Stats!K$3,Stats!K$7)</f>
        <v>0.11724273340876398</v>
      </c>
      <c r="S562">
        <f>STANDARDIZE(physicochemical[[#This Row],[alcohol]],Stats!L$3,Stats!L$7)</f>
        <v>-0.13618404829247865</v>
      </c>
      <c r="T562" s="17">
        <f>STANDARDIZE(physicochemical[[#This Row],[quality]],Stats!N$3,Stats!N$7)</f>
        <v>1.7605260264867657</v>
      </c>
      <c r="U562">
        <f>SQRT(SUMXMY2($K$2:$S$2,physicochemical[[#This Row],[STDFA]:[STDAlc]]))</f>
        <v>4.0288549172166315</v>
      </c>
      <c r="V562" t="str">
        <f>VLOOKUP(physicochemical[[#This Row],[Euclidean Dist]],Quartiles,2)</f>
        <v>Q2</v>
      </c>
      <c r="W562">
        <f>IF(physicochemical[[#This Row],[Euclidean Dist]]&lt;=beta,1-2*(physicochemical[[#This Row],[Euclidean Dist]]/gamma)^2,2*((physicochemical[[#This Row],[Euclidean Dist]]-gamma)/gamma)^2)</f>
        <v>0.85757828821170845</v>
      </c>
      <c r="X562" t="str">
        <f>VLOOKUP(physicochemical[[#This Row],[S- Fn]],FuzzyQ,2)</f>
        <v>Q1</v>
      </c>
      <c r="Y562">
        <f>physicochemical[[#This Row],[Euclidean Dist]]^2</f>
        <v>16.231671943980629</v>
      </c>
      <c r="Z562" t="str">
        <f>VLOOKUP(physicochemical[[#This Row],[Concentration]],FuzzyQ,2)</f>
        <v>Q1</v>
      </c>
      <c r="AA562">
        <f>SQRT(physicochemical[[#This Row],[S- Fn]])</f>
        <v>0.92605522956879216</v>
      </c>
      <c r="AB562" t="str">
        <f>VLOOKUP(physicochemical[[#This Row],[Dialation]],FuzzyQ,2)</f>
        <v>Q1</v>
      </c>
    </row>
    <row r="563" spans="1:28" hidden="1" x14ac:dyDescent="0.35">
      <c r="A563">
        <f>'winequality-white'!A648</f>
        <v>7.3</v>
      </c>
      <c r="B563">
        <f>'winequality-white'!B648</f>
        <v>0.67</v>
      </c>
      <c r="C563">
        <f>'winequality-white'!D648</f>
        <v>3.6</v>
      </c>
      <c r="D563">
        <f>'winequality-white'!E648</f>
        <v>0.107</v>
      </c>
      <c r="E563">
        <f>'winequality-white'!F648</f>
        <v>6</v>
      </c>
      <c r="F563">
        <f>'winequality-white'!H648</f>
        <v>0.99719999999999998</v>
      </c>
      <c r="G563">
        <f>'winequality-white'!I648</f>
        <v>3.4</v>
      </c>
      <c r="H563">
        <f>'winequality-white'!J648</f>
        <v>0.63</v>
      </c>
      <c r="I563">
        <f>'winequality-white'!K648</f>
        <v>10.1</v>
      </c>
      <c r="J563" s="17">
        <v>5</v>
      </c>
      <c r="K563">
        <f>STANDARDIZE(physicochemical[[#This Row],[fixed acidity]],Stats!B$3,Stats!B$7)</f>
        <v>-0.7780127594296643</v>
      </c>
      <c r="L563">
        <f>STANDARDIZE(physicochemical[[#This Row],[volatile acidity]],Stats!C$3,Stats!C$7)</f>
        <v>0.7936718199182301</v>
      </c>
      <c r="M563">
        <f>STANDARDIZE(physicochemical[[#This Row],[residual sugar]],Stats!E$3,Stats!E$7)</f>
        <v>0.82375573536448765</v>
      </c>
      <c r="N563">
        <f>STANDARDIZE(physicochemical[[#This Row],[chlorides]],Stats!F$3,Stats!F$7)</f>
        <v>0.33305586535956644</v>
      </c>
      <c r="O563">
        <f>STANDARDIZE(physicochemical[[#This Row],[free sulfur dioxide]],Stats!G$3,Stats!G$7)</f>
        <v>-0.91958754416751554</v>
      </c>
      <c r="P563">
        <f>STANDARDIZE(physicochemical[[#This Row],[density]],Stats!I$3,Stats!I$7)</f>
        <v>-8.4071586185742023E-2</v>
      </c>
      <c r="Q563">
        <f>STANDARDIZE(physicochemical[[#This Row],[pH]],Stats!J$3,Stats!J$7)</f>
        <v>0.63881826341990211</v>
      </c>
      <c r="R563">
        <f>STANDARDIZE(physicochemical[[#This Row],[sulphates]],Stats!K$3,Stats!K$7)</f>
        <v>-0.21025093533082276</v>
      </c>
      <c r="S563">
        <f>STANDARDIZE(physicochemical[[#This Row],[alcohol]],Stats!L$3,Stats!L$7)</f>
        <v>-0.13618404829247865</v>
      </c>
      <c r="T563" s="17">
        <f>STANDARDIZE(physicochemical[[#This Row],[quality]],Stats!N$3,Stats!N$7)</f>
        <v>-0.74377842086283041</v>
      </c>
      <c r="U563">
        <f>SQRT(SUMXMY2($K$2:$S$2,physicochemical[[#This Row],[STDFA]:[STDAlc]]))</f>
        <v>3.3853749097872261</v>
      </c>
      <c r="V563" t="str">
        <f>VLOOKUP(physicochemical[[#This Row],[Euclidean Dist]],Quartiles,2)</f>
        <v>Q1</v>
      </c>
      <c r="W563">
        <f>IF(physicochemical[[#This Row],[Euclidean Dist]]&lt;=beta,1-2*(physicochemical[[#This Row],[Euclidean Dist]]/gamma)^2,2*((physicochemical[[#This Row],[Euclidean Dist]]-gamma)/gamma)^2)</f>
        <v>0.89943971697153347</v>
      </c>
      <c r="X563" t="str">
        <f>VLOOKUP(physicochemical[[#This Row],[S- Fn]],FuzzyQ,2)</f>
        <v>Q1</v>
      </c>
      <c r="Y563">
        <f>physicochemical[[#This Row],[Euclidean Dist]]^2</f>
        <v>11.46076327981687</v>
      </c>
      <c r="Z563" t="str">
        <f>VLOOKUP(physicochemical[[#This Row],[Concentration]],FuzzyQ,2)</f>
        <v>Q1</v>
      </c>
      <c r="AA563">
        <f>SQRT(physicochemical[[#This Row],[S- Fn]])</f>
        <v>0.9483879569941478</v>
      </c>
      <c r="AB563" t="str">
        <f>VLOOKUP(physicochemical[[#This Row],[Dialation]],FuzzyQ,2)</f>
        <v>Q1</v>
      </c>
    </row>
    <row r="564" spans="1:28" hidden="1" x14ac:dyDescent="0.35">
      <c r="A564">
        <f>'winequality-white'!A649</f>
        <v>8.3000000000000007</v>
      </c>
      <c r="B564">
        <f>'winequality-white'!B649</f>
        <v>0.84499999999999997</v>
      </c>
      <c r="C564">
        <f>'winequality-white'!D649</f>
        <v>2.2000000000000002</v>
      </c>
      <c r="D564">
        <f>'winequality-white'!E649</f>
        <v>7.0000000000000007E-2</v>
      </c>
      <c r="E564">
        <f>'winequality-white'!F649</f>
        <v>5</v>
      </c>
      <c r="F564">
        <f>'winequality-white'!H649</f>
        <v>0.99670000000000003</v>
      </c>
      <c r="G564">
        <f>'winequality-white'!I649</f>
        <v>3.32</v>
      </c>
      <c r="H564">
        <f>'winequality-white'!J649</f>
        <v>0.57999999999999996</v>
      </c>
      <c r="I564">
        <f>'winequality-white'!K649</f>
        <v>11</v>
      </c>
      <c r="J564" s="17">
        <v>4</v>
      </c>
      <c r="K564">
        <f>STANDARDIZE(physicochemical[[#This Row],[fixed acidity]],Stats!B$3,Stats!B$7)</f>
        <v>-0.23352905907998314</v>
      </c>
      <c r="L564">
        <f>STANDARDIZE(physicochemical[[#This Row],[volatile acidity]],Stats!C$3,Stats!C$7)</f>
        <v>1.7737901495046391</v>
      </c>
      <c r="M564">
        <f>STANDARDIZE(physicochemical[[#This Row],[residual sugar]],Stats!E$3,Stats!E$7)</f>
        <v>-0.30622469723426132</v>
      </c>
      <c r="N564">
        <f>STANDARDIZE(physicochemical[[#This Row],[chlorides]],Stats!F$3,Stats!F$7)</f>
        <v>-0.40818124852337134</v>
      </c>
      <c r="O564">
        <f>STANDARDIZE(physicochemical[[#This Row],[free sulfur dioxide]],Stats!G$3,Stats!G$7)</f>
        <v>-1.0198587843994984</v>
      </c>
      <c r="P564">
        <f>STANDARDIZE(physicochemical[[#This Row],[density]],Stats!I$3,Stats!I$7)</f>
        <v>-0.3652850802508778</v>
      </c>
      <c r="Q564">
        <f>STANDARDIZE(physicochemical[[#This Row],[pH]],Stats!J$3,Stats!J$7)</f>
        <v>0.13232211799282476</v>
      </c>
      <c r="R564">
        <f>STANDARDIZE(physicochemical[[#This Row],[sulphates]],Stats!K$3,Stats!K$7)</f>
        <v>-0.48316232594714553</v>
      </c>
      <c r="S564">
        <f>STANDARDIZE(physicochemical[[#This Row],[alcohol]],Stats!L$3,Stats!L$7)</f>
        <v>0.73492926701131767</v>
      </c>
      <c r="T564" s="17">
        <f>STANDARDIZE(physicochemical[[#This Row],[quality]],Stats!N$3,Stats!N$7)</f>
        <v>-1.9959306445376284</v>
      </c>
      <c r="U564">
        <f>SQRT(SUMXMY2($K$2:$S$2,physicochemical[[#This Row],[STDFA]:[STDAlc]]))</f>
        <v>3.2990574262506134</v>
      </c>
      <c r="V564" t="str">
        <f>VLOOKUP(physicochemical[[#This Row],[Euclidean Dist]],Quartiles,2)</f>
        <v>Q1</v>
      </c>
      <c r="W564">
        <f>IF(physicochemical[[#This Row],[Euclidean Dist]]&lt;=beta,1-2*(physicochemical[[#This Row],[Euclidean Dist]]/gamma)^2,2*((physicochemical[[#This Row],[Euclidean Dist]]-gamma)/gamma)^2)</f>
        <v>0.90450234765237136</v>
      </c>
      <c r="X564" t="str">
        <f>VLOOKUP(physicochemical[[#This Row],[S- Fn]],FuzzyQ,2)</f>
        <v>Q1</v>
      </c>
      <c r="Y564">
        <f>physicochemical[[#This Row],[Euclidean Dist]]^2</f>
        <v>10.883779901699322</v>
      </c>
      <c r="Z564" t="str">
        <f>VLOOKUP(physicochemical[[#This Row],[Concentration]],FuzzyQ,2)</f>
        <v>Q1</v>
      </c>
      <c r="AA564">
        <f>SQRT(physicochemical[[#This Row],[S- Fn]])</f>
        <v>0.95105328328773009</v>
      </c>
      <c r="AB564" t="str">
        <f>VLOOKUP(physicochemical[[#This Row],[Dialation]],FuzzyQ,2)</f>
        <v>Q1</v>
      </c>
    </row>
    <row r="565" spans="1:28" hidden="1" x14ac:dyDescent="0.35">
      <c r="A565">
        <f>'winequality-white'!A650</f>
        <v>8.6999999999999993</v>
      </c>
      <c r="B565">
        <f>'winequality-white'!B650</f>
        <v>0.48</v>
      </c>
      <c r="C565">
        <f>'winequality-white'!D650</f>
        <v>2.8</v>
      </c>
      <c r="D565">
        <f>'winequality-white'!E650</f>
        <v>6.6000000000000003E-2</v>
      </c>
      <c r="E565">
        <f>'winequality-white'!F650</f>
        <v>10</v>
      </c>
      <c r="F565">
        <f>'winequality-white'!H650</f>
        <v>0.99639999999999995</v>
      </c>
      <c r="G565">
        <f>'winequality-white'!I650</f>
        <v>3.33</v>
      </c>
      <c r="H565">
        <f>'winequality-white'!J650</f>
        <v>0.67</v>
      </c>
      <c r="I565">
        <f>'winequality-white'!K650</f>
        <v>11.2</v>
      </c>
      <c r="J565" s="17">
        <v>7</v>
      </c>
      <c r="K565">
        <f>STANDARDIZE(physicochemical[[#This Row],[fixed acidity]],Stats!B$3,Stats!B$7)</f>
        <v>-1.5735578940111655E-2</v>
      </c>
      <c r="L565">
        <f>STANDARDIZE(physicochemical[[#This Row],[volatile acidity]],Stats!C$3,Stats!C$7)</f>
        <v>-0.27045665220415738</v>
      </c>
      <c r="M565">
        <f>STANDARDIZE(physicochemical[[#This Row],[residual sugar]],Stats!E$3,Stats!E$7)</f>
        <v>0.17805263102234511</v>
      </c>
      <c r="N565">
        <f>STANDARDIZE(physicochemical[[#This Row],[chlorides]],Stats!F$3,Stats!F$7)</f>
        <v>-0.48831499056477012</v>
      </c>
      <c r="O565">
        <f>STANDARDIZE(physicochemical[[#This Row],[free sulfur dioxide]],Stats!G$3,Stats!G$7)</f>
        <v>-0.51850258323958376</v>
      </c>
      <c r="P565">
        <f>STANDARDIZE(physicochemical[[#This Row],[density]],Stats!I$3,Stats!I$7)</f>
        <v>-0.53401317669002168</v>
      </c>
      <c r="Q565">
        <f>STANDARDIZE(physicochemical[[#This Row],[pH]],Stats!J$3,Stats!J$7)</f>
        <v>0.19563413617121084</v>
      </c>
      <c r="R565">
        <f>STANDARDIZE(physicochemical[[#This Row],[sulphates]],Stats!K$3,Stats!K$7)</f>
        <v>8.0781771622354705E-3</v>
      </c>
      <c r="S565">
        <f>STANDARDIZE(physicochemical[[#This Row],[alcohol]],Stats!L$3,Stats!L$7)</f>
        <v>0.92851000374549386</v>
      </c>
      <c r="T565" s="17">
        <f>STANDARDIZE(physicochemical[[#This Row],[quality]],Stats!N$3,Stats!N$7)</f>
        <v>1.7605260264867657</v>
      </c>
      <c r="U565">
        <f>SQRT(SUMXMY2($K$2:$S$2,physicochemical[[#This Row],[STDFA]:[STDAlc]]))</f>
        <v>4.7387914619714051</v>
      </c>
      <c r="V565" t="str">
        <f>VLOOKUP(physicochemical[[#This Row],[Euclidean Dist]],Quartiles,2)</f>
        <v>Q2</v>
      </c>
      <c r="W565">
        <f>IF(physicochemical[[#This Row],[Euclidean Dist]]&lt;=beta,1-2*(physicochemical[[#This Row],[Euclidean Dist]]/gamma)^2,2*((physicochemical[[#This Row],[Euclidean Dist]]-gamma)/gamma)^2)</f>
        <v>0.80296283994962936</v>
      </c>
      <c r="X565" t="str">
        <f>VLOOKUP(physicochemical[[#This Row],[S- Fn]],FuzzyQ,2)</f>
        <v>Q1</v>
      </c>
      <c r="Y565">
        <f>physicochemical[[#This Row],[Euclidean Dist]]^2</f>
        <v>22.456144520053087</v>
      </c>
      <c r="Z565" t="str">
        <f>VLOOKUP(physicochemical[[#This Row],[Concentration]],FuzzyQ,2)</f>
        <v>Q1</v>
      </c>
      <c r="AA565">
        <f>SQRT(physicochemical[[#This Row],[S- Fn]])</f>
        <v>0.89608193818959958</v>
      </c>
      <c r="AB565" t="str">
        <f>VLOOKUP(physicochemical[[#This Row],[Dialation]],FuzzyQ,2)</f>
        <v>Q1</v>
      </c>
    </row>
    <row r="566" spans="1:28" hidden="1" x14ac:dyDescent="0.35">
      <c r="A566">
        <f>'winequality-white'!A651</f>
        <v>6.7</v>
      </c>
      <c r="B566">
        <f>'winequality-white'!B651</f>
        <v>0.42</v>
      </c>
      <c r="C566">
        <f>'winequality-white'!D651</f>
        <v>8.6</v>
      </c>
      <c r="D566">
        <f>'winequality-white'!E651</f>
        <v>6.8000000000000005E-2</v>
      </c>
      <c r="E566">
        <f>'winequality-white'!F651</f>
        <v>24</v>
      </c>
      <c r="F566">
        <f>'winequality-white'!H651</f>
        <v>0.99480000000000002</v>
      </c>
      <c r="G566">
        <f>'winequality-white'!I651</f>
        <v>3.16</v>
      </c>
      <c r="H566">
        <f>'winequality-white'!J651</f>
        <v>0.56999999999999995</v>
      </c>
      <c r="I566">
        <f>'winequality-white'!K651</f>
        <v>11.3</v>
      </c>
      <c r="J566" s="17">
        <v>6</v>
      </c>
      <c r="K566">
        <f>STANDARDIZE(physicochemical[[#This Row],[fixed acidity]],Stats!B$3,Stats!B$7)</f>
        <v>-1.1047029796394725</v>
      </c>
      <c r="L566">
        <f>STANDARDIZE(physicochemical[[#This Row],[volatile acidity]],Stats!C$3,Stats!C$7)</f>
        <v>-0.60649722234806913</v>
      </c>
      <c r="M566">
        <f>STANDARDIZE(physicochemical[[#This Row],[residual sugar]],Stats!E$3,Stats!E$7)</f>
        <v>4.8594001375028766</v>
      </c>
      <c r="N566">
        <f>STANDARDIZE(physicochemical[[#This Row],[chlorides]],Stats!F$3,Stats!F$7)</f>
        <v>-0.44824811954407073</v>
      </c>
      <c r="O566">
        <f>STANDARDIZE(physicochemical[[#This Row],[free sulfur dioxide]],Stats!G$3,Stats!G$7)</f>
        <v>0.88529478000817741</v>
      </c>
      <c r="P566">
        <f>STANDARDIZE(physicochemical[[#This Row],[density]],Stats!I$3,Stats!I$7)</f>
        <v>-1.4338963576985186</v>
      </c>
      <c r="Q566">
        <f>STANDARDIZE(physicochemical[[#This Row],[pH]],Stats!J$3,Stats!J$7)</f>
        <v>-0.88067017286132721</v>
      </c>
      <c r="R566">
        <f>STANDARDIZE(physicochemical[[#This Row],[sulphates]],Stats!K$3,Stats!K$7)</f>
        <v>-0.53774460407041014</v>
      </c>
      <c r="S566">
        <f>STANDARDIZE(physicochemical[[#This Row],[alcohol]],Stats!L$3,Stats!L$7)</f>
        <v>1.0253003721125837</v>
      </c>
      <c r="T566" s="17">
        <f>STANDARDIZE(physicochemical[[#This Row],[quality]],Stats!N$3,Stats!N$7)</f>
        <v>0.50837380281196765</v>
      </c>
      <c r="U566">
        <f>SQRT(SUMXMY2($K$2:$S$2,physicochemical[[#This Row],[STDFA]:[STDAlc]]))</f>
        <v>6.7112020025492427</v>
      </c>
      <c r="V566" t="str">
        <f>VLOOKUP(physicochemical[[#This Row],[Euclidean Dist]],Quartiles,2)</f>
        <v>Q2</v>
      </c>
      <c r="W566">
        <f>IF(physicochemical[[#This Row],[Euclidean Dist]]&lt;=beta,1-2*(physicochemical[[#This Row],[Euclidean Dist]]/gamma)^2,2*((physicochemical[[#This Row],[Euclidean Dist]]-gamma)/gamma)^2)</f>
        <v>0.60480306598383837</v>
      </c>
      <c r="X566" t="str">
        <f>VLOOKUP(physicochemical[[#This Row],[S- Fn]],FuzzyQ,2)</f>
        <v>Q2</v>
      </c>
      <c r="Y566">
        <f>physicochemical[[#This Row],[Euclidean Dist]]^2</f>
        <v>45.040232319020966</v>
      </c>
      <c r="Z566" t="str">
        <f>VLOOKUP(physicochemical[[#This Row],[Concentration]],FuzzyQ,2)</f>
        <v>Q1</v>
      </c>
      <c r="AA566">
        <f>SQRT(physicochemical[[#This Row],[S- Fn]])</f>
        <v>0.77769085502134994</v>
      </c>
      <c r="AB566" t="str">
        <f>VLOOKUP(physicochemical[[#This Row],[Dialation]],FuzzyQ,2)</f>
        <v>Q1</v>
      </c>
    </row>
    <row r="567" spans="1:28" hidden="1" x14ac:dyDescent="0.35">
      <c r="A567">
        <f>'winequality-white'!A652</f>
        <v>10.7</v>
      </c>
      <c r="B567">
        <f>'winequality-white'!B652</f>
        <v>0.43</v>
      </c>
      <c r="C567">
        <f>'winequality-white'!D652</f>
        <v>2.2000000000000002</v>
      </c>
      <c r="D567">
        <f>'winequality-white'!E652</f>
        <v>0.106</v>
      </c>
      <c r="E567">
        <f>'winequality-white'!F652</f>
        <v>8</v>
      </c>
      <c r="F567">
        <f>'winequality-white'!H652</f>
        <v>0.99860000000000004</v>
      </c>
      <c r="G567">
        <f>'winequality-white'!I652</f>
        <v>2.89</v>
      </c>
      <c r="H567">
        <f>'winequality-white'!J652</f>
        <v>0.5</v>
      </c>
      <c r="I567">
        <f>'winequality-white'!K652</f>
        <v>9.6</v>
      </c>
      <c r="J567" s="17">
        <v>5</v>
      </c>
      <c r="K567">
        <f>STANDARDIZE(physicochemical[[#This Row],[fixed acidity]],Stats!B$3,Stats!B$7)</f>
        <v>1.0732318217592498</v>
      </c>
      <c r="L567">
        <f>STANDARDIZE(physicochemical[[#This Row],[volatile acidity]],Stats!C$3,Stats!C$7)</f>
        <v>-0.55049046065741714</v>
      </c>
      <c r="M567">
        <f>STANDARDIZE(physicochemical[[#This Row],[residual sugar]],Stats!E$3,Stats!E$7)</f>
        <v>-0.30622469723426132</v>
      </c>
      <c r="N567">
        <f>STANDARDIZE(physicochemical[[#This Row],[chlorides]],Stats!F$3,Stats!F$7)</f>
        <v>0.31302242984921674</v>
      </c>
      <c r="O567">
        <f>STANDARDIZE(physicochemical[[#This Row],[free sulfur dioxide]],Stats!G$3,Stats!G$7)</f>
        <v>-0.71904506370354959</v>
      </c>
      <c r="P567">
        <f>STANDARDIZE(physicochemical[[#This Row],[density]],Stats!I$3,Stats!I$7)</f>
        <v>0.70332619719676304</v>
      </c>
      <c r="Q567">
        <f>STANDARDIZE(physicochemical[[#This Row],[pH]],Stats!J$3,Stats!J$7)</f>
        <v>-2.590094663677712</v>
      </c>
      <c r="R567">
        <f>STANDARDIZE(physicochemical[[#This Row],[sulphates]],Stats!K$3,Stats!K$7)</f>
        <v>-0.91982055093326143</v>
      </c>
      <c r="S567">
        <f>STANDARDIZE(physicochemical[[#This Row],[alcohol]],Stats!L$3,Stats!L$7)</f>
        <v>-0.62013589012792081</v>
      </c>
      <c r="T567" s="17">
        <f>STANDARDIZE(physicochemical[[#This Row],[quality]],Stats!N$3,Stats!N$7)</f>
        <v>-0.74377842086283041</v>
      </c>
      <c r="U567">
        <f>SQRT(SUMXMY2($K$2:$S$2,physicochemical[[#This Row],[STDFA]:[STDAlc]]))</f>
        <v>6.9545756798705627</v>
      </c>
      <c r="V567" t="str">
        <f>VLOOKUP(physicochemical[[#This Row],[Euclidean Dist]],Quartiles,2)</f>
        <v>Q2</v>
      </c>
      <c r="W567">
        <f>IF(physicochemical[[#This Row],[Euclidean Dist]]&lt;=beta,1-2*(physicochemical[[#This Row],[Euclidean Dist]]/gamma)^2,2*((physicochemical[[#This Row],[Euclidean Dist]]-gamma)/gamma)^2)</f>
        <v>0.57562067309457876</v>
      </c>
      <c r="X567" t="str">
        <f>VLOOKUP(physicochemical[[#This Row],[S- Fn]],FuzzyQ,2)</f>
        <v>Q2</v>
      </c>
      <c r="Y567">
        <f>physicochemical[[#This Row],[Euclidean Dist]]^2</f>
        <v>48.366122887047098</v>
      </c>
      <c r="Z567" t="str">
        <f>VLOOKUP(physicochemical[[#This Row],[Concentration]],FuzzyQ,2)</f>
        <v>Q1</v>
      </c>
      <c r="AA567">
        <f>SQRT(physicochemical[[#This Row],[S- Fn]])</f>
        <v>0.75869669374169457</v>
      </c>
      <c r="AB567" t="str">
        <f>VLOOKUP(physicochemical[[#This Row],[Dialation]],FuzzyQ,2)</f>
        <v>Q1</v>
      </c>
    </row>
    <row r="568" spans="1:28" hidden="1" x14ac:dyDescent="0.35">
      <c r="A568">
        <f>'winequality-white'!A653</f>
        <v>9.8000000000000007</v>
      </c>
      <c r="B568">
        <f>'winequality-white'!B653</f>
        <v>0.88</v>
      </c>
      <c r="C568">
        <f>'winequality-white'!D653</f>
        <v>2.5</v>
      </c>
      <c r="D568">
        <f>'winequality-white'!E653</f>
        <v>0.104</v>
      </c>
      <c r="E568">
        <f>'winequality-white'!F653</f>
        <v>35</v>
      </c>
      <c r="F568">
        <f>'winequality-white'!H653</f>
        <v>1.0009999999999999</v>
      </c>
      <c r="G568">
        <f>'winequality-white'!I653</f>
        <v>3.41</v>
      </c>
      <c r="H568">
        <f>'winequality-white'!J653</f>
        <v>0.67</v>
      </c>
      <c r="I568">
        <f>'winequality-white'!K653</f>
        <v>11.2</v>
      </c>
      <c r="J568" s="17">
        <v>5</v>
      </c>
      <c r="K568">
        <f>STANDARDIZE(physicochemical[[#This Row],[fixed acidity]],Stats!B$3,Stats!B$7)</f>
        <v>0.58319649144453789</v>
      </c>
      <c r="L568">
        <f>STANDARDIZE(physicochemical[[#This Row],[volatile acidity]],Stats!C$3,Stats!C$7)</f>
        <v>1.9698138154219211</v>
      </c>
      <c r="M568">
        <f>STANDARDIZE(physicochemical[[#This Row],[residual sugar]],Stats!E$3,Stats!E$7)</f>
        <v>-6.408603310595809E-2</v>
      </c>
      <c r="N568">
        <f>STANDARDIZE(physicochemical[[#This Row],[chlorides]],Stats!F$3,Stats!F$7)</f>
        <v>0.27295555882851735</v>
      </c>
      <c r="O568">
        <f>STANDARDIZE(physicochemical[[#This Row],[free sulfur dioxide]],Stats!G$3,Stats!G$7)</f>
        <v>1.9882784225599899</v>
      </c>
      <c r="P568">
        <f>STANDARDIZE(physicochemical[[#This Row],[density]],Stats!I$3,Stats!I$7)</f>
        <v>2.0531509687094771</v>
      </c>
      <c r="Q568">
        <f>STANDARDIZE(physicochemical[[#This Row],[pH]],Stats!J$3,Stats!J$7)</f>
        <v>0.70213028159828828</v>
      </c>
      <c r="R568">
        <f>STANDARDIZE(physicochemical[[#This Row],[sulphates]],Stats!K$3,Stats!K$7)</f>
        <v>8.0781771622354705E-3</v>
      </c>
      <c r="S568">
        <f>STANDARDIZE(physicochemical[[#This Row],[alcohol]],Stats!L$3,Stats!L$7)</f>
        <v>0.92851000374549386</v>
      </c>
      <c r="T568" s="17">
        <f>STANDARDIZE(physicochemical[[#This Row],[quality]],Stats!N$3,Stats!N$7)</f>
        <v>-0.74377842086283041</v>
      </c>
      <c r="U568">
        <f>SQRT(SUMXMY2($K$2:$S$2,physicochemical[[#This Row],[STDFA]:[STDAlc]]))</f>
        <v>4.9488422173872895</v>
      </c>
      <c r="V568" t="str">
        <f>VLOOKUP(physicochemical[[#This Row],[Euclidean Dist]],Quartiles,2)</f>
        <v>Q2</v>
      </c>
      <c r="W568">
        <f>IF(physicochemical[[#This Row],[Euclidean Dist]]&lt;=beta,1-2*(physicochemical[[#This Row],[Euclidean Dist]]/gamma)^2,2*((physicochemical[[#This Row],[Euclidean Dist]]-gamma)/gamma)^2)</f>
        <v>0.78510804360981656</v>
      </c>
      <c r="X568" t="str">
        <f>VLOOKUP(physicochemical[[#This Row],[S- Fn]],FuzzyQ,2)</f>
        <v>Q1</v>
      </c>
      <c r="Y568">
        <f>physicochemical[[#This Row],[Euclidean Dist]]^2</f>
        <v>24.491039292594746</v>
      </c>
      <c r="Z568" t="str">
        <f>VLOOKUP(physicochemical[[#This Row],[Concentration]],FuzzyQ,2)</f>
        <v>Q1</v>
      </c>
      <c r="AA568">
        <f>SQRT(physicochemical[[#This Row],[S- Fn]])</f>
        <v>0.88606322777204594</v>
      </c>
      <c r="AB568" t="str">
        <f>VLOOKUP(physicochemical[[#This Row],[Dialation]],FuzzyQ,2)</f>
        <v>Q1</v>
      </c>
    </row>
    <row r="569" spans="1:28" hidden="1" x14ac:dyDescent="0.35">
      <c r="A569">
        <f>'winequality-white'!A654</f>
        <v>15.9</v>
      </c>
      <c r="B569">
        <f>'winequality-white'!B654</f>
        <v>0.36</v>
      </c>
      <c r="C569">
        <f>'winequality-white'!D654</f>
        <v>7.5</v>
      </c>
      <c r="D569">
        <f>'winequality-white'!E654</f>
        <v>9.6000000000000002E-2</v>
      </c>
      <c r="E569">
        <f>'winequality-white'!F654</f>
        <v>22</v>
      </c>
      <c r="F569">
        <f>'winequality-white'!H654</f>
        <v>0.99760000000000004</v>
      </c>
      <c r="G569">
        <f>'winequality-white'!I654</f>
        <v>2.98</v>
      </c>
      <c r="H569">
        <f>'winequality-white'!J654</f>
        <v>0.84</v>
      </c>
      <c r="I569">
        <f>'winequality-white'!K654</f>
        <v>14.9</v>
      </c>
      <c r="J569" s="17">
        <v>5</v>
      </c>
      <c r="K569">
        <f>STANDARDIZE(physicochemical[[#This Row],[fixed acidity]],Stats!B$3,Stats!B$7)</f>
        <v>3.9045470635775898</v>
      </c>
      <c r="L569">
        <f>STANDARDIZE(physicochemical[[#This Row],[volatile acidity]],Stats!C$3,Stats!C$7)</f>
        <v>-0.94253779249198089</v>
      </c>
      <c r="M569">
        <f>STANDARDIZE(physicochemical[[#This Row],[residual sugar]],Stats!E$3,Stats!E$7)</f>
        <v>3.9715583690324312</v>
      </c>
      <c r="N569">
        <f>STANDARDIZE(physicochemical[[#This Row],[chlorides]],Stats!F$3,Stats!F$7)</f>
        <v>0.11268807474572008</v>
      </c>
      <c r="O569">
        <f>STANDARDIZE(physicochemical[[#This Row],[free sulfur dioxide]],Stats!G$3,Stats!G$7)</f>
        <v>0.68475229954421157</v>
      </c>
      <c r="P569">
        <f>STANDARDIZE(physicochemical[[#This Row],[density]],Stats!I$3,Stats!I$7)</f>
        <v>0.14089920906642905</v>
      </c>
      <c r="Q569">
        <f>STANDARDIZE(physicochemical[[#This Row],[pH]],Stats!J$3,Stats!J$7)</f>
        <v>-2.0202865000722516</v>
      </c>
      <c r="R569">
        <f>STANDARDIZE(physicochemical[[#This Row],[sulphates]],Stats!K$3,Stats!K$7)</f>
        <v>0.9359769052577317</v>
      </c>
      <c r="S569">
        <f>STANDARDIZE(physicochemical[[#This Row],[alcohol]],Stats!L$3,Stats!L$7)</f>
        <v>4.509753633327767</v>
      </c>
      <c r="T569" s="17">
        <f>STANDARDIZE(physicochemical[[#This Row],[quality]],Stats!N$3,Stats!N$7)</f>
        <v>-0.74377842086283041</v>
      </c>
      <c r="U569">
        <f>SQRT(SUMXMY2($K$2:$S$2,physicochemical[[#This Row],[STDFA]:[STDAlc]]))</f>
        <v>9.4347795760433826</v>
      </c>
      <c r="V569" t="str">
        <f>VLOOKUP(physicochemical[[#This Row],[Euclidean Dist]],Quartiles,2)</f>
        <v>Q3</v>
      </c>
      <c r="W569">
        <f>IF(physicochemical[[#This Row],[Euclidean Dist]]&lt;=beta,1-2*(physicochemical[[#This Row],[Euclidean Dist]]/gamma)^2,2*((physicochemical[[#This Row],[Euclidean Dist]]-gamma)/gamma)^2)</f>
        <v>0.28137258477165539</v>
      </c>
      <c r="X569" t="str">
        <f>VLOOKUP(physicochemical[[#This Row],[S- Fn]],FuzzyQ,2)</f>
        <v>Q3</v>
      </c>
      <c r="Y569">
        <f>physicochemical[[#This Row],[Euclidean Dist]]^2</f>
        <v>89.015065648525351</v>
      </c>
      <c r="Z569" t="str">
        <f>VLOOKUP(physicochemical[[#This Row],[Concentration]],FuzzyQ,2)</f>
        <v>Q1</v>
      </c>
      <c r="AA569">
        <f>SQRT(physicochemical[[#This Row],[S- Fn]])</f>
        <v>0.53044564733029476</v>
      </c>
      <c r="AB569" t="str">
        <f>VLOOKUP(physicochemical[[#This Row],[Dialation]],FuzzyQ,2)</f>
        <v>Q2</v>
      </c>
    </row>
    <row r="570" spans="1:28" hidden="1" x14ac:dyDescent="0.35">
      <c r="A570">
        <f>'winequality-white'!A655</f>
        <v>9.4</v>
      </c>
      <c r="B570">
        <f>'winequality-white'!B655</f>
        <v>0.33</v>
      </c>
      <c r="C570">
        <f>'winequality-white'!D655</f>
        <v>2.8</v>
      </c>
      <c r="D570">
        <f>'winequality-white'!E655</f>
        <v>7.9000000000000001E-2</v>
      </c>
      <c r="E570">
        <f>'winequality-white'!F655</f>
        <v>9</v>
      </c>
      <c r="F570">
        <f>'winequality-white'!H655</f>
        <v>0.99760000000000004</v>
      </c>
      <c r="G570">
        <f>'winequality-white'!I655</f>
        <v>3.12</v>
      </c>
      <c r="H570">
        <f>'winequality-white'!J655</f>
        <v>0.54</v>
      </c>
      <c r="I570">
        <f>'winequality-white'!K655</f>
        <v>12</v>
      </c>
      <c r="J570" s="17">
        <v>6</v>
      </c>
      <c r="K570">
        <f>STANDARDIZE(physicochemical[[#This Row],[fixed acidity]],Stats!B$3,Stats!B$7)</f>
        <v>0.3654030113046654</v>
      </c>
      <c r="L570">
        <f>STANDARDIZE(physicochemical[[#This Row],[volatile acidity]],Stats!C$3,Stats!C$7)</f>
        <v>-1.1105580775639365</v>
      </c>
      <c r="M570">
        <f>STANDARDIZE(physicochemical[[#This Row],[residual sugar]],Stats!E$3,Stats!E$7)</f>
        <v>0.17805263102234511</v>
      </c>
      <c r="N570">
        <f>STANDARDIZE(physicochemical[[#This Row],[chlorides]],Stats!F$3,Stats!F$7)</f>
        <v>-0.22788032893022442</v>
      </c>
      <c r="O570">
        <f>STANDARDIZE(physicochemical[[#This Row],[free sulfur dioxide]],Stats!G$3,Stats!G$7)</f>
        <v>-0.61877382347156662</v>
      </c>
      <c r="P570">
        <f>STANDARDIZE(physicochemical[[#This Row],[density]],Stats!I$3,Stats!I$7)</f>
        <v>0.14089920906642905</v>
      </c>
      <c r="Q570">
        <f>STANDARDIZE(physicochemical[[#This Row],[pH]],Stats!J$3,Stats!J$7)</f>
        <v>-1.133918245574866</v>
      </c>
      <c r="R570">
        <f>STANDARDIZE(physicochemical[[#This Row],[sulphates]],Stats!K$3,Stats!K$7)</f>
        <v>-0.70149143844020312</v>
      </c>
      <c r="S570">
        <f>STANDARDIZE(physicochemical[[#This Row],[alcohol]],Stats!L$3,Stats!L$7)</f>
        <v>1.702832950682202</v>
      </c>
      <c r="T570" s="17">
        <f>STANDARDIZE(physicochemical[[#This Row],[quality]],Stats!N$3,Stats!N$7)</f>
        <v>0.50837380281196765</v>
      </c>
      <c r="U570">
        <f>SQRT(SUMXMY2($K$2:$S$2,physicochemical[[#This Row],[STDFA]:[STDAlc]]))</f>
        <v>6.17271252721289</v>
      </c>
      <c r="V570" t="str">
        <f>VLOOKUP(physicochemical[[#This Row],[Euclidean Dist]],Quartiles,2)</f>
        <v>Q2</v>
      </c>
      <c r="W570">
        <f>IF(physicochemical[[#This Row],[Euclidean Dist]]&lt;=beta,1-2*(physicochemical[[#This Row],[Euclidean Dist]]/gamma)^2,2*((physicochemical[[#This Row],[Euclidean Dist]]-gamma)/gamma)^2)</f>
        <v>0.6656779293282018</v>
      </c>
      <c r="X570" t="str">
        <f>VLOOKUP(physicochemical[[#This Row],[S- Fn]],FuzzyQ,2)</f>
        <v>Q2</v>
      </c>
      <c r="Y570">
        <f>physicochemical[[#This Row],[Euclidean Dist]]^2</f>
        <v>38.102379943610941</v>
      </c>
      <c r="Z570" t="str">
        <f>VLOOKUP(physicochemical[[#This Row],[Concentration]],FuzzyQ,2)</f>
        <v>Q1</v>
      </c>
      <c r="AA570">
        <f>SQRT(physicochemical[[#This Row],[S- Fn]])</f>
        <v>0.8158908807727917</v>
      </c>
      <c r="AB570" t="str">
        <f>VLOOKUP(physicochemical[[#This Row],[Dialation]],FuzzyQ,2)</f>
        <v>Q1</v>
      </c>
    </row>
    <row r="571" spans="1:28" hidden="1" x14ac:dyDescent="0.35">
      <c r="A571">
        <f>'winequality-white'!A656</f>
        <v>8.6</v>
      </c>
      <c r="B571">
        <f>'winequality-white'!B656</f>
        <v>0.47</v>
      </c>
      <c r="C571">
        <f>'winequality-white'!D656</f>
        <v>2.4</v>
      </c>
      <c r="D571">
        <f>'winequality-white'!E656</f>
        <v>7.3999999999999996E-2</v>
      </c>
      <c r="E571">
        <f>'winequality-white'!F656</f>
        <v>7</v>
      </c>
      <c r="F571">
        <f>'winequality-white'!H656</f>
        <v>0.99790000000000001</v>
      </c>
      <c r="G571">
        <f>'winequality-white'!I656</f>
        <v>3.08</v>
      </c>
      <c r="H571">
        <f>'winequality-white'!J656</f>
        <v>0.46</v>
      </c>
      <c r="I571">
        <f>'winequality-white'!K656</f>
        <v>9.5</v>
      </c>
      <c r="J571" s="17">
        <v>5</v>
      </c>
      <c r="K571">
        <f>STANDARDIZE(physicochemical[[#This Row],[fixed acidity]],Stats!B$3,Stats!B$7)</f>
        <v>-7.0183948975079527E-2</v>
      </c>
      <c r="L571">
        <f>STANDARDIZE(physicochemical[[#This Row],[volatile acidity]],Stats!C$3,Stats!C$7)</f>
        <v>-0.32646341389480937</v>
      </c>
      <c r="M571">
        <f>STANDARDIZE(physicochemical[[#This Row],[residual sugar]],Stats!E$3,Stats!E$7)</f>
        <v>-0.14479892114872595</v>
      </c>
      <c r="N571">
        <f>STANDARDIZE(physicochemical[[#This Row],[chlorides]],Stats!F$3,Stats!F$7)</f>
        <v>-0.32804750648197289</v>
      </c>
      <c r="O571">
        <f>STANDARDIZE(physicochemical[[#This Row],[free sulfur dioxide]],Stats!G$3,Stats!G$7)</f>
        <v>-0.81931630393553256</v>
      </c>
      <c r="P571">
        <f>STANDARDIZE(physicochemical[[#This Row],[density]],Stats!I$3,Stats!I$7)</f>
        <v>0.30962730550551054</v>
      </c>
      <c r="Q571">
        <f>STANDARDIZE(physicochemical[[#This Row],[pH]],Stats!J$3,Stats!J$7)</f>
        <v>-1.3871663182884046</v>
      </c>
      <c r="R571">
        <f>STANDARDIZE(physicochemical[[#This Row],[sulphates]],Stats!K$3,Stats!K$7)</f>
        <v>-1.1381496634263193</v>
      </c>
      <c r="S571">
        <f>STANDARDIZE(physicochemical[[#This Row],[alcohol]],Stats!L$3,Stats!L$7)</f>
        <v>-0.71692625849500891</v>
      </c>
      <c r="T571" s="17">
        <f>STANDARDIZE(physicochemical[[#This Row],[quality]],Stats!N$3,Stats!N$7)</f>
        <v>-0.74377842086283041</v>
      </c>
      <c r="U571">
        <f>SQRT(SUMXMY2($K$2:$S$2,physicochemical[[#This Row],[STDFA]:[STDAlc]]))</f>
        <v>5.7571416776138902</v>
      </c>
      <c r="V571" t="str">
        <f>VLOOKUP(physicochemical[[#This Row],[Euclidean Dist]],Quartiles,2)</f>
        <v>Q2</v>
      </c>
      <c r="W571">
        <f>IF(physicochemical[[#This Row],[Euclidean Dist]]&lt;=beta,1-2*(physicochemical[[#This Row],[Euclidean Dist]]/gamma)^2,2*((physicochemical[[#This Row],[Euclidean Dist]]-gamma)/gamma)^2)</f>
        <v>0.70917831996971392</v>
      </c>
      <c r="X571" t="str">
        <f>VLOOKUP(physicochemical[[#This Row],[S- Fn]],FuzzyQ,2)</f>
        <v>Q2</v>
      </c>
      <c r="Y571">
        <f>physicochemical[[#This Row],[Euclidean Dist]]^2</f>
        <v>33.144680296118878</v>
      </c>
      <c r="Z571" t="str">
        <f>VLOOKUP(physicochemical[[#This Row],[Concentration]],FuzzyQ,2)</f>
        <v>Q1</v>
      </c>
      <c r="AA571">
        <f>SQRT(physicochemical[[#This Row],[S- Fn]])</f>
        <v>0.84212725877370453</v>
      </c>
      <c r="AB571" t="str">
        <f>VLOOKUP(physicochemical[[#This Row],[Dialation]],FuzzyQ,2)</f>
        <v>Q1</v>
      </c>
    </row>
    <row r="572" spans="1:28" hidden="1" x14ac:dyDescent="0.35">
      <c r="A572">
        <f>'winequality-white'!A657</f>
        <v>9.6999999999999993</v>
      </c>
      <c r="B572">
        <f>'winequality-white'!B657</f>
        <v>0.55000000000000004</v>
      </c>
      <c r="C572">
        <f>'winequality-white'!D657</f>
        <v>2.9</v>
      </c>
      <c r="D572">
        <f>'winequality-white'!E657</f>
        <v>8.6999999999999994E-2</v>
      </c>
      <c r="E572">
        <f>'winequality-white'!F657</f>
        <v>20</v>
      </c>
      <c r="F572">
        <f>'winequality-white'!H657</f>
        <v>1.0004</v>
      </c>
      <c r="G572">
        <f>'winequality-white'!I657</f>
        <v>3.14</v>
      </c>
      <c r="H572">
        <f>'winequality-white'!J657</f>
        <v>0.61</v>
      </c>
      <c r="I572">
        <f>'winequality-white'!K657</f>
        <v>9.4</v>
      </c>
      <c r="J572" s="17">
        <v>5</v>
      </c>
      <c r="K572">
        <f>STANDARDIZE(physicochemical[[#This Row],[fixed acidity]],Stats!B$3,Stats!B$7)</f>
        <v>0.52874812140956906</v>
      </c>
      <c r="L572">
        <f>STANDARDIZE(physicochemical[[#This Row],[volatile acidity]],Stats!C$3,Stats!C$7)</f>
        <v>0.12159067963040668</v>
      </c>
      <c r="M572">
        <f>STANDARDIZE(physicochemical[[#This Row],[residual sugar]],Stats!E$3,Stats!E$7)</f>
        <v>0.25876551906511297</v>
      </c>
      <c r="N572">
        <f>STANDARDIZE(physicochemical[[#This Row],[chlorides]],Stats!F$3,Stats!F$7)</f>
        <v>-6.7612844847427148E-2</v>
      </c>
      <c r="O572">
        <f>STANDARDIZE(physicochemical[[#This Row],[free sulfur dioxide]],Stats!G$3,Stats!G$7)</f>
        <v>0.48420981908024568</v>
      </c>
      <c r="P572">
        <f>STANDARDIZE(physicochemical[[#This Row],[density]],Stats!I$3,Stats!I$7)</f>
        <v>1.7156947758313144</v>
      </c>
      <c r="Q572">
        <f>STANDARDIZE(physicochemical[[#This Row],[pH]],Stats!J$3,Stats!J$7)</f>
        <v>-1.0072942092180965</v>
      </c>
      <c r="R572">
        <f>STANDARDIZE(physicochemical[[#This Row],[sulphates]],Stats!K$3,Stats!K$7)</f>
        <v>-0.31941549157735188</v>
      </c>
      <c r="S572">
        <f>STANDARDIZE(physicochemical[[#This Row],[alcohol]],Stats!L$3,Stats!L$7)</f>
        <v>-0.813716626862097</v>
      </c>
      <c r="T572" s="17">
        <f>STANDARDIZE(physicochemical[[#This Row],[quality]],Stats!N$3,Stats!N$7)</f>
        <v>-0.74377842086283041</v>
      </c>
      <c r="U572">
        <f>SQRT(SUMXMY2($K$2:$S$2,physicochemical[[#This Row],[STDFA]:[STDAlc]]))</f>
        <v>5.7989022416316924</v>
      </c>
      <c r="V572" t="str">
        <f>VLOOKUP(physicochemical[[#This Row],[Euclidean Dist]],Quartiles,2)</f>
        <v>Q2</v>
      </c>
      <c r="W572">
        <f>IF(physicochemical[[#This Row],[Euclidean Dist]]&lt;=beta,1-2*(physicochemical[[#This Row],[Euclidean Dist]]/gamma)^2,2*((physicochemical[[#This Row],[Euclidean Dist]]-gamma)/gamma)^2)</f>
        <v>0.70494395309031344</v>
      </c>
      <c r="X572" t="str">
        <f>VLOOKUP(physicochemical[[#This Row],[S- Fn]],FuzzyQ,2)</f>
        <v>Q2</v>
      </c>
      <c r="Y572">
        <f>physicochemical[[#This Row],[Euclidean Dist]]^2</f>
        <v>33.627267208001065</v>
      </c>
      <c r="Z572" t="str">
        <f>VLOOKUP(physicochemical[[#This Row],[Concentration]],FuzzyQ,2)</f>
        <v>Q1</v>
      </c>
      <c r="AA572">
        <f>SQRT(physicochemical[[#This Row],[S- Fn]])</f>
        <v>0.83960940507495119</v>
      </c>
      <c r="AB572" t="str">
        <f>VLOOKUP(physicochemical[[#This Row],[Dialation]],FuzzyQ,2)</f>
        <v>Q1</v>
      </c>
    </row>
    <row r="573" spans="1:28" hidden="1" x14ac:dyDescent="0.35">
      <c r="A573">
        <f>'winequality-white'!A659</f>
        <v>12</v>
      </c>
      <c r="B573">
        <f>'winequality-white'!B659</f>
        <v>0.5</v>
      </c>
      <c r="C573">
        <f>'winequality-white'!D659</f>
        <v>1.4</v>
      </c>
      <c r="D573">
        <f>'winequality-white'!E659</f>
        <v>7.2999999999999995E-2</v>
      </c>
      <c r="E573">
        <f>'winequality-white'!F659</f>
        <v>23</v>
      </c>
      <c r="F573">
        <f>'winequality-white'!H659</f>
        <v>0.998</v>
      </c>
      <c r="G573">
        <f>'winequality-white'!I659</f>
        <v>2.92</v>
      </c>
      <c r="H573">
        <f>'winequality-white'!J659</f>
        <v>0.68</v>
      </c>
      <c r="I573">
        <f>'winequality-white'!K659</f>
        <v>10.5</v>
      </c>
      <c r="J573" s="17">
        <v>7</v>
      </c>
      <c r="K573">
        <f>STANDARDIZE(physicochemical[[#This Row],[fixed acidity]],Stats!B$3,Stats!B$7)</f>
        <v>1.7810606322138349</v>
      </c>
      <c r="L573">
        <f>STANDARDIZE(physicochemical[[#This Row],[volatile acidity]],Stats!C$3,Stats!C$7)</f>
        <v>-0.15844312882285336</v>
      </c>
      <c r="M573">
        <f>STANDARDIZE(physicochemical[[#This Row],[residual sugar]],Stats!E$3,Stats!E$7)</f>
        <v>-0.95192780157640378</v>
      </c>
      <c r="N573">
        <f>STANDARDIZE(physicochemical[[#This Row],[chlorides]],Stats!F$3,Stats!F$7)</f>
        <v>-0.34808094199232259</v>
      </c>
      <c r="O573">
        <f>STANDARDIZE(physicochemical[[#This Row],[free sulfur dioxide]],Stats!G$3,Stats!G$7)</f>
        <v>0.78502353977619455</v>
      </c>
      <c r="P573">
        <f>STANDARDIZE(physicochemical[[#This Row],[density]],Stats!I$3,Stats!I$7)</f>
        <v>0.36587000431853767</v>
      </c>
      <c r="Q573">
        <f>STANDARDIZE(physicochemical[[#This Row],[pH]],Stats!J$3,Stats!J$7)</f>
        <v>-2.4001586091425593</v>
      </c>
      <c r="R573">
        <f>STANDARDIZE(physicochemical[[#This Row],[sulphates]],Stats!K$3,Stats!K$7)</f>
        <v>6.266045528550003E-2</v>
      </c>
      <c r="S573">
        <f>STANDARDIZE(physicochemical[[#This Row],[alcohol]],Stats!L$3,Stats!L$7)</f>
        <v>0.25097742517587546</v>
      </c>
      <c r="T573" s="17">
        <f>STANDARDIZE(physicochemical[[#This Row],[quality]],Stats!N$3,Stats!N$7)</f>
        <v>1.7605260264867657</v>
      </c>
      <c r="U573">
        <f>SQRT(SUMXMY2($K$2:$S$2,physicochemical[[#This Row],[STDFA]:[STDAlc]]))</f>
        <v>7.1567888831295576</v>
      </c>
      <c r="V573" t="str">
        <f>VLOOKUP(physicochemical[[#This Row],[Euclidean Dist]],Quartiles,2)</f>
        <v>Q2</v>
      </c>
      <c r="W573">
        <f>IF(physicochemical[[#This Row],[Euclidean Dist]]&lt;=beta,1-2*(physicochemical[[#This Row],[Euclidean Dist]]/gamma)^2,2*((physicochemical[[#This Row],[Euclidean Dist]]-gamma)/gamma)^2)</f>
        <v>0.55058314408799036</v>
      </c>
      <c r="X573" t="str">
        <f>VLOOKUP(physicochemical[[#This Row],[S- Fn]],FuzzyQ,2)</f>
        <v>Q2</v>
      </c>
      <c r="Y573">
        <f>physicochemical[[#This Row],[Euclidean Dist]]^2</f>
        <v>51.219627117686819</v>
      </c>
      <c r="Z573" t="str">
        <f>VLOOKUP(physicochemical[[#This Row],[Concentration]],FuzzyQ,2)</f>
        <v>Q1</v>
      </c>
      <c r="AA573">
        <f>SQRT(physicochemical[[#This Row],[S- Fn]])</f>
        <v>0.74201290021669464</v>
      </c>
      <c r="AB573" t="str">
        <f>VLOOKUP(physicochemical[[#This Row],[Dialation]],FuzzyQ,2)</f>
        <v>Q2</v>
      </c>
    </row>
    <row r="574" spans="1:28" hidden="1" x14ac:dyDescent="0.35">
      <c r="A574">
        <f>'winequality-white'!A660</f>
        <v>7.2</v>
      </c>
      <c r="B574">
        <f>'winequality-white'!B660</f>
        <v>0.52</v>
      </c>
      <c r="C574">
        <f>'winequality-white'!D660</f>
        <v>1.4</v>
      </c>
      <c r="D574">
        <f>'winequality-white'!E660</f>
        <v>7.3999999999999996E-2</v>
      </c>
      <c r="E574">
        <f>'winequality-white'!F660</f>
        <v>5</v>
      </c>
      <c r="F574">
        <f>'winequality-white'!H660</f>
        <v>0.99729999999999996</v>
      </c>
      <c r="G574">
        <f>'winequality-white'!I660</f>
        <v>3.32</v>
      </c>
      <c r="H574">
        <f>'winequality-white'!J660</f>
        <v>0.81</v>
      </c>
      <c r="I574">
        <f>'winequality-white'!K660</f>
        <v>9.6</v>
      </c>
      <c r="J574" s="17">
        <v>6</v>
      </c>
      <c r="K574">
        <f>STANDARDIZE(physicochemical[[#This Row],[fixed acidity]],Stats!B$3,Stats!B$7)</f>
        <v>-0.83246112946463224</v>
      </c>
      <c r="L574">
        <f>STANDARDIZE(physicochemical[[#This Row],[volatile acidity]],Stats!C$3,Stats!C$7)</f>
        <v>-4.6429605441549338E-2</v>
      </c>
      <c r="M574">
        <f>STANDARDIZE(physicochemical[[#This Row],[residual sugar]],Stats!E$3,Stats!E$7)</f>
        <v>-0.95192780157640378</v>
      </c>
      <c r="N574">
        <f>STANDARDIZE(physicochemical[[#This Row],[chlorides]],Stats!F$3,Stats!F$7)</f>
        <v>-0.32804750648197289</v>
      </c>
      <c r="O574">
        <f>STANDARDIZE(physicochemical[[#This Row],[free sulfur dioxide]],Stats!G$3,Stats!G$7)</f>
        <v>-1.0198587843994984</v>
      </c>
      <c r="P574">
        <f>STANDARDIZE(physicochemical[[#This Row],[density]],Stats!I$3,Stats!I$7)</f>
        <v>-2.7828887372714859E-2</v>
      </c>
      <c r="Q574">
        <f>STANDARDIZE(physicochemical[[#This Row],[pH]],Stats!J$3,Stats!J$7)</f>
        <v>0.13232211799282476</v>
      </c>
      <c r="R574">
        <f>STANDARDIZE(physicochemical[[#This Row],[sulphates]],Stats!K$3,Stats!K$7)</f>
        <v>0.7722300708879386</v>
      </c>
      <c r="S574">
        <f>STANDARDIZE(physicochemical[[#This Row],[alcohol]],Stats!L$3,Stats!L$7)</f>
        <v>-0.62013589012792081</v>
      </c>
      <c r="T574" s="17">
        <f>STANDARDIZE(physicochemical[[#This Row],[quality]],Stats!N$3,Stats!N$7)</f>
        <v>0.50837380281196765</v>
      </c>
      <c r="U574">
        <f>SQRT(SUMXMY2($K$2:$S$2,physicochemical[[#This Row],[STDFA]:[STDAlc]]))</f>
        <v>5.1671716096722333</v>
      </c>
      <c r="V574" t="str">
        <f>VLOOKUP(physicochemical[[#This Row],[Euclidean Dist]],Quartiles,2)</f>
        <v>Q2</v>
      </c>
      <c r="W574">
        <f>IF(physicochemical[[#This Row],[Euclidean Dist]]&lt;=beta,1-2*(physicochemical[[#This Row],[Euclidean Dist]]/gamma)^2,2*((physicochemical[[#This Row],[Euclidean Dist]]-gamma)/gamma)^2)</f>
        <v>0.76572890072324873</v>
      </c>
      <c r="X574" t="str">
        <f>VLOOKUP(physicochemical[[#This Row],[S- Fn]],FuzzyQ,2)</f>
        <v>Q1</v>
      </c>
      <c r="Y574">
        <f>physicochemical[[#This Row],[Euclidean Dist]]^2</f>
        <v>26.69966244380274</v>
      </c>
      <c r="Z574" t="str">
        <f>VLOOKUP(physicochemical[[#This Row],[Concentration]],FuzzyQ,2)</f>
        <v>Q1</v>
      </c>
      <c r="AA574">
        <f>SQRT(physicochemical[[#This Row],[S- Fn]])</f>
        <v>0.8750593698276985</v>
      </c>
      <c r="AB574" t="str">
        <f>VLOOKUP(physicochemical[[#This Row],[Dialation]],FuzzyQ,2)</f>
        <v>Q1</v>
      </c>
    </row>
    <row r="575" spans="1:28" hidden="1" x14ac:dyDescent="0.35">
      <c r="A575">
        <f>'winequality-white'!A661</f>
        <v>7.1</v>
      </c>
      <c r="B575">
        <f>'winequality-white'!B661</f>
        <v>0.84</v>
      </c>
      <c r="C575">
        <f>'winequality-white'!D661</f>
        <v>4.4000000000000004</v>
      </c>
      <c r="D575">
        <f>'winequality-white'!E661</f>
        <v>9.6000000000000002E-2</v>
      </c>
      <c r="E575">
        <f>'winequality-white'!F661</f>
        <v>5</v>
      </c>
      <c r="F575">
        <f>'winequality-white'!H661</f>
        <v>0.997</v>
      </c>
      <c r="G575">
        <f>'winequality-white'!I661</f>
        <v>3.41</v>
      </c>
      <c r="H575">
        <f>'winequality-white'!J661</f>
        <v>0.56999999999999995</v>
      </c>
      <c r="I575">
        <f>'winequality-white'!K661</f>
        <v>11</v>
      </c>
      <c r="J575" s="17">
        <v>4</v>
      </c>
      <c r="K575">
        <f>STANDARDIZE(physicochemical[[#This Row],[fixed acidity]],Stats!B$3,Stats!B$7)</f>
        <v>-0.88690949949960052</v>
      </c>
      <c r="L575">
        <f>STANDARDIZE(physicochemical[[#This Row],[volatile acidity]],Stats!C$3,Stats!C$7)</f>
        <v>1.7457867686593131</v>
      </c>
      <c r="M575">
        <f>STANDARDIZE(physicochemical[[#This Row],[residual sugar]],Stats!E$3,Stats!E$7)</f>
        <v>1.4694588397066302</v>
      </c>
      <c r="N575">
        <f>STANDARDIZE(physicochemical[[#This Row],[chlorides]],Stats!F$3,Stats!F$7)</f>
        <v>0.11268807474572008</v>
      </c>
      <c r="O575">
        <f>STANDARDIZE(physicochemical[[#This Row],[free sulfur dioxide]],Stats!G$3,Stats!G$7)</f>
        <v>-1.0198587843994984</v>
      </c>
      <c r="P575">
        <f>STANDARDIZE(physicochemical[[#This Row],[density]],Stats!I$3,Stats!I$7)</f>
        <v>-0.19655698381179634</v>
      </c>
      <c r="Q575">
        <f>STANDARDIZE(physicochemical[[#This Row],[pH]],Stats!J$3,Stats!J$7)</f>
        <v>0.70213028159828828</v>
      </c>
      <c r="R575">
        <f>STANDARDIZE(physicochemical[[#This Row],[sulphates]],Stats!K$3,Stats!K$7)</f>
        <v>-0.53774460407041014</v>
      </c>
      <c r="S575">
        <f>STANDARDIZE(physicochemical[[#This Row],[alcohol]],Stats!L$3,Stats!L$7)</f>
        <v>0.73492926701131767</v>
      </c>
      <c r="T575" s="17">
        <f>STANDARDIZE(physicochemical[[#This Row],[quality]],Stats!N$3,Stats!N$7)</f>
        <v>-1.9959306445376284</v>
      </c>
      <c r="U575">
        <f>SQRT(SUMXMY2($K$2:$S$2,physicochemical[[#This Row],[STDFA]:[STDAlc]]))</f>
        <v>2.4242684851957619</v>
      </c>
      <c r="V575" t="str">
        <f>VLOOKUP(physicochemical[[#This Row],[Euclidean Dist]],Quartiles,2)</f>
        <v>Q1</v>
      </c>
      <c r="W575">
        <f>IF(physicochemical[[#This Row],[Euclidean Dist]]&lt;=beta,1-2*(physicochemical[[#This Row],[Euclidean Dist]]/gamma)^2,2*((physicochemical[[#This Row],[Euclidean Dist]]-gamma)/gamma)^2)</f>
        <v>0.94843270196864926</v>
      </c>
      <c r="X575" t="str">
        <f>VLOOKUP(physicochemical[[#This Row],[S- Fn]],FuzzyQ,2)</f>
        <v>Q1</v>
      </c>
      <c r="Y575">
        <f>physicochemical[[#This Row],[Euclidean Dist]]^2</f>
        <v>5.8770776883133538</v>
      </c>
      <c r="Z575" t="str">
        <f>VLOOKUP(physicochemical[[#This Row],[Concentration]],FuzzyQ,2)</f>
        <v>Q1</v>
      </c>
      <c r="AA575">
        <f>SQRT(physicochemical[[#This Row],[S- Fn]])</f>
        <v>0.97387509567123098</v>
      </c>
      <c r="AB575" t="str">
        <f>VLOOKUP(physicochemical[[#This Row],[Dialation]],FuzzyQ,2)</f>
        <v>Q1</v>
      </c>
    </row>
    <row r="576" spans="1:28" hidden="1" x14ac:dyDescent="0.35">
      <c r="A576">
        <f>'winequality-white'!A663</f>
        <v>7.5</v>
      </c>
      <c r="B576">
        <f>'winequality-white'!B663</f>
        <v>0.42</v>
      </c>
      <c r="C576">
        <f>'winequality-white'!D663</f>
        <v>1.6</v>
      </c>
      <c r="D576">
        <f>'winequality-white'!E663</f>
        <v>0.08</v>
      </c>
      <c r="E576">
        <f>'winequality-white'!F663</f>
        <v>15</v>
      </c>
      <c r="F576">
        <f>'winequality-white'!H663</f>
        <v>0.99780000000000002</v>
      </c>
      <c r="G576">
        <f>'winequality-white'!I663</f>
        <v>3.31</v>
      </c>
      <c r="H576">
        <f>'winequality-white'!J663</f>
        <v>0.64</v>
      </c>
      <c r="I576">
        <f>'winequality-white'!K663</f>
        <v>9</v>
      </c>
      <c r="J576" s="17">
        <v>5</v>
      </c>
      <c r="K576">
        <f>STANDARDIZE(physicochemical[[#This Row],[fixed acidity]],Stats!B$3,Stats!B$7)</f>
        <v>-0.66911601935972809</v>
      </c>
      <c r="L576">
        <f>STANDARDIZE(physicochemical[[#This Row],[volatile acidity]],Stats!C$3,Stats!C$7)</f>
        <v>-0.60649722234806913</v>
      </c>
      <c r="M576">
        <f>STANDARDIZE(physicochemical[[#This Row],[residual sugar]],Stats!E$3,Stats!E$7)</f>
        <v>-0.79050202549086812</v>
      </c>
      <c r="N576">
        <f>STANDARDIZE(physicochemical[[#This Row],[chlorides]],Stats!F$3,Stats!F$7)</f>
        <v>-0.20784689341987472</v>
      </c>
      <c r="O576">
        <f>STANDARDIZE(physicochemical[[#This Row],[free sulfur dioxide]],Stats!G$3,Stats!G$7)</f>
        <v>-1.714638207966902E-2</v>
      </c>
      <c r="P576">
        <f>STANDARDIZE(physicochemical[[#This Row],[density]],Stats!I$3,Stats!I$7)</f>
        <v>0.25338460669248336</v>
      </c>
      <c r="Q576">
        <f>STANDARDIZE(physicochemical[[#This Row],[pH]],Stats!J$3,Stats!J$7)</f>
        <v>6.9010099814441478E-2</v>
      </c>
      <c r="R576">
        <f>STANDARDIZE(physicochemical[[#This Row],[sulphates]],Stats!K$3,Stats!K$7)</f>
        <v>-0.15566865720755821</v>
      </c>
      <c r="S576">
        <f>STANDARDIZE(physicochemical[[#This Row],[alcohol]],Stats!L$3,Stats!L$7)</f>
        <v>-1.2008781003304512</v>
      </c>
      <c r="T576" s="17">
        <f>STANDARDIZE(physicochemical[[#This Row],[quality]],Stats!N$3,Stats!N$7)</f>
        <v>-0.74377842086283041</v>
      </c>
      <c r="U576">
        <f>SQRT(SUMXMY2($K$2:$S$2,physicochemical[[#This Row],[STDFA]:[STDAlc]]))</f>
        <v>5.6233292720115395</v>
      </c>
      <c r="V576" t="str">
        <f>VLOOKUP(physicochemical[[#This Row],[Euclidean Dist]],Quartiles,2)</f>
        <v>Q2</v>
      </c>
      <c r="W576">
        <f>IF(physicochemical[[#This Row],[Euclidean Dist]]&lt;=beta,1-2*(physicochemical[[#This Row],[Euclidean Dist]]/gamma)^2,2*((physicochemical[[#This Row],[Euclidean Dist]]-gamma)/gamma)^2)</f>
        <v>0.72254026120566872</v>
      </c>
      <c r="X576" t="str">
        <f>VLOOKUP(physicochemical[[#This Row],[S- Fn]],FuzzyQ,2)</f>
        <v>Q2</v>
      </c>
      <c r="Y576">
        <f>physicochemical[[#This Row],[Euclidean Dist]]^2</f>
        <v>31.62183210146183</v>
      </c>
      <c r="Z576" t="str">
        <f>VLOOKUP(physicochemical[[#This Row],[Concentration]],FuzzyQ,2)</f>
        <v>Q1</v>
      </c>
      <c r="AA576">
        <f>SQRT(physicochemical[[#This Row],[S- Fn]])</f>
        <v>0.8500236827322335</v>
      </c>
      <c r="AB576" t="str">
        <f>VLOOKUP(physicochemical[[#This Row],[Dialation]],FuzzyQ,2)</f>
        <v>Q1</v>
      </c>
    </row>
    <row r="577" spans="1:28" hidden="1" x14ac:dyDescent="0.35">
      <c r="A577">
        <f>'winequality-white'!A664</f>
        <v>7.2</v>
      </c>
      <c r="B577">
        <f>'winequality-white'!B664</f>
        <v>0.56999999999999995</v>
      </c>
      <c r="C577">
        <f>'winequality-white'!D664</f>
        <v>1.6</v>
      </c>
      <c r="D577">
        <f>'winequality-white'!E664</f>
        <v>7.5999999999999998E-2</v>
      </c>
      <c r="E577">
        <f>'winequality-white'!F664</f>
        <v>9</v>
      </c>
      <c r="F577">
        <f>'winequality-white'!H664</f>
        <v>0.99719999999999998</v>
      </c>
      <c r="G577">
        <f>'winequality-white'!I664</f>
        <v>3.36</v>
      </c>
      <c r="H577">
        <f>'winequality-white'!J664</f>
        <v>0.7</v>
      </c>
      <c r="I577">
        <f>'winequality-white'!K664</f>
        <v>9.6</v>
      </c>
      <c r="J577" s="17">
        <v>6</v>
      </c>
      <c r="K577">
        <f>STANDARDIZE(physicochemical[[#This Row],[fixed acidity]],Stats!B$3,Stats!B$7)</f>
        <v>-0.83246112946463224</v>
      </c>
      <c r="L577">
        <f>STANDARDIZE(physicochemical[[#This Row],[volatile acidity]],Stats!C$3,Stats!C$7)</f>
        <v>0.23360420301171009</v>
      </c>
      <c r="M577">
        <f>STANDARDIZE(physicochemical[[#This Row],[residual sugar]],Stats!E$3,Stats!E$7)</f>
        <v>-0.79050202549086812</v>
      </c>
      <c r="N577">
        <f>STANDARDIZE(physicochemical[[#This Row],[chlorides]],Stats!F$3,Stats!F$7)</f>
        <v>-0.2879806354612735</v>
      </c>
      <c r="O577">
        <f>STANDARDIZE(physicochemical[[#This Row],[free sulfur dioxide]],Stats!G$3,Stats!G$7)</f>
        <v>-0.61877382347156662</v>
      </c>
      <c r="P577">
        <f>STANDARDIZE(physicochemical[[#This Row],[density]],Stats!I$3,Stats!I$7)</f>
        <v>-8.4071586185742023E-2</v>
      </c>
      <c r="Q577">
        <f>STANDARDIZE(physicochemical[[#This Row],[pH]],Stats!J$3,Stats!J$7)</f>
        <v>0.38557019070636345</v>
      </c>
      <c r="R577">
        <f>STANDARDIZE(physicochemical[[#This Row],[sulphates]],Stats!K$3,Stats!K$7)</f>
        <v>0.17182501153202853</v>
      </c>
      <c r="S577">
        <f>STANDARDIZE(physicochemical[[#This Row],[alcohol]],Stats!L$3,Stats!L$7)</f>
        <v>-0.62013589012792081</v>
      </c>
      <c r="T577" s="17">
        <f>STANDARDIZE(physicochemical[[#This Row],[quality]],Stats!N$3,Stats!N$7)</f>
        <v>0.50837380281196765</v>
      </c>
      <c r="U577">
        <f>SQRT(SUMXMY2($K$2:$S$2,physicochemical[[#This Row],[STDFA]:[STDAlc]]))</f>
        <v>4.6605621180475216</v>
      </c>
      <c r="V577" t="str">
        <f>VLOOKUP(physicochemical[[#This Row],[Euclidean Dist]],Quartiles,2)</f>
        <v>Q2</v>
      </c>
      <c r="W577">
        <f>IF(physicochemical[[#This Row],[Euclidean Dist]]&lt;=beta,1-2*(physicochemical[[#This Row],[Euclidean Dist]]/gamma)^2,2*((physicochemical[[#This Row],[Euclidean Dist]]-gamma)/gamma)^2)</f>
        <v>0.80941463584158857</v>
      </c>
      <c r="X577" t="str">
        <f>VLOOKUP(physicochemical[[#This Row],[S- Fn]],FuzzyQ,2)</f>
        <v>Q1</v>
      </c>
      <c r="Y577">
        <f>physicochemical[[#This Row],[Euclidean Dist]]^2</f>
        <v>21.720839256179602</v>
      </c>
      <c r="Z577" t="str">
        <f>VLOOKUP(physicochemical[[#This Row],[Concentration]],FuzzyQ,2)</f>
        <v>Q1</v>
      </c>
      <c r="AA577">
        <f>SQRT(physicochemical[[#This Row],[S- Fn]])</f>
        <v>0.89967473891489724</v>
      </c>
      <c r="AB577" t="str">
        <f>VLOOKUP(physicochemical[[#This Row],[Dialation]],FuzzyQ,2)</f>
        <v>Q1</v>
      </c>
    </row>
    <row r="578" spans="1:28" hidden="1" x14ac:dyDescent="0.35">
      <c r="A578">
        <f>'winequality-white'!A665</f>
        <v>10.1</v>
      </c>
      <c r="B578">
        <f>'winequality-white'!B665</f>
        <v>0.28000000000000003</v>
      </c>
      <c r="C578">
        <f>'winequality-white'!D665</f>
        <v>1.8</v>
      </c>
      <c r="D578">
        <f>'winequality-white'!E665</f>
        <v>0.05</v>
      </c>
      <c r="E578">
        <f>'winequality-white'!F665</f>
        <v>5</v>
      </c>
      <c r="F578">
        <f>'winequality-white'!H665</f>
        <v>0.99739999999999995</v>
      </c>
      <c r="G578">
        <f>'winequality-white'!I665</f>
        <v>3.04</v>
      </c>
      <c r="H578">
        <f>'winequality-white'!J665</f>
        <v>0.79</v>
      </c>
      <c r="I578">
        <f>'winequality-white'!K665</f>
        <v>10.199999999999999</v>
      </c>
      <c r="J578" s="17">
        <v>6</v>
      </c>
      <c r="K578">
        <f>STANDARDIZE(physicochemical[[#This Row],[fixed acidity]],Stats!B$3,Stats!B$7)</f>
        <v>0.74654160154944149</v>
      </c>
      <c r="L578">
        <f>STANDARDIZE(physicochemical[[#This Row],[volatile acidity]],Stats!C$3,Stats!C$7)</f>
        <v>-1.3905918860171962</v>
      </c>
      <c r="M578">
        <f>STANDARDIZE(physicochemical[[#This Row],[residual sugar]],Stats!E$3,Stats!E$7)</f>
        <v>-0.62907624940533258</v>
      </c>
      <c r="N578">
        <f>STANDARDIZE(physicochemical[[#This Row],[chlorides]],Stats!F$3,Stats!F$7)</f>
        <v>-0.80884995873036492</v>
      </c>
      <c r="O578">
        <f>STANDARDIZE(physicochemical[[#This Row],[free sulfur dioxide]],Stats!G$3,Stats!G$7)</f>
        <v>-1.0198587843994984</v>
      </c>
      <c r="P578">
        <f>STANDARDIZE(physicochemical[[#This Row],[density]],Stats!I$3,Stats!I$7)</f>
        <v>2.8413811440312298E-2</v>
      </c>
      <c r="Q578">
        <f>STANDARDIZE(physicochemical[[#This Row],[pH]],Stats!J$3,Stats!J$7)</f>
        <v>-1.6404143910019433</v>
      </c>
      <c r="R578">
        <f>STANDARDIZE(physicochemical[[#This Row],[sulphates]],Stats!K$3,Stats!K$7)</f>
        <v>0.6630655146414095</v>
      </c>
      <c r="S578">
        <f>STANDARDIZE(physicochemical[[#This Row],[alcohol]],Stats!L$3,Stats!L$7)</f>
        <v>-3.9393679925390557E-2</v>
      </c>
      <c r="T578" s="17">
        <f>STANDARDIZE(physicochemical[[#This Row],[quality]],Stats!N$3,Stats!N$7)</f>
        <v>0.50837380281196765</v>
      </c>
      <c r="U578">
        <f>SQRT(SUMXMY2($K$2:$S$2,physicochemical[[#This Row],[STDFA]:[STDAlc]]))</f>
        <v>6.9929192502767314</v>
      </c>
      <c r="V578" t="str">
        <f>VLOOKUP(physicochemical[[#This Row],[Euclidean Dist]],Quartiles,2)</f>
        <v>Q2</v>
      </c>
      <c r="W578">
        <f>IF(physicochemical[[#This Row],[Euclidean Dist]]&lt;=beta,1-2*(physicochemical[[#This Row],[Euclidean Dist]]/gamma)^2,2*((physicochemical[[#This Row],[Euclidean Dist]]-gamma)/gamma)^2)</f>
        <v>0.5709282009078489</v>
      </c>
      <c r="X578" t="str">
        <f>VLOOKUP(physicochemical[[#This Row],[S- Fn]],FuzzyQ,2)</f>
        <v>Q2</v>
      </c>
      <c r="Y578">
        <f>physicochemical[[#This Row],[Euclidean Dist]]^2</f>
        <v>48.900919640890883</v>
      </c>
      <c r="Z578" t="str">
        <f>VLOOKUP(physicochemical[[#This Row],[Concentration]],FuzzyQ,2)</f>
        <v>Q1</v>
      </c>
      <c r="AA578">
        <f>SQRT(physicochemical[[#This Row],[S- Fn]])</f>
        <v>0.75559790954438788</v>
      </c>
      <c r="AB578" t="str">
        <f>VLOOKUP(physicochemical[[#This Row],[Dialation]],FuzzyQ,2)</f>
        <v>Q1</v>
      </c>
    </row>
    <row r="579" spans="1:28" hidden="1" x14ac:dyDescent="0.35">
      <c r="A579">
        <f>'winequality-white'!A666</f>
        <v>12.1</v>
      </c>
      <c r="B579">
        <f>'winequality-white'!B666</f>
        <v>0.4</v>
      </c>
      <c r="C579">
        <f>'winequality-white'!D666</f>
        <v>2</v>
      </c>
      <c r="D579">
        <f>'winequality-white'!E666</f>
        <v>9.1999999999999998E-2</v>
      </c>
      <c r="E579">
        <f>'winequality-white'!F666</f>
        <v>15</v>
      </c>
      <c r="F579">
        <f>'winequality-white'!H666</f>
        <v>1</v>
      </c>
      <c r="G579">
        <f>'winequality-white'!I666</f>
        <v>3.03</v>
      </c>
      <c r="H579">
        <f>'winequality-white'!J666</f>
        <v>0.66</v>
      </c>
      <c r="I579">
        <f>'winequality-white'!K666</f>
        <v>10.199999999999999</v>
      </c>
      <c r="J579" s="17">
        <v>5</v>
      </c>
      <c r="K579">
        <f>STANDARDIZE(physicochemical[[#This Row],[fixed acidity]],Stats!B$3,Stats!B$7)</f>
        <v>1.8355090022488028</v>
      </c>
      <c r="L579">
        <f>STANDARDIZE(physicochemical[[#This Row],[volatile acidity]],Stats!C$3,Stats!C$7)</f>
        <v>-0.71851074572937279</v>
      </c>
      <c r="M579">
        <f>STANDARDIZE(physicochemical[[#This Row],[residual sugar]],Stats!E$3,Stats!E$7)</f>
        <v>-0.46765047331979703</v>
      </c>
      <c r="N579">
        <f>STANDARDIZE(physicochemical[[#This Row],[chlorides]],Stats!F$3,Stats!F$7)</f>
        <v>3.2554332704321308E-2</v>
      </c>
      <c r="O579">
        <f>STANDARDIZE(physicochemical[[#This Row],[free sulfur dioxide]],Stats!G$3,Stats!G$7)</f>
        <v>-1.714638207966902E-2</v>
      </c>
      <c r="P579">
        <f>STANDARDIZE(physicochemical[[#This Row],[density]],Stats!I$3,Stats!I$7)</f>
        <v>1.4907239805792056</v>
      </c>
      <c r="Q579">
        <f>STANDARDIZE(physicochemical[[#This Row],[pH]],Stats!J$3,Stats!J$7)</f>
        <v>-1.7037264091803295</v>
      </c>
      <c r="R579">
        <f>STANDARDIZE(physicochemical[[#This Row],[sulphates]],Stats!K$3,Stats!K$7)</f>
        <v>-4.6504100961029089E-2</v>
      </c>
      <c r="S579">
        <f>STANDARDIZE(physicochemical[[#This Row],[alcohol]],Stats!L$3,Stats!L$7)</f>
        <v>-3.9393679925390557E-2</v>
      </c>
      <c r="T579" s="17">
        <f>STANDARDIZE(physicochemical[[#This Row],[quality]],Stats!N$3,Stats!N$7)</f>
        <v>-0.74377842086283041</v>
      </c>
      <c r="U579">
        <f>SQRT(SUMXMY2($K$2:$S$2,physicochemical[[#This Row],[STDFA]:[STDAlc]]))</f>
        <v>6.9958568444102678</v>
      </c>
      <c r="V579" t="str">
        <f>VLOOKUP(physicochemical[[#This Row],[Euclidean Dist]],Quartiles,2)</f>
        <v>Q2</v>
      </c>
      <c r="W579">
        <f>IF(physicochemical[[#This Row],[Euclidean Dist]]&lt;=beta,1-2*(physicochemical[[#This Row],[Euclidean Dist]]/gamma)^2,2*((physicochemical[[#This Row],[Euclidean Dist]]-gamma)/gamma)^2)</f>
        <v>0.57056763517039344</v>
      </c>
      <c r="X579" t="str">
        <f>VLOOKUP(physicochemical[[#This Row],[S- Fn]],FuzzyQ,2)</f>
        <v>Q2</v>
      </c>
      <c r="Y579">
        <f>physicochemical[[#This Row],[Euclidean Dist]]^2</f>
        <v>48.942012987481988</v>
      </c>
      <c r="Z579" t="str">
        <f>VLOOKUP(physicochemical[[#This Row],[Concentration]],FuzzyQ,2)</f>
        <v>Q1</v>
      </c>
      <c r="AA579">
        <f>SQRT(physicochemical[[#This Row],[S- Fn]])</f>
        <v>0.75535927555726312</v>
      </c>
      <c r="AB579" t="str">
        <f>VLOOKUP(physicochemical[[#This Row],[Dialation]],FuzzyQ,2)</f>
        <v>Q1</v>
      </c>
    </row>
    <row r="580" spans="1:28" hidden="1" x14ac:dyDescent="0.35">
      <c r="A580">
        <f>'winequality-white'!A667</f>
        <v>9.4</v>
      </c>
      <c r="B580">
        <f>'winequality-white'!B667</f>
        <v>0.59</v>
      </c>
      <c r="C580">
        <f>'winequality-white'!D667</f>
        <v>2</v>
      </c>
      <c r="D580">
        <f>'winequality-white'!E667</f>
        <v>8.4000000000000005E-2</v>
      </c>
      <c r="E580">
        <f>'winequality-white'!F667</f>
        <v>25</v>
      </c>
      <c r="F580">
        <f>'winequality-white'!H667</f>
        <v>0.99809999999999999</v>
      </c>
      <c r="G580">
        <f>'winequality-white'!I667</f>
        <v>3.14</v>
      </c>
      <c r="H580">
        <f>'winequality-white'!J667</f>
        <v>0.56000000000000005</v>
      </c>
      <c r="I580">
        <f>'winequality-white'!K667</f>
        <v>9.6999999999999993</v>
      </c>
      <c r="J580" s="17">
        <v>5</v>
      </c>
      <c r="K580">
        <f>STANDARDIZE(physicochemical[[#This Row],[fixed acidity]],Stats!B$3,Stats!B$7)</f>
        <v>0.3654030113046654</v>
      </c>
      <c r="L580">
        <f>STANDARDIZE(physicochemical[[#This Row],[volatile acidity]],Stats!C$3,Stats!C$7)</f>
        <v>0.34561772639301408</v>
      </c>
      <c r="M580">
        <f>STANDARDIZE(physicochemical[[#This Row],[residual sugar]],Stats!E$3,Stats!E$7)</f>
        <v>-0.46765047331979703</v>
      </c>
      <c r="N580">
        <f>STANDARDIZE(physicochemical[[#This Row],[chlorides]],Stats!F$3,Stats!F$7)</f>
        <v>-0.12771315137847594</v>
      </c>
      <c r="O580">
        <f>STANDARDIZE(physicochemical[[#This Row],[free sulfur dioxide]],Stats!G$3,Stats!G$7)</f>
        <v>0.98556602024016038</v>
      </c>
      <c r="P580">
        <f>STANDARDIZE(physicochemical[[#This Row],[density]],Stats!I$3,Stats!I$7)</f>
        <v>0.42211270313156485</v>
      </c>
      <c r="Q580">
        <f>STANDARDIZE(physicochemical[[#This Row],[pH]],Stats!J$3,Stats!J$7)</f>
        <v>-1.0072942092180965</v>
      </c>
      <c r="R580">
        <f>STANDARDIZE(physicochemical[[#This Row],[sulphates]],Stats!K$3,Stats!K$7)</f>
        <v>-0.59232688219367402</v>
      </c>
      <c r="S580">
        <f>STANDARDIZE(physicochemical[[#This Row],[alcohol]],Stats!L$3,Stats!L$7)</f>
        <v>-0.52334552176083271</v>
      </c>
      <c r="T580" s="17">
        <f>STANDARDIZE(physicochemical[[#This Row],[quality]],Stats!N$3,Stats!N$7)</f>
        <v>-0.74377842086283041</v>
      </c>
      <c r="U580">
        <f>SQRT(SUMXMY2($K$2:$S$2,physicochemical[[#This Row],[STDFA]:[STDAlc]]))</f>
        <v>5.5644398967551281</v>
      </c>
      <c r="V580" t="str">
        <f>VLOOKUP(physicochemical[[#This Row],[Euclidean Dist]],Quartiles,2)</f>
        <v>Q2</v>
      </c>
      <c r="W580">
        <f>IF(physicochemical[[#This Row],[Euclidean Dist]]&lt;=beta,1-2*(physicochemical[[#This Row],[Euclidean Dist]]/gamma)^2,2*((physicochemical[[#This Row],[Euclidean Dist]]-gamma)/gamma)^2)</f>
        <v>0.72832113367915952</v>
      </c>
      <c r="X580" t="str">
        <f>VLOOKUP(physicochemical[[#This Row],[S- Fn]],FuzzyQ,2)</f>
        <v>Q2</v>
      </c>
      <c r="Y580">
        <f>physicochemical[[#This Row],[Euclidean Dist]]^2</f>
        <v>30.962991364600221</v>
      </c>
      <c r="Z580" t="str">
        <f>VLOOKUP(physicochemical[[#This Row],[Concentration]],FuzzyQ,2)</f>
        <v>Q1</v>
      </c>
      <c r="AA580">
        <f>SQRT(physicochemical[[#This Row],[S- Fn]])</f>
        <v>0.85341732679806748</v>
      </c>
      <c r="AB580" t="str">
        <f>VLOOKUP(physicochemical[[#This Row],[Dialation]],FuzzyQ,2)</f>
        <v>Q1</v>
      </c>
    </row>
    <row r="581" spans="1:28" hidden="1" x14ac:dyDescent="0.35">
      <c r="A581">
        <f>'winequality-white'!A668</f>
        <v>8.3000000000000007</v>
      </c>
      <c r="B581">
        <f>'winequality-white'!B668</f>
        <v>0.49</v>
      </c>
      <c r="C581">
        <f>'winequality-white'!D668</f>
        <v>1.8</v>
      </c>
      <c r="D581">
        <f>'winequality-white'!E668</f>
        <v>0.222</v>
      </c>
      <c r="E581">
        <f>'winequality-white'!F668</f>
        <v>6</v>
      </c>
      <c r="F581">
        <f>'winequality-white'!H668</f>
        <v>0.998</v>
      </c>
      <c r="G581">
        <f>'winequality-white'!I668</f>
        <v>3.18</v>
      </c>
      <c r="H581">
        <f>'winequality-white'!J668</f>
        <v>0.6</v>
      </c>
      <c r="I581">
        <f>'winequality-white'!K668</f>
        <v>9.5</v>
      </c>
      <c r="J581" s="17">
        <v>6</v>
      </c>
      <c r="K581">
        <f>STANDARDIZE(physicochemical[[#This Row],[fixed acidity]],Stats!B$3,Stats!B$7)</f>
        <v>-0.23352905907998314</v>
      </c>
      <c r="L581">
        <f>STANDARDIZE(physicochemical[[#This Row],[volatile acidity]],Stats!C$3,Stats!C$7)</f>
        <v>-0.21444989051350535</v>
      </c>
      <c r="M581">
        <f>STANDARDIZE(physicochemical[[#This Row],[residual sugar]],Stats!E$3,Stats!E$7)</f>
        <v>-0.62907624940533258</v>
      </c>
      <c r="N581">
        <f>STANDARDIZE(physicochemical[[#This Row],[chlorides]],Stats!F$3,Stats!F$7)</f>
        <v>2.636900949049779</v>
      </c>
      <c r="O581">
        <f>STANDARDIZE(physicochemical[[#This Row],[free sulfur dioxide]],Stats!G$3,Stats!G$7)</f>
        <v>-0.91958754416751554</v>
      </c>
      <c r="P581">
        <f>STANDARDIZE(physicochemical[[#This Row],[density]],Stats!I$3,Stats!I$7)</f>
        <v>0.36587000431853767</v>
      </c>
      <c r="Q581">
        <f>STANDARDIZE(physicochemical[[#This Row],[pH]],Stats!J$3,Stats!J$7)</f>
        <v>-0.75404613650455787</v>
      </c>
      <c r="R581">
        <f>STANDARDIZE(physicochemical[[#This Row],[sulphates]],Stats!K$3,Stats!K$7)</f>
        <v>-0.37399776970061643</v>
      </c>
      <c r="S581">
        <f>STANDARDIZE(physicochemical[[#This Row],[alcohol]],Stats!L$3,Stats!L$7)</f>
        <v>-0.71692625849500891</v>
      </c>
      <c r="T581" s="17">
        <f>STANDARDIZE(physicochemical[[#This Row],[quality]],Stats!N$3,Stats!N$7)</f>
        <v>0.50837380281196765</v>
      </c>
      <c r="U581">
        <f>SQRT(SUMXMY2($K$2:$S$2,physicochemical[[#This Row],[STDFA]:[STDAlc]]))</f>
        <v>5.9813145425450838</v>
      </c>
      <c r="V581" t="str">
        <f>VLOOKUP(physicochemical[[#This Row],[Euclidean Dist]],Quartiles,2)</f>
        <v>Q2</v>
      </c>
      <c r="W581">
        <f>IF(physicochemical[[#This Row],[Euclidean Dist]]&lt;=beta,1-2*(physicochemical[[#This Row],[Euclidean Dist]]/gamma)^2,2*((physicochemical[[#This Row],[Euclidean Dist]]-gamma)/gamma)^2)</f>
        <v>0.68608922174222953</v>
      </c>
      <c r="X581" t="str">
        <f>VLOOKUP(physicochemical[[#This Row],[S- Fn]],FuzzyQ,2)</f>
        <v>Q2</v>
      </c>
      <c r="Y581">
        <f>physicochemical[[#This Row],[Euclidean Dist]]^2</f>
        <v>35.776123656861301</v>
      </c>
      <c r="Z581" t="str">
        <f>VLOOKUP(physicochemical[[#This Row],[Concentration]],FuzzyQ,2)</f>
        <v>Q1</v>
      </c>
      <c r="AA581">
        <f>SQRT(physicochemical[[#This Row],[S- Fn]])</f>
        <v>0.82830502940778372</v>
      </c>
      <c r="AB581" t="str">
        <f>VLOOKUP(physicochemical[[#This Row],[Dialation]],FuzzyQ,2)</f>
        <v>Q1</v>
      </c>
    </row>
    <row r="582" spans="1:28" hidden="1" x14ac:dyDescent="0.35">
      <c r="A582">
        <f>'winequality-white'!A669</f>
        <v>11.3</v>
      </c>
      <c r="B582">
        <f>'winequality-white'!B669</f>
        <v>0.34</v>
      </c>
      <c r="C582">
        <f>'winequality-white'!D669</f>
        <v>2</v>
      </c>
      <c r="D582">
        <f>'winequality-white'!E669</f>
        <v>8.2000000000000003E-2</v>
      </c>
      <c r="E582">
        <f>'winequality-white'!F669</f>
        <v>6</v>
      </c>
      <c r="F582">
        <f>'winequality-white'!H669</f>
        <v>0.99880000000000002</v>
      </c>
      <c r="G582">
        <f>'winequality-white'!I669</f>
        <v>2.94</v>
      </c>
      <c r="H582">
        <f>'winequality-white'!J669</f>
        <v>0.66</v>
      </c>
      <c r="I582">
        <f>'winequality-white'!K669</f>
        <v>9.1999999999999993</v>
      </c>
      <c r="J582" s="17">
        <v>6</v>
      </c>
      <c r="K582">
        <f>STANDARDIZE(physicochemical[[#This Row],[fixed acidity]],Stats!B$3,Stats!B$7)</f>
        <v>1.3999220419690588</v>
      </c>
      <c r="L582">
        <f>STANDARDIZE(physicochemical[[#This Row],[volatile acidity]],Stats!C$3,Stats!C$7)</f>
        <v>-1.0545513158732847</v>
      </c>
      <c r="M582">
        <f>STANDARDIZE(physicochemical[[#This Row],[residual sugar]],Stats!E$3,Stats!E$7)</f>
        <v>-0.46765047331979703</v>
      </c>
      <c r="N582">
        <f>STANDARDIZE(physicochemical[[#This Row],[chlorides]],Stats!F$3,Stats!F$7)</f>
        <v>-0.16778002239917533</v>
      </c>
      <c r="O582">
        <f>STANDARDIZE(physicochemical[[#This Row],[free sulfur dioxide]],Stats!G$3,Stats!G$7)</f>
        <v>-0.91958754416751554</v>
      </c>
      <c r="P582">
        <f>STANDARDIZE(physicochemical[[#This Row],[density]],Stats!I$3,Stats!I$7)</f>
        <v>0.8158115948228174</v>
      </c>
      <c r="Q582">
        <f>STANDARDIZE(physicochemical[[#This Row],[pH]],Stats!J$3,Stats!J$7)</f>
        <v>-2.2735345727857901</v>
      </c>
      <c r="R582">
        <f>STANDARDIZE(physicochemical[[#This Row],[sulphates]],Stats!K$3,Stats!K$7)</f>
        <v>-4.6504100961029089E-2</v>
      </c>
      <c r="S582">
        <f>STANDARDIZE(physicochemical[[#This Row],[alcohol]],Stats!L$3,Stats!L$7)</f>
        <v>-1.007297363596275</v>
      </c>
      <c r="T582" s="17">
        <f>STANDARDIZE(physicochemical[[#This Row],[quality]],Stats!N$3,Stats!N$7)</f>
        <v>0.50837380281196765</v>
      </c>
      <c r="U582">
        <f>SQRT(SUMXMY2($K$2:$S$2,physicochemical[[#This Row],[STDFA]:[STDAlc]]))</f>
        <v>7.3114111144887666</v>
      </c>
      <c r="V582" t="str">
        <f>VLOOKUP(physicochemical[[#This Row],[Euclidean Dist]],Quartiles,2)</f>
        <v>Q2</v>
      </c>
      <c r="W582">
        <f>IF(physicochemical[[#This Row],[Euclidean Dist]]&lt;=beta,1-2*(physicochemical[[#This Row],[Euclidean Dist]]/gamma)^2,2*((physicochemical[[#This Row],[Euclidean Dist]]-gamma)/gamma)^2)</f>
        <v>0.53095408942417799</v>
      </c>
      <c r="X582" t="str">
        <f>VLOOKUP(physicochemical[[#This Row],[S- Fn]],FuzzyQ,2)</f>
        <v>Q2</v>
      </c>
      <c r="Y582">
        <f>physicochemical[[#This Row],[Euclidean Dist]]^2</f>
        <v>53.456732485069871</v>
      </c>
      <c r="Z582" t="str">
        <f>VLOOKUP(physicochemical[[#This Row],[Concentration]],FuzzyQ,2)</f>
        <v>Q1</v>
      </c>
      <c r="AA582">
        <f>SQRT(physicochemical[[#This Row],[S- Fn]])</f>
        <v>0.72866596560027286</v>
      </c>
      <c r="AB582" t="str">
        <f>VLOOKUP(physicochemical[[#This Row],[Dialation]],FuzzyQ,2)</f>
        <v>Q2</v>
      </c>
    </row>
    <row r="583" spans="1:28" hidden="1" x14ac:dyDescent="0.35">
      <c r="A583">
        <f>'winequality-white'!A670</f>
        <v>10</v>
      </c>
      <c r="B583">
        <f>'winequality-white'!B670</f>
        <v>0.73</v>
      </c>
      <c r="C583">
        <f>'winequality-white'!D670</f>
        <v>2.2999999999999998</v>
      </c>
      <c r="D583">
        <f>'winequality-white'!E670</f>
        <v>5.8999999999999997E-2</v>
      </c>
      <c r="E583">
        <f>'winequality-white'!F670</f>
        <v>15</v>
      </c>
      <c r="F583">
        <f>'winequality-white'!H670</f>
        <v>0.99660000000000004</v>
      </c>
      <c r="G583">
        <f>'winequality-white'!I670</f>
        <v>3.15</v>
      </c>
      <c r="H583">
        <f>'winequality-white'!J670</f>
        <v>0.56999999999999995</v>
      </c>
      <c r="I583">
        <f>'winequality-white'!K670</f>
        <v>11</v>
      </c>
      <c r="J583" s="17">
        <v>5</v>
      </c>
      <c r="K583">
        <f>STANDARDIZE(physicochemical[[#This Row],[fixed acidity]],Stats!B$3,Stats!B$7)</f>
        <v>0.69209323151447366</v>
      </c>
      <c r="L583">
        <f>STANDARDIZE(physicochemical[[#This Row],[volatile acidity]],Stats!C$3,Stats!C$7)</f>
        <v>1.1297123900621415</v>
      </c>
      <c r="M583">
        <f>STANDARDIZE(physicochemical[[#This Row],[residual sugar]],Stats!E$3,Stats!E$7)</f>
        <v>-0.2255118091914938</v>
      </c>
      <c r="N583">
        <f>STANDARDIZE(physicochemical[[#This Row],[chlorides]],Stats!F$3,Stats!F$7)</f>
        <v>-0.62854903913721794</v>
      </c>
      <c r="O583">
        <f>STANDARDIZE(physicochemical[[#This Row],[free sulfur dioxide]],Stats!G$3,Stats!G$7)</f>
        <v>-1.714638207966902E-2</v>
      </c>
      <c r="P583">
        <f>STANDARDIZE(physicochemical[[#This Row],[density]],Stats!I$3,Stats!I$7)</f>
        <v>-0.42152777906390498</v>
      </c>
      <c r="Q583">
        <f>STANDARDIZE(physicochemical[[#This Row],[pH]],Stats!J$3,Stats!J$7)</f>
        <v>-0.94398219103971337</v>
      </c>
      <c r="R583">
        <f>STANDARDIZE(physicochemical[[#This Row],[sulphates]],Stats!K$3,Stats!K$7)</f>
        <v>-0.53774460407041014</v>
      </c>
      <c r="S583">
        <f>STANDARDIZE(physicochemical[[#This Row],[alcohol]],Stats!L$3,Stats!L$7)</f>
        <v>0.73492926701131767</v>
      </c>
      <c r="T583" s="17">
        <f>STANDARDIZE(physicochemical[[#This Row],[quality]],Stats!N$3,Stats!N$7)</f>
        <v>-0.74377842086283041</v>
      </c>
      <c r="U583">
        <f>SQRT(SUMXMY2($K$2:$S$2,physicochemical[[#This Row],[STDFA]:[STDAlc]]))</f>
        <v>4.6804484418337244</v>
      </c>
      <c r="V583" t="str">
        <f>VLOOKUP(physicochemical[[#This Row],[Euclidean Dist]],Quartiles,2)</f>
        <v>Q2</v>
      </c>
      <c r="W583">
        <f>IF(physicochemical[[#This Row],[Euclidean Dist]]&lt;=beta,1-2*(physicochemical[[#This Row],[Euclidean Dist]]/gamma)^2,2*((physicochemical[[#This Row],[Euclidean Dist]]-gamma)/gamma)^2)</f>
        <v>0.8077847345122342</v>
      </c>
      <c r="X583" t="str">
        <f>VLOOKUP(physicochemical[[#This Row],[S- Fn]],FuzzyQ,2)</f>
        <v>Q1</v>
      </c>
      <c r="Y583">
        <f>physicochemical[[#This Row],[Euclidean Dist]]^2</f>
        <v>21.906597616663738</v>
      </c>
      <c r="Z583" t="str">
        <f>VLOOKUP(physicochemical[[#This Row],[Concentration]],FuzzyQ,2)</f>
        <v>Q1</v>
      </c>
      <c r="AA583">
        <f>SQRT(physicochemical[[#This Row],[S- Fn]])</f>
        <v>0.89876845433750852</v>
      </c>
      <c r="AB583" t="str">
        <f>VLOOKUP(physicochemical[[#This Row],[Dialation]],FuzzyQ,2)</f>
        <v>Q1</v>
      </c>
    </row>
    <row r="584" spans="1:28" hidden="1" x14ac:dyDescent="0.35">
      <c r="A584">
        <f>'winequality-white'!A672</f>
        <v>6.9</v>
      </c>
      <c r="B584">
        <f>'winequality-white'!B672</f>
        <v>0.4</v>
      </c>
      <c r="C584">
        <f>'winequality-white'!D672</f>
        <v>2.5</v>
      </c>
      <c r="D584">
        <f>'winequality-white'!E672</f>
        <v>8.3000000000000004E-2</v>
      </c>
      <c r="E584">
        <f>'winequality-white'!F672</f>
        <v>30</v>
      </c>
      <c r="F584">
        <f>'winequality-white'!H672</f>
        <v>0.99590000000000001</v>
      </c>
      <c r="G584">
        <f>'winequality-white'!I672</f>
        <v>3.26</v>
      </c>
      <c r="H584">
        <f>'winequality-white'!J672</f>
        <v>0.57999999999999996</v>
      </c>
      <c r="I584">
        <f>'winequality-white'!K672</f>
        <v>10</v>
      </c>
      <c r="J584" s="17">
        <v>5</v>
      </c>
      <c r="K584">
        <f>STANDARDIZE(physicochemical[[#This Row],[fixed acidity]],Stats!B$3,Stats!B$7)</f>
        <v>-0.99580623956953629</v>
      </c>
      <c r="L584">
        <f>STANDARDIZE(physicochemical[[#This Row],[volatile acidity]],Stats!C$3,Stats!C$7)</f>
        <v>-0.71851074572937279</v>
      </c>
      <c r="M584">
        <f>STANDARDIZE(physicochemical[[#This Row],[residual sugar]],Stats!E$3,Stats!E$7)</f>
        <v>-6.408603310595809E-2</v>
      </c>
      <c r="N584">
        <f>STANDARDIZE(physicochemical[[#This Row],[chlorides]],Stats!F$3,Stats!F$7)</f>
        <v>-0.14774658688882564</v>
      </c>
      <c r="O584">
        <f>STANDARDIZE(physicochemical[[#This Row],[free sulfur dioxide]],Stats!G$3,Stats!G$7)</f>
        <v>1.486922221400075</v>
      </c>
      <c r="P584">
        <f>STANDARDIZE(physicochemical[[#This Row],[density]],Stats!I$3,Stats!I$7)</f>
        <v>-0.81522667075515753</v>
      </c>
      <c r="Q584">
        <f>STANDARDIZE(physicochemical[[#This Row],[pH]],Stats!J$3,Stats!J$7)</f>
        <v>-0.24754999107748332</v>
      </c>
      <c r="R584">
        <f>STANDARDIZE(physicochemical[[#This Row],[sulphates]],Stats!K$3,Stats!K$7)</f>
        <v>-0.48316232594714553</v>
      </c>
      <c r="S584">
        <f>STANDARDIZE(physicochemical[[#This Row],[alcohol]],Stats!L$3,Stats!L$7)</f>
        <v>-0.23297441665956675</v>
      </c>
      <c r="T584" s="17">
        <f>STANDARDIZE(physicochemical[[#This Row],[quality]],Stats!N$3,Stats!N$7)</f>
        <v>-0.74377842086283041</v>
      </c>
      <c r="U584">
        <f>SQRT(SUMXMY2($K$2:$S$2,physicochemical[[#This Row],[STDFA]:[STDAlc]]))</f>
        <v>5.8232749815620259</v>
      </c>
      <c r="V584" t="str">
        <f>VLOOKUP(physicochemical[[#This Row],[Euclidean Dist]],Quartiles,2)</f>
        <v>Q2</v>
      </c>
      <c r="W584">
        <f>IF(physicochemical[[#This Row],[Euclidean Dist]]&lt;=beta,1-2*(physicochemical[[#This Row],[Euclidean Dist]]/gamma)^2,2*((physicochemical[[#This Row],[Euclidean Dist]]-gamma)/gamma)^2)</f>
        <v>0.70245850445355851</v>
      </c>
      <c r="X584" t="str">
        <f>VLOOKUP(physicochemical[[#This Row],[S- Fn]],FuzzyQ,2)</f>
        <v>Q2</v>
      </c>
      <c r="Y584">
        <f>physicochemical[[#This Row],[Euclidean Dist]]^2</f>
        <v>33.910531510886216</v>
      </c>
      <c r="Z584" t="str">
        <f>VLOOKUP(physicochemical[[#This Row],[Concentration]],FuzzyQ,2)</f>
        <v>Q1</v>
      </c>
      <c r="AA584">
        <f>SQRT(physicochemical[[#This Row],[S- Fn]])</f>
        <v>0.83812797617879242</v>
      </c>
      <c r="AB584" t="str">
        <f>VLOOKUP(physicochemical[[#This Row],[Dialation]],FuzzyQ,2)</f>
        <v>Q1</v>
      </c>
    </row>
    <row r="585" spans="1:28" hidden="1" x14ac:dyDescent="0.35">
      <c r="A585">
        <f>'winequality-white'!A673</f>
        <v>8.1999999999999993</v>
      </c>
      <c r="B585">
        <f>'winequality-white'!B673</f>
        <v>0.73</v>
      </c>
      <c r="C585">
        <f>'winequality-white'!D673</f>
        <v>1.7</v>
      </c>
      <c r="D585">
        <f>'winequality-white'!E673</f>
        <v>7.3999999999999996E-2</v>
      </c>
      <c r="E585">
        <f>'winequality-white'!F673</f>
        <v>5</v>
      </c>
      <c r="F585">
        <f>'winequality-white'!H673</f>
        <v>0.99680000000000002</v>
      </c>
      <c r="G585">
        <f>'winequality-white'!I673</f>
        <v>3.2</v>
      </c>
      <c r="H585">
        <f>'winequality-white'!J673</f>
        <v>0.52</v>
      </c>
      <c r="I585">
        <f>'winequality-white'!K673</f>
        <v>9.5</v>
      </c>
      <c r="J585" s="17">
        <v>5</v>
      </c>
      <c r="K585">
        <f>STANDARDIZE(physicochemical[[#This Row],[fixed acidity]],Stats!B$3,Stats!B$7)</f>
        <v>-0.287977429114952</v>
      </c>
      <c r="L585">
        <f>STANDARDIZE(physicochemical[[#This Row],[volatile acidity]],Stats!C$3,Stats!C$7)</f>
        <v>1.1297123900621415</v>
      </c>
      <c r="M585">
        <f>STANDARDIZE(physicochemical[[#This Row],[residual sugar]],Stats!E$3,Stats!E$7)</f>
        <v>-0.70978913744810046</v>
      </c>
      <c r="N585">
        <f>STANDARDIZE(physicochemical[[#This Row],[chlorides]],Stats!F$3,Stats!F$7)</f>
        <v>-0.32804750648197289</v>
      </c>
      <c r="O585">
        <f>STANDARDIZE(physicochemical[[#This Row],[free sulfur dioxide]],Stats!G$3,Stats!G$7)</f>
        <v>-1.0198587843994984</v>
      </c>
      <c r="P585">
        <f>STANDARDIZE(physicochemical[[#This Row],[density]],Stats!I$3,Stats!I$7)</f>
        <v>-0.30904238143785062</v>
      </c>
      <c r="Q585">
        <f>STANDARDIZE(physicochemical[[#This Row],[pH]],Stats!J$3,Stats!J$7)</f>
        <v>-0.62742210014778854</v>
      </c>
      <c r="R585">
        <f>STANDARDIZE(physicochemical[[#This Row],[sulphates]],Stats!K$3,Stats!K$7)</f>
        <v>-0.81065599468673222</v>
      </c>
      <c r="S585">
        <f>STANDARDIZE(physicochemical[[#This Row],[alcohol]],Stats!L$3,Stats!L$7)</f>
        <v>-0.71692625849500891</v>
      </c>
      <c r="T585" s="17">
        <f>STANDARDIZE(physicochemical[[#This Row],[quality]],Stats!N$3,Stats!N$7)</f>
        <v>-0.74377842086283041</v>
      </c>
      <c r="U585">
        <f>SQRT(SUMXMY2($K$2:$S$2,physicochemical[[#This Row],[STDFA]:[STDAlc]]))</f>
        <v>4.4628672838416215</v>
      </c>
      <c r="V585" t="str">
        <f>VLOOKUP(physicochemical[[#This Row],[Euclidean Dist]],Quartiles,2)</f>
        <v>Q2</v>
      </c>
      <c r="W585">
        <f>IF(physicochemical[[#This Row],[Euclidean Dist]]&lt;=beta,1-2*(physicochemical[[#This Row],[Euclidean Dist]]/gamma)^2,2*((physicochemical[[#This Row],[Euclidean Dist]]-gamma)/gamma)^2)</f>
        <v>0.82524046166838438</v>
      </c>
      <c r="X585" t="str">
        <f>VLOOKUP(physicochemical[[#This Row],[S- Fn]],FuzzyQ,2)</f>
        <v>Q1</v>
      </c>
      <c r="Y585">
        <f>physicochemical[[#This Row],[Euclidean Dist]]^2</f>
        <v>19.917184393183891</v>
      </c>
      <c r="Z585" t="str">
        <f>VLOOKUP(physicochemical[[#This Row],[Concentration]],FuzzyQ,2)</f>
        <v>Q1</v>
      </c>
      <c r="AA585">
        <f>SQRT(physicochemical[[#This Row],[S- Fn]])</f>
        <v>0.90842746637713701</v>
      </c>
      <c r="AB585" t="str">
        <f>VLOOKUP(physicochemical[[#This Row],[Dialation]],FuzzyQ,2)</f>
        <v>Q1</v>
      </c>
    </row>
    <row r="586" spans="1:28" hidden="1" x14ac:dyDescent="0.35">
      <c r="A586">
        <f>'winequality-white'!A674</f>
        <v>9.8000000000000007</v>
      </c>
      <c r="B586">
        <f>'winequality-white'!B674</f>
        <v>1.24</v>
      </c>
      <c r="C586">
        <f>'winequality-white'!D674</f>
        <v>2</v>
      </c>
      <c r="D586">
        <f>'winequality-white'!E674</f>
        <v>7.9000000000000001E-2</v>
      </c>
      <c r="E586">
        <f>'winequality-white'!F674</f>
        <v>32</v>
      </c>
      <c r="F586">
        <f>'winequality-white'!H674</f>
        <v>0.998</v>
      </c>
      <c r="G586">
        <f>'winequality-white'!I674</f>
        <v>3.15</v>
      </c>
      <c r="H586">
        <f>'winequality-white'!J674</f>
        <v>0.53</v>
      </c>
      <c r="I586">
        <f>'winequality-white'!K674</f>
        <v>9.5</v>
      </c>
      <c r="J586" s="17">
        <v>5</v>
      </c>
      <c r="K586">
        <f>STANDARDIZE(physicochemical[[#This Row],[fixed acidity]],Stats!B$3,Stats!B$7)</f>
        <v>0.58319649144453789</v>
      </c>
      <c r="L586">
        <f>STANDARDIZE(physicochemical[[#This Row],[volatile acidity]],Stats!C$3,Stats!C$7)</f>
        <v>3.9860572362853914</v>
      </c>
      <c r="M586">
        <f>STANDARDIZE(physicochemical[[#This Row],[residual sugar]],Stats!E$3,Stats!E$7)</f>
        <v>-0.46765047331979703</v>
      </c>
      <c r="N586">
        <f>STANDARDIZE(physicochemical[[#This Row],[chlorides]],Stats!F$3,Stats!F$7)</f>
        <v>-0.22788032893022442</v>
      </c>
      <c r="O586">
        <f>STANDARDIZE(physicochemical[[#This Row],[free sulfur dioxide]],Stats!G$3,Stats!G$7)</f>
        <v>1.687464701864041</v>
      </c>
      <c r="P586">
        <f>STANDARDIZE(physicochemical[[#This Row],[density]],Stats!I$3,Stats!I$7)</f>
        <v>0.36587000431853767</v>
      </c>
      <c r="Q586">
        <f>STANDARDIZE(physicochemical[[#This Row],[pH]],Stats!J$3,Stats!J$7)</f>
        <v>-0.94398219103971337</v>
      </c>
      <c r="R586">
        <f>STANDARDIZE(physicochemical[[#This Row],[sulphates]],Stats!K$3,Stats!K$7)</f>
        <v>-0.75607371656346767</v>
      </c>
      <c r="S586">
        <f>STANDARDIZE(physicochemical[[#This Row],[alcohol]],Stats!L$3,Stats!L$7)</f>
        <v>-0.71692625849500891</v>
      </c>
      <c r="T586" s="17">
        <f>STANDARDIZE(physicochemical[[#This Row],[quality]],Stats!N$3,Stats!N$7)</f>
        <v>-0.74377842086283041</v>
      </c>
      <c r="U586">
        <f>SQRT(SUMXMY2($K$2:$S$2,physicochemical[[#This Row],[STDFA]:[STDAlc]]))</f>
        <v>4.8751971501682654</v>
      </c>
      <c r="V586" t="str">
        <f>VLOOKUP(physicochemical[[#This Row],[Euclidean Dist]],Quartiles,2)</f>
        <v>Q2</v>
      </c>
      <c r="W586">
        <f>IF(physicochemical[[#This Row],[Euclidean Dist]]&lt;=beta,1-2*(physicochemical[[#This Row],[Euclidean Dist]]/gamma)^2,2*((physicochemical[[#This Row],[Euclidean Dist]]-gamma)/gamma)^2)</f>
        <v>0.79145618661681261</v>
      </c>
      <c r="X586" t="str">
        <f>VLOOKUP(physicochemical[[#This Row],[S- Fn]],FuzzyQ,2)</f>
        <v>Q1</v>
      </c>
      <c r="Y586">
        <f>physicochemical[[#This Row],[Euclidean Dist]]^2</f>
        <v>23.767547253008775</v>
      </c>
      <c r="Z586" t="str">
        <f>VLOOKUP(physicochemical[[#This Row],[Concentration]],FuzzyQ,2)</f>
        <v>Q1</v>
      </c>
      <c r="AA586">
        <f>SQRT(physicochemical[[#This Row],[S- Fn]])</f>
        <v>0.88963823356284133</v>
      </c>
      <c r="AB586" t="str">
        <f>VLOOKUP(physicochemical[[#This Row],[Dialation]],FuzzyQ,2)</f>
        <v>Q1</v>
      </c>
    </row>
    <row r="587" spans="1:28" hidden="1" x14ac:dyDescent="0.35">
      <c r="A587">
        <f>'winequality-white'!A676</f>
        <v>10.8</v>
      </c>
      <c r="B587">
        <f>'winequality-white'!B676</f>
        <v>0.4</v>
      </c>
      <c r="C587">
        <f>'winequality-white'!D676</f>
        <v>2.2000000000000002</v>
      </c>
      <c r="D587">
        <f>'winequality-white'!E676</f>
        <v>8.4000000000000005E-2</v>
      </c>
      <c r="E587">
        <f>'winequality-white'!F676</f>
        <v>7</v>
      </c>
      <c r="F587">
        <f>'winequality-white'!H676</f>
        <v>0.99839999999999995</v>
      </c>
      <c r="G587">
        <f>'winequality-white'!I676</f>
        <v>3.08</v>
      </c>
      <c r="H587">
        <f>'winequality-white'!J676</f>
        <v>0.67</v>
      </c>
      <c r="I587">
        <f>'winequality-white'!K676</f>
        <v>9.3000000000000007</v>
      </c>
      <c r="J587" s="17">
        <v>6</v>
      </c>
      <c r="K587">
        <f>STANDARDIZE(physicochemical[[#This Row],[fixed acidity]],Stats!B$3,Stats!B$7)</f>
        <v>1.1276801917942185</v>
      </c>
      <c r="L587">
        <f>STANDARDIZE(physicochemical[[#This Row],[volatile acidity]],Stats!C$3,Stats!C$7)</f>
        <v>-0.71851074572937279</v>
      </c>
      <c r="M587">
        <f>STANDARDIZE(physicochemical[[#This Row],[residual sugar]],Stats!E$3,Stats!E$7)</f>
        <v>-0.30622469723426132</v>
      </c>
      <c r="N587">
        <f>STANDARDIZE(physicochemical[[#This Row],[chlorides]],Stats!F$3,Stats!F$7)</f>
        <v>-0.12771315137847594</v>
      </c>
      <c r="O587">
        <f>STANDARDIZE(physicochemical[[#This Row],[free sulfur dioxide]],Stats!G$3,Stats!G$7)</f>
        <v>-0.81931630393553256</v>
      </c>
      <c r="P587">
        <f>STANDARDIZE(physicochemical[[#This Row],[density]],Stats!I$3,Stats!I$7)</f>
        <v>0.59084079957064628</v>
      </c>
      <c r="Q587">
        <f>STANDARDIZE(physicochemical[[#This Row],[pH]],Stats!J$3,Stats!J$7)</f>
        <v>-1.3871663182884046</v>
      </c>
      <c r="R587">
        <f>STANDARDIZE(physicochemical[[#This Row],[sulphates]],Stats!K$3,Stats!K$7)</f>
        <v>8.0781771622354705E-3</v>
      </c>
      <c r="S587">
        <f>STANDARDIZE(physicochemical[[#This Row],[alcohol]],Stats!L$3,Stats!L$7)</f>
        <v>-0.9105069952291851</v>
      </c>
      <c r="T587" s="17">
        <f>STANDARDIZE(physicochemical[[#This Row],[quality]],Stats!N$3,Stats!N$7)</f>
        <v>0.50837380281196765</v>
      </c>
      <c r="U587">
        <f>SQRT(SUMXMY2($K$2:$S$2,physicochemical[[#This Row],[STDFA]:[STDAlc]]))</f>
        <v>6.4103359634425887</v>
      </c>
      <c r="V587" t="str">
        <f>VLOOKUP(physicochemical[[#This Row],[Euclidean Dist]],Quartiles,2)</f>
        <v>Q2</v>
      </c>
      <c r="W587">
        <f>IF(physicochemical[[#This Row],[Euclidean Dist]]&lt;=beta,1-2*(physicochemical[[#This Row],[Euclidean Dist]]/gamma)^2,2*((physicochemical[[#This Row],[Euclidean Dist]]-gamma)/gamma)^2)</f>
        <v>0.63944250536692748</v>
      </c>
      <c r="X587" t="str">
        <f>VLOOKUP(physicochemical[[#This Row],[S- Fn]],FuzzyQ,2)</f>
        <v>Q2</v>
      </c>
      <c r="Y587">
        <f>physicochemical[[#This Row],[Euclidean Dist]]^2</f>
        <v>41.092407164205419</v>
      </c>
      <c r="Z587" t="str">
        <f>VLOOKUP(physicochemical[[#This Row],[Concentration]],FuzzyQ,2)</f>
        <v>Q1</v>
      </c>
      <c r="AA587">
        <f>SQRT(physicochemical[[#This Row],[S- Fn]])</f>
        <v>0.79965148994229196</v>
      </c>
      <c r="AB587" t="str">
        <f>VLOOKUP(physicochemical[[#This Row],[Dialation]],FuzzyQ,2)</f>
        <v>Q1</v>
      </c>
    </row>
    <row r="588" spans="1:28" hidden="1" x14ac:dyDescent="0.35">
      <c r="A588">
        <f>'winequality-white'!A677</f>
        <v>9.3000000000000007</v>
      </c>
      <c r="B588">
        <f>'winequality-white'!B677</f>
        <v>0.41</v>
      </c>
      <c r="C588">
        <f>'winequality-white'!D677</f>
        <v>2.2000000000000002</v>
      </c>
      <c r="D588">
        <f>'winequality-white'!E677</f>
        <v>6.4000000000000001E-2</v>
      </c>
      <c r="E588">
        <f>'winequality-white'!F677</f>
        <v>12</v>
      </c>
      <c r="F588">
        <f>'winequality-white'!H677</f>
        <v>0.99839999999999995</v>
      </c>
      <c r="G588">
        <f>'winequality-white'!I677</f>
        <v>3.26</v>
      </c>
      <c r="H588">
        <f>'winequality-white'!J677</f>
        <v>0.65</v>
      </c>
      <c r="I588">
        <f>'winequality-white'!K677</f>
        <v>10.199999999999999</v>
      </c>
      <c r="J588" s="17">
        <v>5</v>
      </c>
      <c r="K588">
        <f>STANDARDIZE(physicochemical[[#This Row],[fixed acidity]],Stats!B$3,Stats!B$7)</f>
        <v>0.31095464126969752</v>
      </c>
      <c r="L588">
        <f>STANDARDIZE(physicochemical[[#This Row],[volatile acidity]],Stats!C$3,Stats!C$7)</f>
        <v>-0.66250398403872113</v>
      </c>
      <c r="M588">
        <f>STANDARDIZE(physicochemical[[#This Row],[residual sugar]],Stats!E$3,Stats!E$7)</f>
        <v>-0.30622469723426132</v>
      </c>
      <c r="N588">
        <f>STANDARDIZE(physicochemical[[#This Row],[chlorides]],Stats!F$3,Stats!F$7)</f>
        <v>-0.52838186158546951</v>
      </c>
      <c r="O588">
        <f>STANDARDIZE(physicochemical[[#This Row],[free sulfur dioxide]],Stats!G$3,Stats!G$7)</f>
        <v>-0.31796010277561787</v>
      </c>
      <c r="P588">
        <f>STANDARDIZE(physicochemical[[#This Row],[density]],Stats!I$3,Stats!I$7)</f>
        <v>0.59084079957064628</v>
      </c>
      <c r="Q588">
        <f>STANDARDIZE(physicochemical[[#This Row],[pH]],Stats!J$3,Stats!J$7)</f>
        <v>-0.24754999107748332</v>
      </c>
      <c r="R588">
        <f>STANDARDIZE(physicochemical[[#This Row],[sulphates]],Stats!K$3,Stats!K$7)</f>
        <v>-0.10108637908429365</v>
      </c>
      <c r="S588">
        <f>STANDARDIZE(physicochemical[[#This Row],[alcohol]],Stats!L$3,Stats!L$7)</f>
        <v>-3.9393679925390557E-2</v>
      </c>
      <c r="T588" s="17">
        <f>STANDARDIZE(physicochemical[[#This Row],[quality]],Stats!N$3,Stats!N$7)</f>
        <v>-0.74377842086283041</v>
      </c>
      <c r="U588">
        <f>SQRT(SUMXMY2($K$2:$S$2,physicochemical[[#This Row],[STDFA]:[STDAlc]]))</f>
        <v>5.5393995510229015</v>
      </c>
      <c r="V588" t="str">
        <f>VLOOKUP(physicochemical[[#This Row],[Euclidean Dist]],Quartiles,2)</f>
        <v>Q2</v>
      </c>
      <c r="W588">
        <f>IF(physicochemical[[#This Row],[Euclidean Dist]]&lt;=beta,1-2*(physicochemical[[#This Row],[Euclidean Dist]]/gamma)^2,2*((physicochemical[[#This Row],[Euclidean Dist]]-gamma)/gamma)^2)</f>
        <v>0.73076077757656355</v>
      </c>
      <c r="X588" t="str">
        <f>VLOOKUP(physicochemical[[#This Row],[S- Fn]],FuzzyQ,2)</f>
        <v>Q2</v>
      </c>
      <c r="Y588">
        <f>physicochemical[[#This Row],[Euclidean Dist]]^2</f>
        <v>30.684947385872722</v>
      </c>
      <c r="Z588" t="str">
        <f>VLOOKUP(physicochemical[[#This Row],[Concentration]],FuzzyQ,2)</f>
        <v>Q1</v>
      </c>
      <c r="AA588">
        <f>SQRT(physicochemical[[#This Row],[S- Fn]])</f>
        <v>0.85484546999827027</v>
      </c>
      <c r="AB588" t="str">
        <f>VLOOKUP(physicochemical[[#This Row],[Dialation]],FuzzyQ,2)</f>
        <v>Q1</v>
      </c>
    </row>
    <row r="589" spans="1:28" hidden="1" x14ac:dyDescent="0.35">
      <c r="A589">
        <f>'winequality-white'!A679</f>
        <v>8.6</v>
      </c>
      <c r="B589">
        <f>'winequality-white'!B679</f>
        <v>0.8</v>
      </c>
      <c r="C589">
        <f>'winequality-white'!D679</f>
        <v>2.2999999999999998</v>
      </c>
      <c r="D589">
        <f>'winequality-white'!E679</f>
        <v>8.4000000000000005E-2</v>
      </c>
      <c r="E589">
        <f>'winequality-white'!F679</f>
        <v>12</v>
      </c>
      <c r="F589">
        <f>'winequality-white'!H679</f>
        <v>0.99790000000000001</v>
      </c>
      <c r="G589">
        <f>'winequality-white'!I679</f>
        <v>3.4</v>
      </c>
      <c r="H589">
        <f>'winequality-white'!J679</f>
        <v>0.48</v>
      </c>
      <c r="I589">
        <f>'winequality-white'!K679</f>
        <v>9.9</v>
      </c>
      <c r="J589" s="17">
        <v>5</v>
      </c>
      <c r="K589">
        <f>STANDARDIZE(physicochemical[[#This Row],[fixed acidity]],Stats!B$3,Stats!B$7)</f>
        <v>-7.0183948975079527E-2</v>
      </c>
      <c r="L589">
        <f>STANDARDIZE(physicochemical[[#This Row],[volatile acidity]],Stats!C$3,Stats!C$7)</f>
        <v>1.5217597218967056</v>
      </c>
      <c r="M589">
        <f>STANDARDIZE(physicochemical[[#This Row],[residual sugar]],Stats!E$3,Stats!E$7)</f>
        <v>-0.2255118091914938</v>
      </c>
      <c r="N589">
        <f>STANDARDIZE(physicochemical[[#This Row],[chlorides]],Stats!F$3,Stats!F$7)</f>
        <v>-0.12771315137847594</v>
      </c>
      <c r="O589">
        <f>STANDARDIZE(physicochemical[[#This Row],[free sulfur dioxide]],Stats!G$3,Stats!G$7)</f>
        <v>-0.31796010277561787</v>
      </c>
      <c r="P589">
        <f>STANDARDIZE(physicochemical[[#This Row],[density]],Stats!I$3,Stats!I$7)</f>
        <v>0.30962730550551054</v>
      </c>
      <c r="Q589">
        <f>STANDARDIZE(physicochemical[[#This Row],[pH]],Stats!J$3,Stats!J$7)</f>
        <v>0.63881826341990211</v>
      </c>
      <c r="R589">
        <f>STANDARDIZE(physicochemical[[#This Row],[sulphates]],Stats!K$3,Stats!K$7)</f>
        <v>-1.0289851071797904</v>
      </c>
      <c r="S589">
        <f>STANDARDIZE(physicochemical[[#This Row],[alcohol]],Stats!L$3,Stats!L$7)</f>
        <v>-0.32976478502665485</v>
      </c>
      <c r="T589" s="17">
        <f>STANDARDIZE(physicochemical[[#This Row],[quality]],Stats!N$3,Stats!N$7)</f>
        <v>-0.74377842086283041</v>
      </c>
      <c r="U589">
        <f>SQRT(SUMXMY2($K$2:$S$2,physicochemical[[#This Row],[STDFA]:[STDAlc]]))</f>
        <v>3.3876073509788811</v>
      </c>
      <c r="V589" t="str">
        <f>VLOOKUP(physicochemical[[#This Row],[Euclidean Dist]],Quartiles,2)</f>
        <v>Q1</v>
      </c>
      <c r="W589">
        <f>IF(physicochemical[[#This Row],[Euclidean Dist]]&lt;=beta,1-2*(physicochemical[[#This Row],[Euclidean Dist]]/gamma)^2,2*((physicochemical[[#This Row],[Euclidean Dist]]-gamma)/gamma)^2)</f>
        <v>0.89930704691626351</v>
      </c>
      <c r="X589" t="str">
        <f>VLOOKUP(physicochemical[[#This Row],[S- Fn]],FuzzyQ,2)</f>
        <v>Q1</v>
      </c>
      <c r="Y589">
        <f>physicochemical[[#This Row],[Euclidean Dist]]^2</f>
        <v>11.475883564406152</v>
      </c>
      <c r="Z589" t="str">
        <f>VLOOKUP(physicochemical[[#This Row],[Concentration]],FuzzyQ,2)</f>
        <v>Q1</v>
      </c>
      <c r="AA589">
        <f>SQRT(physicochemical[[#This Row],[S- Fn]])</f>
        <v>0.94831800938095845</v>
      </c>
      <c r="AB589" t="str">
        <f>VLOOKUP(physicochemical[[#This Row],[Dialation]],FuzzyQ,2)</f>
        <v>Q1</v>
      </c>
    </row>
    <row r="590" spans="1:28" hidden="1" x14ac:dyDescent="0.35">
      <c r="A590">
        <f>'winequality-white'!A680</f>
        <v>8.3000000000000007</v>
      </c>
      <c r="B590">
        <f>'winequality-white'!B680</f>
        <v>0.78</v>
      </c>
      <c r="C590">
        <f>'winequality-white'!D680</f>
        <v>2.6</v>
      </c>
      <c r="D590">
        <f>'winequality-white'!E680</f>
        <v>8.1000000000000003E-2</v>
      </c>
      <c r="E590">
        <f>'winequality-white'!F680</f>
        <v>45</v>
      </c>
      <c r="F590">
        <f>'winequality-white'!H680</f>
        <v>0.99829999999999997</v>
      </c>
      <c r="G590">
        <f>'winequality-white'!I680</f>
        <v>3.48</v>
      </c>
      <c r="H590">
        <f>'winequality-white'!J680</f>
        <v>0.53</v>
      </c>
      <c r="I590">
        <f>'winequality-white'!K680</f>
        <v>10</v>
      </c>
      <c r="J590" s="17">
        <v>5</v>
      </c>
      <c r="K590">
        <f>STANDARDIZE(physicochemical[[#This Row],[fixed acidity]],Stats!B$3,Stats!B$7)</f>
        <v>-0.23352905907998314</v>
      </c>
      <c r="L590">
        <f>STANDARDIZE(physicochemical[[#This Row],[volatile acidity]],Stats!C$3,Stats!C$7)</f>
        <v>1.4097461985154016</v>
      </c>
      <c r="M590">
        <f>STANDARDIZE(physicochemical[[#This Row],[residual sugar]],Stats!E$3,Stats!E$7)</f>
        <v>1.6626854936809765E-2</v>
      </c>
      <c r="N590">
        <f>STANDARDIZE(physicochemical[[#This Row],[chlorides]],Stats!F$3,Stats!F$7)</f>
        <v>-0.18781345790952503</v>
      </c>
      <c r="O590">
        <f>STANDARDIZE(physicochemical[[#This Row],[free sulfur dioxide]],Stats!G$3,Stats!G$7)</f>
        <v>2.9909908248798192</v>
      </c>
      <c r="P590">
        <f>STANDARDIZE(physicochemical[[#This Row],[density]],Stats!I$3,Stats!I$7)</f>
        <v>0.53459810075761915</v>
      </c>
      <c r="Q590">
        <f>STANDARDIZE(physicochemical[[#This Row],[pH]],Stats!J$3,Stats!J$7)</f>
        <v>1.1453144088469795</v>
      </c>
      <c r="R590">
        <f>STANDARDIZE(physicochemical[[#This Row],[sulphates]],Stats!K$3,Stats!K$7)</f>
        <v>-0.75607371656346767</v>
      </c>
      <c r="S590">
        <f>STANDARDIZE(physicochemical[[#This Row],[alcohol]],Stats!L$3,Stats!L$7)</f>
        <v>-0.23297441665956675</v>
      </c>
      <c r="T590" s="17">
        <f>STANDARDIZE(physicochemical[[#This Row],[quality]],Stats!N$3,Stats!N$7)</f>
        <v>-0.74377842086283041</v>
      </c>
      <c r="U590">
        <f>SQRT(SUMXMY2($K$2:$S$2,physicochemical[[#This Row],[STDFA]:[STDAlc]]))</f>
        <v>5.0622671632691274</v>
      </c>
      <c r="V590" t="str">
        <f>VLOOKUP(physicochemical[[#This Row],[Euclidean Dist]],Quartiles,2)</f>
        <v>Q2</v>
      </c>
      <c r="W590">
        <f>IF(physicochemical[[#This Row],[Euclidean Dist]]&lt;=beta,1-2*(physicochemical[[#This Row],[Euclidean Dist]]/gamma)^2,2*((physicochemical[[#This Row],[Euclidean Dist]]-gamma)/gamma)^2)</f>
        <v>0.77514473157660591</v>
      </c>
      <c r="X590" t="str">
        <f>VLOOKUP(physicochemical[[#This Row],[S- Fn]],FuzzyQ,2)</f>
        <v>Q1</v>
      </c>
      <c r="Y590">
        <f>physicochemical[[#This Row],[Euclidean Dist]]^2</f>
        <v>25.626548832312857</v>
      </c>
      <c r="Z590" t="str">
        <f>VLOOKUP(physicochemical[[#This Row],[Concentration]],FuzzyQ,2)</f>
        <v>Q1</v>
      </c>
      <c r="AA590">
        <f>SQRT(physicochemical[[#This Row],[S- Fn]])</f>
        <v>0.88042304125721627</v>
      </c>
      <c r="AB590" t="str">
        <f>VLOOKUP(physicochemical[[#This Row],[Dialation]],FuzzyQ,2)</f>
        <v>Q1</v>
      </c>
    </row>
    <row r="591" spans="1:28" hidden="1" x14ac:dyDescent="0.35">
      <c r="A591">
        <f>'winequality-white'!A681</f>
        <v>10.8</v>
      </c>
      <c r="B591">
        <f>'winequality-white'!B681</f>
        <v>0.26</v>
      </c>
      <c r="C591">
        <f>'winequality-white'!D681</f>
        <v>3.3</v>
      </c>
      <c r="D591">
        <f>'winequality-white'!E681</f>
        <v>0.06</v>
      </c>
      <c r="E591">
        <f>'winequality-white'!F681</f>
        <v>20</v>
      </c>
      <c r="F591">
        <f>'winequality-white'!H681</f>
        <v>0.99719999999999998</v>
      </c>
      <c r="G591">
        <f>'winequality-white'!I681</f>
        <v>3.13</v>
      </c>
      <c r="H591">
        <f>'winequality-white'!J681</f>
        <v>0.54</v>
      </c>
      <c r="I591">
        <f>'winequality-white'!K681</f>
        <v>9.6</v>
      </c>
      <c r="J591" s="17">
        <v>5</v>
      </c>
      <c r="K591">
        <f>STANDARDIZE(physicochemical[[#This Row],[fixed acidity]],Stats!B$3,Stats!B$7)</f>
        <v>1.1276801917942185</v>
      </c>
      <c r="L591">
        <f>STANDARDIZE(physicochemical[[#This Row],[volatile acidity]],Stats!C$3,Stats!C$7)</f>
        <v>-1.5026054093985004</v>
      </c>
      <c r="M591">
        <f>STANDARDIZE(physicochemical[[#This Row],[residual sugar]],Stats!E$3,Stats!E$7)</f>
        <v>0.58161707123618411</v>
      </c>
      <c r="N591">
        <f>STANDARDIZE(physicochemical[[#This Row],[chlorides]],Stats!F$3,Stats!F$7)</f>
        <v>-0.6085156036268683</v>
      </c>
      <c r="O591">
        <f>STANDARDIZE(physicochemical[[#This Row],[free sulfur dioxide]],Stats!G$3,Stats!G$7)</f>
        <v>0.48420981908024568</v>
      </c>
      <c r="P591">
        <f>STANDARDIZE(physicochemical[[#This Row],[density]],Stats!I$3,Stats!I$7)</f>
        <v>-8.4071586185742023E-2</v>
      </c>
      <c r="Q591">
        <f>STANDARDIZE(physicochemical[[#This Row],[pH]],Stats!J$3,Stats!J$7)</f>
        <v>-1.0706062273964827</v>
      </c>
      <c r="R591">
        <f>STANDARDIZE(physicochemical[[#This Row],[sulphates]],Stats!K$3,Stats!K$7)</f>
        <v>-0.70149143844020312</v>
      </c>
      <c r="S591">
        <f>STANDARDIZE(physicochemical[[#This Row],[alcohol]],Stats!L$3,Stats!L$7)</f>
        <v>-0.62013589012792081</v>
      </c>
      <c r="T591" s="17">
        <f>STANDARDIZE(physicochemical[[#This Row],[quality]],Stats!N$3,Stats!N$7)</f>
        <v>-0.74377842086283041</v>
      </c>
      <c r="U591">
        <f>SQRT(SUMXMY2($K$2:$S$2,physicochemical[[#This Row],[STDFA]:[STDAlc]]))</f>
        <v>6.7032873004250213</v>
      </c>
      <c r="V591" t="str">
        <f>VLOOKUP(physicochemical[[#This Row],[Euclidean Dist]],Quartiles,2)</f>
        <v>Q2</v>
      </c>
      <c r="W591">
        <f>IF(physicochemical[[#This Row],[Euclidean Dist]]&lt;=beta,1-2*(physicochemical[[#This Row],[Euclidean Dist]]/gamma)^2,2*((physicochemical[[#This Row],[Euclidean Dist]]-gamma)/gamma)^2)</f>
        <v>0.60573464921540909</v>
      </c>
      <c r="X591" t="str">
        <f>VLOOKUP(physicochemical[[#This Row],[S- Fn]],FuzzyQ,2)</f>
        <v>Q2</v>
      </c>
      <c r="Y591">
        <f>physicochemical[[#This Row],[Euclidean Dist]]^2</f>
        <v>44.934060632039369</v>
      </c>
      <c r="Z591" t="str">
        <f>VLOOKUP(physicochemical[[#This Row],[Concentration]],FuzzyQ,2)</f>
        <v>Q1</v>
      </c>
      <c r="AA591">
        <f>SQRT(physicochemical[[#This Row],[S- Fn]])</f>
        <v>0.77828956643103542</v>
      </c>
      <c r="AB591" t="str">
        <f>VLOOKUP(physicochemical[[#This Row],[Dialation]],FuzzyQ,2)</f>
        <v>Q1</v>
      </c>
    </row>
    <row r="592" spans="1:28" hidden="1" x14ac:dyDescent="0.35">
      <c r="A592">
        <f>'winequality-white'!A682</f>
        <v>13.3</v>
      </c>
      <c r="B592">
        <f>'winequality-white'!B682</f>
        <v>0.43</v>
      </c>
      <c r="C592">
        <f>'winequality-white'!D682</f>
        <v>1.9</v>
      </c>
      <c r="D592">
        <f>'winequality-white'!E682</f>
        <v>7.0000000000000007E-2</v>
      </c>
      <c r="E592">
        <f>'winequality-white'!F682</f>
        <v>15</v>
      </c>
      <c r="F592">
        <f>'winequality-white'!H682</f>
        <v>1.0004</v>
      </c>
      <c r="G592">
        <f>'winequality-white'!I682</f>
        <v>3.06</v>
      </c>
      <c r="H592">
        <f>'winequality-white'!J682</f>
        <v>0.49</v>
      </c>
      <c r="I592">
        <f>'winequality-white'!K682</f>
        <v>9</v>
      </c>
      <c r="J592" s="17">
        <v>5</v>
      </c>
      <c r="K592">
        <f>STANDARDIZE(physicochemical[[#This Row],[fixed acidity]],Stats!B$3,Stats!B$7)</f>
        <v>2.48888944266842</v>
      </c>
      <c r="L592">
        <f>STANDARDIZE(physicochemical[[#This Row],[volatile acidity]],Stats!C$3,Stats!C$7)</f>
        <v>-0.55049046065741714</v>
      </c>
      <c r="M592">
        <f>STANDARDIZE(physicochemical[[#This Row],[residual sugar]],Stats!E$3,Stats!E$7)</f>
        <v>-0.54836336136256492</v>
      </c>
      <c r="N592">
        <f>STANDARDIZE(physicochemical[[#This Row],[chlorides]],Stats!F$3,Stats!F$7)</f>
        <v>-0.40818124852337134</v>
      </c>
      <c r="O592">
        <f>STANDARDIZE(physicochemical[[#This Row],[free sulfur dioxide]],Stats!G$3,Stats!G$7)</f>
        <v>-1.714638207966902E-2</v>
      </c>
      <c r="P592">
        <f>STANDARDIZE(physicochemical[[#This Row],[density]],Stats!I$3,Stats!I$7)</f>
        <v>1.7156947758313144</v>
      </c>
      <c r="Q592">
        <f>STANDARDIZE(physicochemical[[#This Row],[pH]],Stats!J$3,Stats!J$7)</f>
        <v>-1.5137903546451741</v>
      </c>
      <c r="R592">
        <f>STANDARDIZE(physicochemical[[#This Row],[sulphates]],Stats!K$3,Stats!K$7)</f>
        <v>-0.97440282905652598</v>
      </c>
      <c r="S592">
        <f>STANDARDIZE(physicochemical[[#This Row],[alcohol]],Stats!L$3,Stats!L$7)</f>
        <v>-1.2008781003304512</v>
      </c>
      <c r="T592" s="17">
        <f>STANDARDIZE(physicochemical[[#This Row],[quality]],Stats!N$3,Stats!N$7)</f>
        <v>-0.74377842086283041</v>
      </c>
      <c r="U592">
        <f>SQRT(SUMXMY2($K$2:$S$2,physicochemical[[#This Row],[STDFA]:[STDAlc]]))</f>
        <v>7.3122384360290908</v>
      </c>
      <c r="V592" t="str">
        <f>VLOOKUP(physicochemical[[#This Row],[Euclidean Dist]],Quartiles,2)</f>
        <v>Q2</v>
      </c>
      <c r="W592">
        <f>IF(physicochemical[[#This Row],[Euclidean Dist]]&lt;=beta,1-2*(physicochemical[[#This Row],[Euclidean Dist]]/gamma)^2,2*((physicochemical[[#This Row],[Euclidean Dist]]-gamma)/gamma)^2)</f>
        <v>0.53084793379043993</v>
      </c>
      <c r="X592" t="str">
        <f>VLOOKUP(physicochemical[[#This Row],[S- Fn]],FuzzyQ,2)</f>
        <v>Q2</v>
      </c>
      <c r="Y592">
        <f>physicochemical[[#This Row],[Euclidean Dist]]^2</f>
        <v>53.468830945341168</v>
      </c>
      <c r="Z592" t="str">
        <f>VLOOKUP(physicochemical[[#This Row],[Concentration]],FuzzyQ,2)</f>
        <v>Q1</v>
      </c>
      <c r="AA592">
        <f>SQRT(physicochemical[[#This Row],[S- Fn]])</f>
        <v>0.72859311950528327</v>
      </c>
      <c r="AB592" t="str">
        <f>VLOOKUP(physicochemical[[#This Row],[Dialation]],FuzzyQ,2)</f>
        <v>Q2</v>
      </c>
    </row>
    <row r="593" spans="1:28" hidden="1" x14ac:dyDescent="0.35">
      <c r="A593">
        <f>'winequality-white'!A683</f>
        <v>8</v>
      </c>
      <c r="B593">
        <f>'winequality-white'!B683</f>
        <v>0.45</v>
      </c>
      <c r="C593">
        <f>'winequality-white'!D683</f>
        <v>2.2000000000000002</v>
      </c>
      <c r="D593">
        <f>'winequality-white'!E683</f>
        <v>9.4E-2</v>
      </c>
      <c r="E593">
        <f>'winequality-white'!F683</f>
        <v>16</v>
      </c>
      <c r="F593">
        <f>'winequality-white'!H683</f>
        <v>0.99619999999999997</v>
      </c>
      <c r="G593">
        <f>'winequality-white'!I683</f>
        <v>3.21</v>
      </c>
      <c r="H593">
        <f>'winequality-white'!J683</f>
        <v>0.49</v>
      </c>
      <c r="I593">
        <f>'winequality-white'!K683</f>
        <v>10.199999999999999</v>
      </c>
      <c r="J593" s="17">
        <v>6</v>
      </c>
      <c r="K593">
        <f>STANDARDIZE(physicochemical[[#This Row],[fixed acidity]],Stats!B$3,Stats!B$7)</f>
        <v>-0.39687416918488777</v>
      </c>
      <c r="L593">
        <f>STANDARDIZE(physicochemical[[#This Row],[volatile acidity]],Stats!C$3,Stats!C$7)</f>
        <v>-0.43847693727611309</v>
      </c>
      <c r="M593">
        <f>STANDARDIZE(physicochemical[[#This Row],[residual sugar]],Stats!E$3,Stats!E$7)</f>
        <v>-0.30622469723426132</v>
      </c>
      <c r="N593">
        <f>STANDARDIZE(physicochemical[[#This Row],[chlorides]],Stats!F$3,Stats!F$7)</f>
        <v>7.2621203725020692E-2</v>
      </c>
      <c r="O593">
        <f>STANDARDIZE(physicochemical[[#This Row],[free sulfur dioxide]],Stats!G$3,Stats!G$7)</f>
        <v>8.3124858152313921E-2</v>
      </c>
      <c r="P593">
        <f>STANDARDIZE(physicochemical[[#This Row],[density]],Stats!I$3,Stats!I$7)</f>
        <v>-0.64649857431607605</v>
      </c>
      <c r="Q593">
        <f>STANDARDIZE(physicochemical[[#This Row],[pH]],Stats!J$3,Stats!J$7)</f>
        <v>-0.56411008196940526</v>
      </c>
      <c r="R593">
        <f>STANDARDIZE(physicochemical[[#This Row],[sulphates]],Stats!K$3,Stats!K$7)</f>
        <v>-0.97440282905652598</v>
      </c>
      <c r="S593">
        <f>STANDARDIZE(physicochemical[[#This Row],[alcohol]],Stats!L$3,Stats!L$7)</f>
        <v>-3.9393679925390557E-2</v>
      </c>
      <c r="T593" s="17">
        <f>STANDARDIZE(physicochemical[[#This Row],[quality]],Stats!N$3,Stats!N$7)</f>
        <v>0.50837380281196765</v>
      </c>
      <c r="U593">
        <f>SQRT(SUMXMY2($K$2:$S$2,physicochemical[[#This Row],[STDFA]:[STDAlc]]))</f>
        <v>5.3329491902019308</v>
      </c>
      <c r="V593" t="str">
        <f>VLOOKUP(physicochemical[[#This Row],[Euclidean Dist]],Quartiles,2)</f>
        <v>Q2</v>
      </c>
      <c r="W593">
        <f>IF(physicochemical[[#This Row],[Euclidean Dist]]&lt;=beta,1-2*(physicochemical[[#This Row],[Euclidean Dist]]/gamma)^2,2*((physicochemical[[#This Row],[Euclidean Dist]]-gamma)/gamma)^2)</f>
        <v>0.75045559527884997</v>
      </c>
      <c r="X593" t="str">
        <f>VLOOKUP(physicochemical[[#This Row],[S- Fn]],FuzzyQ,2)</f>
        <v>Q1</v>
      </c>
      <c r="Y593">
        <f>physicochemical[[#This Row],[Euclidean Dist]]^2</f>
        <v>28.440347065275429</v>
      </c>
      <c r="Z593" t="str">
        <f>VLOOKUP(physicochemical[[#This Row],[Concentration]],FuzzyQ,2)</f>
        <v>Q1</v>
      </c>
      <c r="AA593">
        <f>SQRT(physicochemical[[#This Row],[S- Fn]])</f>
        <v>0.8662884019071535</v>
      </c>
      <c r="AB593" t="str">
        <f>VLOOKUP(physicochemical[[#This Row],[Dialation]],FuzzyQ,2)</f>
        <v>Q1</v>
      </c>
    </row>
    <row r="594" spans="1:28" hidden="1" x14ac:dyDescent="0.35">
      <c r="A594">
        <f>'winequality-white'!A684</f>
        <v>8.5</v>
      </c>
      <c r="B594">
        <f>'winequality-white'!B684</f>
        <v>0.46</v>
      </c>
      <c r="C594">
        <f>'winequality-white'!D684</f>
        <v>2.25</v>
      </c>
      <c r="D594">
        <f>'winequality-white'!E684</f>
        <v>7.8E-2</v>
      </c>
      <c r="E594">
        <f>'winequality-white'!F684</f>
        <v>32</v>
      </c>
      <c r="F594">
        <f>'winequality-white'!H684</f>
        <v>0.998</v>
      </c>
      <c r="G594">
        <f>'winequality-white'!I684</f>
        <v>3.33</v>
      </c>
      <c r="H594">
        <f>'winequality-white'!J684</f>
        <v>0.54</v>
      </c>
      <c r="I594">
        <f>'winequality-white'!K684</f>
        <v>9.8000000000000007</v>
      </c>
      <c r="J594" s="17">
        <v>5</v>
      </c>
      <c r="K594">
        <f>STANDARDIZE(physicochemical[[#This Row],[fixed acidity]],Stats!B$3,Stats!B$7)</f>
        <v>-0.1246323190100474</v>
      </c>
      <c r="L594">
        <f>STANDARDIZE(physicochemical[[#This Row],[volatile acidity]],Stats!C$3,Stats!C$7)</f>
        <v>-0.38247017558546109</v>
      </c>
      <c r="M594">
        <f>STANDARDIZE(physicochemical[[#This Row],[residual sugar]],Stats!E$3,Stats!E$7)</f>
        <v>-0.26586825321287755</v>
      </c>
      <c r="N594">
        <f>STANDARDIZE(physicochemical[[#This Row],[chlorides]],Stats!F$3,Stats!F$7)</f>
        <v>-0.24791376444057411</v>
      </c>
      <c r="O594">
        <f>STANDARDIZE(physicochemical[[#This Row],[free sulfur dioxide]],Stats!G$3,Stats!G$7)</f>
        <v>1.687464701864041</v>
      </c>
      <c r="P594">
        <f>STANDARDIZE(physicochemical[[#This Row],[density]],Stats!I$3,Stats!I$7)</f>
        <v>0.36587000431853767</v>
      </c>
      <c r="Q594">
        <f>STANDARDIZE(physicochemical[[#This Row],[pH]],Stats!J$3,Stats!J$7)</f>
        <v>0.19563413617121084</v>
      </c>
      <c r="R594">
        <f>STANDARDIZE(physicochemical[[#This Row],[sulphates]],Stats!K$3,Stats!K$7)</f>
        <v>-0.70149143844020312</v>
      </c>
      <c r="S594">
        <f>STANDARDIZE(physicochemical[[#This Row],[alcohol]],Stats!L$3,Stats!L$7)</f>
        <v>-0.42655515339374295</v>
      </c>
      <c r="T594" s="17">
        <f>STANDARDIZE(physicochemical[[#This Row],[quality]],Stats!N$3,Stats!N$7)</f>
        <v>-0.74377842086283041</v>
      </c>
      <c r="U594">
        <f>SQRT(SUMXMY2($K$2:$S$2,physicochemical[[#This Row],[STDFA]:[STDAlc]]))</f>
        <v>5.6491606829026164</v>
      </c>
      <c r="V594" t="str">
        <f>VLOOKUP(physicochemical[[#This Row],[Euclidean Dist]],Quartiles,2)</f>
        <v>Q2</v>
      </c>
      <c r="W594">
        <f>IF(physicochemical[[#This Row],[Euclidean Dist]]&lt;=beta,1-2*(physicochemical[[#This Row],[Euclidean Dist]]/gamma)^2,2*((physicochemical[[#This Row],[Euclidean Dist]]-gamma)/gamma)^2)</f>
        <v>0.71998531989009396</v>
      </c>
      <c r="X594" t="str">
        <f>VLOOKUP(physicochemical[[#This Row],[S- Fn]],FuzzyQ,2)</f>
        <v>Q2</v>
      </c>
      <c r="Y594">
        <f>physicochemical[[#This Row],[Euclidean Dist]]^2</f>
        <v>31.913016421252756</v>
      </c>
      <c r="Z594" t="str">
        <f>VLOOKUP(physicochemical[[#This Row],[Concentration]],FuzzyQ,2)</f>
        <v>Q1</v>
      </c>
      <c r="AA594">
        <f>SQRT(physicochemical[[#This Row],[S- Fn]])</f>
        <v>0.84851948704204427</v>
      </c>
      <c r="AB594" t="str">
        <f>VLOOKUP(physicochemical[[#This Row],[Dialation]],FuzzyQ,2)</f>
        <v>Q1</v>
      </c>
    </row>
    <row r="595" spans="1:28" hidden="1" x14ac:dyDescent="0.35">
      <c r="A595">
        <f>'winequality-white'!A685</f>
        <v>8.1</v>
      </c>
      <c r="B595">
        <f>'winequality-white'!B685</f>
        <v>0.78</v>
      </c>
      <c r="C595">
        <f>'winequality-white'!D685</f>
        <v>2.6</v>
      </c>
      <c r="D595">
        <f>'winequality-white'!E685</f>
        <v>5.8999999999999997E-2</v>
      </c>
      <c r="E595">
        <f>'winequality-white'!F685</f>
        <v>5</v>
      </c>
      <c r="F595">
        <f>'winequality-white'!H685</f>
        <v>0.997</v>
      </c>
      <c r="G595">
        <f>'winequality-white'!I685</f>
        <v>3.37</v>
      </c>
      <c r="H595">
        <f>'winequality-white'!J685</f>
        <v>0.56000000000000005</v>
      </c>
      <c r="I595">
        <f>'winequality-white'!K685</f>
        <v>11.3</v>
      </c>
      <c r="J595" s="17">
        <v>5</v>
      </c>
      <c r="K595">
        <f>STANDARDIZE(physicochemical[[#This Row],[fixed acidity]],Stats!B$3,Stats!B$7)</f>
        <v>-0.34242579914991988</v>
      </c>
      <c r="L595">
        <f>STANDARDIZE(physicochemical[[#This Row],[volatile acidity]],Stats!C$3,Stats!C$7)</f>
        <v>1.4097461985154016</v>
      </c>
      <c r="M595">
        <f>STANDARDIZE(physicochemical[[#This Row],[residual sugar]],Stats!E$3,Stats!E$7)</f>
        <v>1.6626854936809765E-2</v>
      </c>
      <c r="N595">
        <f>STANDARDIZE(physicochemical[[#This Row],[chlorides]],Stats!F$3,Stats!F$7)</f>
        <v>-0.62854903913721794</v>
      </c>
      <c r="O595">
        <f>STANDARDIZE(physicochemical[[#This Row],[free sulfur dioxide]],Stats!G$3,Stats!G$7)</f>
        <v>-1.0198587843994984</v>
      </c>
      <c r="P595">
        <f>STANDARDIZE(physicochemical[[#This Row],[density]],Stats!I$3,Stats!I$7)</f>
        <v>-0.19655698381179634</v>
      </c>
      <c r="Q595">
        <f>STANDARDIZE(physicochemical[[#This Row],[pH]],Stats!J$3,Stats!J$7)</f>
        <v>0.44888220888474956</v>
      </c>
      <c r="R595">
        <f>STANDARDIZE(physicochemical[[#This Row],[sulphates]],Stats!K$3,Stats!K$7)</f>
        <v>-0.59232688219367402</v>
      </c>
      <c r="S595">
        <f>STANDARDIZE(physicochemical[[#This Row],[alcohol]],Stats!L$3,Stats!L$7)</f>
        <v>1.0253003721125837</v>
      </c>
      <c r="T595" s="17">
        <f>STANDARDIZE(physicochemical[[#This Row],[quality]],Stats!N$3,Stats!N$7)</f>
        <v>-0.74377842086283041</v>
      </c>
      <c r="U595">
        <f>SQRT(SUMXMY2($K$2:$S$2,physicochemical[[#This Row],[STDFA]:[STDAlc]]))</f>
        <v>3.2791666678426736</v>
      </c>
      <c r="V595" t="str">
        <f>VLOOKUP(physicochemical[[#This Row],[Euclidean Dist]],Quartiles,2)</f>
        <v>Q1</v>
      </c>
      <c r="W595">
        <f>IF(physicochemical[[#This Row],[Euclidean Dist]]&lt;=beta,1-2*(physicochemical[[#This Row],[Euclidean Dist]]/gamma)^2,2*((physicochemical[[#This Row],[Euclidean Dist]]-gamma)/gamma)^2)</f>
        <v>0.90565042976678367</v>
      </c>
      <c r="X595" t="str">
        <f>VLOOKUP(physicochemical[[#This Row],[S- Fn]],FuzzyQ,2)</f>
        <v>Q1</v>
      </c>
      <c r="Y595">
        <f>physicochemical[[#This Row],[Euclidean Dist]]^2</f>
        <v>10.752934035490423</v>
      </c>
      <c r="Z595" t="str">
        <f>VLOOKUP(physicochemical[[#This Row],[Concentration]],FuzzyQ,2)</f>
        <v>Q1</v>
      </c>
      <c r="AA595">
        <f>SQRT(physicochemical[[#This Row],[S- Fn]])</f>
        <v>0.95165667641580898</v>
      </c>
      <c r="AB595" t="str">
        <f>VLOOKUP(physicochemical[[#This Row],[Dialation]],FuzzyQ,2)</f>
        <v>Q1</v>
      </c>
    </row>
    <row r="596" spans="1:28" hidden="1" x14ac:dyDescent="0.35">
      <c r="A596">
        <f>'winequality-white'!A686</f>
        <v>9.8000000000000007</v>
      </c>
      <c r="B596">
        <f>'winequality-white'!B686</f>
        <v>0.98</v>
      </c>
      <c r="C596">
        <f>'winequality-white'!D686</f>
        <v>2.2999999999999998</v>
      </c>
      <c r="D596">
        <f>'winequality-white'!E686</f>
        <v>7.8E-2</v>
      </c>
      <c r="E596">
        <f>'winequality-white'!F686</f>
        <v>35</v>
      </c>
      <c r="F596">
        <f>'winequality-white'!H686</f>
        <v>0.998</v>
      </c>
      <c r="G596">
        <f>'winequality-white'!I686</f>
        <v>3.25</v>
      </c>
      <c r="H596">
        <f>'winequality-white'!J686</f>
        <v>0.48</v>
      </c>
      <c r="I596">
        <f>'winequality-white'!K686</f>
        <v>9.4</v>
      </c>
      <c r="J596" s="17">
        <v>5</v>
      </c>
      <c r="K596">
        <f>STANDARDIZE(physicochemical[[#This Row],[fixed acidity]],Stats!B$3,Stats!B$7)</f>
        <v>0.58319649144453789</v>
      </c>
      <c r="L596">
        <f>STANDARDIZE(physicochemical[[#This Row],[volatile acidity]],Stats!C$3,Stats!C$7)</f>
        <v>2.5298814323284406</v>
      </c>
      <c r="M596">
        <f>STANDARDIZE(physicochemical[[#This Row],[residual sugar]],Stats!E$3,Stats!E$7)</f>
        <v>-0.2255118091914938</v>
      </c>
      <c r="N596">
        <f>STANDARDIZE(physicochemical[[#This Row],[chlorides]],Stats!F$3,Stats!F$7)</f>
        <v>-0.24791376444057411</v>
      </c>
      <c r="O596">
        <f>STANDARDIZE(physicochemical[[#This Row],[free sulfur dioxide]],Stats!G$3,Stats!G$7)</f>
        <v>1.9882784225599899</v>
      </c>
      <c r="P596">
        <f>STANDARDIZE(physicochemical[[#This Row],[density]],Stats!I$3,Stats!I$7)</f>
        <v>0.36587000431853767</v>
      </c>
      <c r="Q596">
        <f>STANDARDIZE(physicochemical[[#This Row],[pH]],Stats!J$3,Stats!J$7)</f>
        <v>-0.3108620092558666</v>
      </c>
      <c r="R596">
        <f>STANDARDIZE(physicochemical[[#This Row],[sulphates]],Stats!K$3,Stats!K$7)</f>
        <v>-1.0289851071797904</v>
      </c>
      <c r="S596">
        <f>STANDARDIZE(physicochemical[[#This Row],[alcohol]],Stats!L$3,Stats!L$7)</f>
        <v>-0.813716626862097</v>
      </c>
      <c r="T596" s="17">
        <f>STANDARDIZE(physicochemical[[#This Row],[quality]],Stats!N$3,Stats!N$7)</f>
        <v>-0.74377842086283041</v>
      </c>
      <c r="U596">
        <f>SQRT(SUMXMY2($K$2:$S$2,physicochemical[[#This Row],[STDFA]:[STDAlc]]))</f>
        <v>4.7744563600994843</v>
      </c>
      <c r="V596" t="str">
        <f>VLOOKUP(physicochemical[[#This Row],[Euclidean Dist]],Quartiles,2)</f>
        <v>Q2</v>
      </c>
      <c r="W596">
        <f>IF(physicochemical[[#This Row],[Euclidean Dist]]&lt;=beta,1-2*(physicochemical[[#This Row],[Euclidean Dist]]/gamma)^2,2*((physicochemical[[#This Row],[Euclidean Dist]]-gamma)/gamma)^2)</f>
        <v>0.79998581315938444</v>
      </c>
      <c r="X596" t="str">
        <f>VLOOKUP(physicochemical[[#This Row],[S- Fn]],FuzzyQ,2)</f>
        <v>Q1</v>
      </c>
      <c r="Y596">
        <f>physicochemical[[#This Row],[Euclidean Dist]]^2</f>
        <v>22.795433534494418</v>
      </c>
      <c r="Z596" t="str">
        <f>VLOOKUP(physicochemical[[#This Row],[Concentration]],FuzzyQ,2)</f>
        <v>Q1</v>
      </c>
      <c r="AA596">
        <f>SQRT(physicochemical[[#This Row],[S- Fn]])</f>
        <v>0.89441926027975516</v>
      </c>
      <c r="AB596" t="str">
        <f>VLOOKUP(physicochemical[[#This Row],[Dialation]],FuzzyQ,2)</f>
        <v>Q1</v>
      </c>
    </row>
    <row r="597" spans="1:28" hidden="1" x14ac:dyDescent="0.35">
      <c r="A597">
        <f>'winequality-white'!A688</f>
        <v>7.1</v>
      </c>
      <c r="B597">
        <f>'winequality-white'!B688</f>
        <v>0.65</v>
      </c>
      <c r="C597">
        <f>'winequality-white'!D688</f>
        <v>1.8</v>
      </c>
      <c r="D597">
        <f>'winequality-white'!E688</f>
        <v>7.0000000000000007E-2</v>
      </c>
      <c r="E597">
        <f>'winequality-white'!F688</f>
        <v>13</v>
      </c>
      <c r="F597">
        <f>'winequality-white'!H688</f>
        <v>0.997</v>
      </c>
      <c r="G597">
        <f>'winequality-white'!I688</f>
        <v>3.44</v>
      </c>
      <c r="H597">
        <f>'winequality-white'!J688</f>
        <v>0.6</v>
      </c>
      <c r="I597">
        <f>'winequality-white'!K688</f>
        <v>9.1</v>
      </c>
      <c r="J597" s="17">
        <v>5</v>
      </c>
      <c r="K597">
        <f>STANDARDIZE(physicochemical[[#This Row],[fixed acidity]],Stats!B$3,Stats!B$7)</f>
        <v>-0.88690949949960052</v>
      </c>
      <c r="L597">
        <f>STANDARDIZE(physicochemical[[#This Row],[volatile acidity]],Stats!C$3,Stats!C$7)</f>
        <v>0.68165829653692611</v>
      </c>
      <c r="M597">
        <f>STANDARDIZE(physicochemical[[#This Row],[residual sugar]],Stats!E$3,Stats!E$7)</f>
        <v>-0.62907624940533258</v>
      </c>
      <c r="N597">
        <f>STANDARDIZE(physicochemical[[#This Row],[chlorides]],Stats!F$3,Stats!F$7)</f>
        <v>-0.40818124852337134</v>
      </c>
      <c r="O597">
        <f>STANDARDIZE(physicochemical[[#This Row],[free sulfur dioxide]],Stats!G$3,Stats!G$7)</f>
        <v>-0.2176888625436349</v>
      </c>
      <c r="P597">
        <f>STANDARDIZE(physicochemical[[#This Row],[density]],Stats!I$3,Stats!I$7)</f>
        <v>-0.19655698381179634</v>
      </c>
      <c r="Q597">
        <f>STANDARDIZE(physicochemical[[#This Row],[pH]],Stats!J$3,Stats!J$7)</f>
        <v>0.89206633613344088</v>
      </c>
      <c r="R597">
        <f>STANDARDIZE(physicochemical[[#This Row],[sulphates]],Stats!K$3,Stats!K$7)</f>
        <v>-0.37399776970061643</v>
      </c>
      <c r="S597">
        <f>STANDARDIZE(physicochemical[[#This Row],[alcohol]],Stats!L$3,Stats!L$7)</f>
        <v>-1.1040877319633631</v>
      </c>
      <c r="T597" s="17">
        <f>STANDARDIZE(physicochemical[[#This Row],[quality]],Stats!N$3,Stats!N$7)</f>
        <v>-0.74377842086283041</v>
      </c>
      <c r="U597">
        <f>SQRT(SUMXMY2($K$2:$S$2,physicochemical[[#This Row],[STDFA]:[STDAlc]]))</f>
        <v>4.2254577542994438</v>
      </c>
      <c r="V597" t="str">
        <f>VLOOKUP(physicochemical[[#This Row],[Euclidean Dist]],Quartiles,2)</f>
        <v>Q2</v>
      </c>
      <c r="W597">
        <f>IF(physicochemical[[#This Row],[Euclidean Dist]]&lt;=beta,1-2*(physicochemical[[#This Row],[Euclidean Dist]]/gamma)^2,2*((physicochemical[[#This Row],[Euclidean Dist]]-gamma)/gamma)^2)</f>
        <v>0.84333915211045629</v>
      </c>
      <c r="X597" t="str">
        <f>VLOOKUP(physicochemical[[#This Row],[S- Fn]],FuzzyQ,2)</f>
        <v>Q1</v>
      </c>
      <c r="Y597">
        <f>physicochemical[[#This Row],[Euclidean Dist]]^2</f>
        <v>17.8544932333693</v>
      </c>
      <c r="Z597" t="str">
        <f>VLOOKUP(physicochemical[[#This Row],[Concentration]],FuzzyQ,2)</f>
        <v>Q1</v>
      </c>
      <c r="AA597">
        <f>SQRT(physicochemical[[#This Row],[S- Fn]])</f>
        <v>0.91833498904836264</v>
      </c>
      <c r="AB597" t="str">
        <f>VLOOKUP(physicochemical[[#This Row],[Dialation]],FuzzyQ,2)</f>
        <v>Q1</v>
      </c>
    </row>
    <row r="598" spans="1:28" hidden="1" x14ac:dyDescent="0.35">
      <c r="A598">
        <f>'winequality-white'!A689</f>
        <v>9.1</v>
      </c>
      <c r="B598">
        <f>'winequality-white'!B689</f>
        <v>0.64</v>
      </c>
      <c r="C598">
        <f>'winequality-white'!D689</f>
        <v>3.1</v>
      </c>
      <c r="D598">
        <f>'winequality-white'!E689</f>
        <v>9.5000000000000001E-2</v>
      </c>
      <c r="E598">
        <f>'winequality-white'!F689</f>
        <v>13</v>
      </c>
      <c r="F598">
        <f>'winequality-white'!H689</f>
        <v>0.99980000000000002</v>
      </c>
      <c r="G598">
        <f>'winequality-white'!I689</f>
        <v>3.28</v>
      </c>
      <c r="H598">
        <f>'winequality-white'!J689</f>
        <v>0.59</v>
      </c>
      <c r="I598">
        <f>'winequality-white'!K689</f>
        <v>9.6999999999999993</v>
      </c>
      <c r="J598" s="17">
        <v>5</v>
      </c>
      <c r="K598">
        <f>STANDARDIZE(physicochemical[[#This Row],[fixed acidity]],Stats!B$3,Stats!B$7)</f>
        <v>0.2020579011997608</v>
      </c>
      <c r="L598">
        <f>STANDARDIZE(physicochemical[[#This Row],[volatile acidity]],Stats!C$3,Stats!C$7)</f>
        <v>0.62565153484627412</v>
      </c>
      <c r="M598">
        <f>STANDARDIZE(physicochemical[[#This Row],[residual sugar]],Stats!E$3,Stats!E$7)</f>
        <v>0.42019129515064868</v>
      </c>
      <c r="N598">
        <f>STANDARDIZE(physicochemical[[#This Row],[chlorides]],Stats!F$3,Stats!F$7)</f>
        <v>9.2654639235370387E-2</v>
      </c>
      <c r="O598">
        <f>STANDARDIZE(physicochemical[[#This Row],[free sulfur dioxide]],Stats!G$3,Stats!G$7)</f>
        <v>-0.2176888625436349</v>
      </c>
      <c r="P598">
        <f>STANDARDIZE(physicochemical[[#This Row],[density]],Stats!I$3,Stats!I$7)</f>
        <v>1.3782385829531514</v>
      </c>
      <c r="Q598">
        <f>STANDARDIZE(physicochemical[[#This Row],[pH]],Stats!J$3,Stats!J$7)</f>
        <v>-0.12092595472071396</v>
      </c>
      <c r="R598">
        <f>STANDARDIZE(physicochemical[[#This Row],[sulphates]],Stats!K$3,Stats!K$7)</f>
        <v>-0.42858004782388098</v>
      </c>
      <c r="S598">
        <f>STANDARDIZE(physicochemical[[#This Row],[alcohol]],Stats!L$3,Stats!L$7)</f>
        <v>-0.52334552176083271</v>
      </c>
      <c r="T598" s="17">
        <f>STANDARDIZE(physicochemical[[#This Row],[quality]],Stats!N$3,Stats!N$7)</f>
        <v>-0.74377842086283041</v>
      </c>
      <c r="U598">
        <f>SQRT(SUMXMY2($K$2:$S$2,physicochemical[[#This Row],[STDFA]:[STDAlc]]))</f>
        <v>4.5652103357981808</v>
      </c>
      <c r="V598" t="str">
        <f>VLOOKUP(physicochemical[[#This Row],[Euclidean Dist]],Quartiles,2)</f>
        <v>Q2</v>
      </c>
      <c r="W598">
        <f>IF(physicochemical[[#This Row],[Euclidean Dist]]&lt;=beta,1-2*(physicochemical[[#This Row],[Euclidean Dist]]/gamma)^2,2*((physicochemical[[#This Row],[Euclidean Dist]]-gamma)/gamma)^2)</f>
        <v>0.81713334182848474</v>
      </c>
      <c r="X598" t="str">
        <f>VLOOKUP(physicochemical[[#This Row],[S- Fn]],FuzzyQ,2)</f>
        <v>Q1</v>
      </c>
      <c r="Y598">
        <f>physicochemical[[#This Row],[Euclidean Dist]]^2</f>
        <v>20.841145410078539</v>
      </c>
      <c r="Z598" t="str">
        <f>VLOOKUP(physicochemical[[#This Row],[Concentration]],FuzzyQ,2)</f>
        <v>Q1</v>
      </c>
      <c r="AA598">
        <f>SQRT(physicochemical[[#This Row],[S- Fn]])</f>
        <v>0.90395428082867368</v>
      </c>
      <c r="AB598" t="str">
        <f>VLOOKUP(physicochemical[[#This Row],[Dialation]],FuzzyQ,2)</f>
        <v>Q1</v>
      </c>
    </row>
    <row r="599" spans="1:28" hidden="1" x14ac:dyDescent="0.35">
      <c r="A599">
        <f>'winequality-white'!A690</f>
        <v>7.7</v>
      </c>
      <c r="B599">
        <f>'winequality-white'!B690</f>
        <v>0.66</v>
      </c>
      <c r="C599">
        <f>'winequality-white'!D690</f>
        <v>1.6</v>
      </c>
      <c r="D599">
        <f>'winequality-white'!E690</f>
        <v>3.9E-2</v>
      </c>
      <c r="E599">
        <f>'winequality-white'!F690</f>
        <v>4</v>
      </c>
      <c r="F599">
        <f>'winequality-white'!H690</f>
        <v>0.99619999999999997</v>
      </c>
      <c r="G599">
        <f>'winequality-white'!I690</f>
        <v>3.4</v>
      </c>
      <c r="H599">
        <f>'winequality-white'!J690</f>
        <v>0.47</v>
      </c>
      <c r="I599">
        <f>'winequality-white'!K690</f>
        <v>9.4</v>
      </c>
      <c r="J599" s="17">
        <v>5</v>
      </c>
      <c r="K599">
        <f>STANDARDIZE(physicochemical[[#This Row],[fixed acidity]],Stats!B$3,Stats!B$7)</f>
        <v>-0.56021927928979187</v>
      </c>
      <c r="L599">
        <f>STANDARDIZE(physicochemical[[#This Row],[volatile acidity]],Stats!C$3,Stats!C$7)</f>
        <v>0.73766505822757811</v>
      </c>
      <c r="M599">
        <f>STANDARDIZE(physicochemical[[#This Row],[residual sugar]],Stats!E$3,Stats!E$7)</f>
        <v>-0.79050202549086812</v>
      </c>
      <c r="N599">
        <f>STANDARDIZE(physicochemical[[#This Row],[chlorides]],Stats!F$3,Stats!F$7)</f>
        <v>-1.0292177493442114</v>
      </c>
      <c r="O599">
        <f>STANDARDIZE(physicochemical[[#This Row],[free sulfur dioxide]],Stats!G$3,Stats!G$7)</f>
        <v>-1.1201300246314814</v>
      </c>
      <c r="P599">
        <f>STANDARDIZE(physicochemical[[#This Row],[density]],Stats!I$3,Stats!I$7)</f>
        <v>-0.64649857431607605</v>
      </c>
      <c r="Q599">
        <f>STANDARDIZE(physicochemical[[#This Row],[pH]],Stats!J$3,Stats!J$7)</f>
        <v>0.63881826341990211</v>
      </c>
      <c r="R599">
        <f>STANDARDIZE(physicochemical[[#This Row],[sulphates]],Stats!K$3,Stats!K$7)</f>
        <v>-1.083567385303055</v>
      </c>
      <c r="S599">
        <f>STANDARDIZE(physicochemical[[#This Row],[alcohol]],Stats!L$3,Stats!L$7)</f>
        <v>-0.813716626862097</v>
      </c>
      <c r="T599" s="17">
        <f>STANDARDIZE(physicochemical[[#This Row],[quality]],Stats!N$3,Stats!N$7)</f>
        <v>-0.74377842086283041</v>
      </c>
      <c r="U599">
        <f>SQRT(SUMXMY2($K$2:$S$2,physicochemical[[#This Row],[STDFA]:[STDAlc]]))</f>
        <v>4.3020555938562746</v>
      </c>
      <c r="V599" t="str">
        <f>VLOOKUP(physicochemical[[#This Row],[Euclidean Dist]],Quartiles,2)</f>
        <v>Q2</v>
      </c>
      <c r="W599">
        <f>IF(physicochemical[[#This Row],[Euclidean Dist]]&lt;=beta,1-2*(physicochemical[[#This Row],[Euclidean Dist]]/gamma)^2,2*((physicochemical[[#This Row],[Euclidean Dist]]-gamma)/gamma)^2)</f>
        <v>0.83760786885391736</v>
      </c>
      <c r="X599" t="str">
        <f>VLOOKUP(physicochemical[[#This Row],[S- Fn]],FuzzyQ,2)</f>
        <v>Q1</v>
      </c>
      <c r="Y599">
        <f>physicochemical[[#This Row],[Euclidean Dist]]^2</f>
        <v>18.507682332630065</v>
      </c>
      <c r="Z599" t="str">
        <f>VLOOKUP(physicochemical[[#This Row],[Concentration]],FuzzyQ,2)</f>
        <v>Q1</v>
      </c>
      <c r="AA599">
        <f>SQRT(physicochemical[[#This Row],[S- Fn]])</f>
        <v>0.9152091940392193</v>
      </c>
      <c r="AB599" t="str">
        <f>VLOOKUP(physicochemical[[#This Row],[Dialation]],FuzzyQ,2)</f>
        <v>Q1</v>
      </c>
    </row>
    <row r="600" spans="1:28" hidden="1" x14ac:dyDescent="0.35">
      <c r="A600">
        <f>'winequality-white'!A691</f>
        <v>8.1</v>
      </c>
      <c r="B600">
        <f>'winequality-white'!B691</f>
        <v>0.38</v>
      </c>
      <c r="C600">
        <f>'winequality-white'!D691</f>
        <v>1.8</v>
      </c>
      <c r="D600">
        <f>'winequality-white'!E691</f>
        <v>0.157</v>
      </c>
      <c r="E600">
        <f>'winequality-white'!F691</f>
        <v>5</v>
      </c>
      <c r="F600">
        <f>'winequality-white'!H691</f>
        <v>0.99760000000000004</v>
      </c>
      <c r="G600">
        <f>'winequality-white'!I691</f>
        <v>3.3</v>
      </c>
      <c r="H600">
        <f>'winequality-white'!J691</f>
        <v>1.05</v>
      </c>
      <c r="I600">
        <f>'winequality-white'!K691</f>
        <v>9.4</v>
      </c>
      <c r="J600" s="17">
        <v>5</v>
      </c>
      <c r="K600">
        <f>STANDARDIZE(physicochemical[[#This Row],[fixed acidity]],Stats!B$3,Stats!B$7)</f>
        <v>-0.34242579914991988</v>
      </c>
      <c r="L600">
        <f>STANDARDIZE(physicochemical[[#This Row],[volatile acidity]],Stats!C$3,Stats!C$7)</f>
        <v>-0.83052426911067678</v>
      </c>
      <c r="M600">
        <f>STANDARDIZE(physicochemical[[#This Row],[residual sugar]],Stats!E$3,Stats!E$7)</f>
        <v>-0.62907624940533258</v>
      </c>
      <c r="N600">
        <f>STANDARDIZE(physicochemical[[#This Row],[chlorides]],Stats!F$3,Stats!F$7)</f>
        <v>1.3347276408770501</v>
      </c>
      <c r="O600">
        <f>STANDARDIZE(physicochemical[[#This Row],[free sulfur dioxide]],Stats!G$3,Stats!G$7)</f>
        <v>-1.0198587843994984</v>
      </c>
      <c r="P600">
        <f>STANDARDIZE(physicochemical[[#This Row],[density]],Stats!I$3,Stats!I$7)</f>
        <v>0.14089920906642905</v>
      </c>
      <c r="Q600">
        <f>STANDARDIZE(physicochemical[[#This Row],[pH]],Stats!J$3,Stats!J$7)</f>
        <v>5.6980816360553939E-3</v>
      </c>
      <c r="R600">
        <f>STANDARDIZE(physicochemical[[#This Row],[sulphates]],Stats!K$3,Stats!K$7)</f>
        <v>2.0822047458462869</v>
      </c>
      <c r="S600">
        <f>STANDARDIZE(physicochemical[[#This Row],[alcohol]],Stats!L$3,Stats!L$7)</f>
        <v>-0.813716626862097</v>
      </c>
      <c r="T600" s="17">
        <f>STANDARDIZE(physicochemical[[#This Row],[quality]],Stats!N$3,Stats!N$7)</f>
        <v>-0.74377842086283041</v>
      </c>
      <c r="U600">
        <f>SQRT(SUMXMY2($K$2:$S$2,physicochemical[[#This Row],[STDFA]:[STDAlc]]))</f>
        <v>6.311983232176873</v>
      </c>
      <c r="V600" t="str">
        <f>VLOOKUP(physicochemical[[#This Row],[Euclidean Dist]],Quartiles,2)</f>
        <v>Q2</v>
      </c>
      <c r="W600">
        <f>IF(physicochemical[[#This Row],[Euclidean Dist]]&lt;=beta,1-2*(physicochemical[[#This Row],[Euclidean Dist]]/gamma)^2,2*((physicochemical[[#This Row],[Euclidean Dist]]-gamma)/gamma)^2)</f>
        <v>0.6504215779712148</v>
      </c>
      <c r="X600" t="str">
        <f>VLOOKUP(physicochemical[[#This Row],[S- Fn]],FuzzyQ,2)</f>
        <v>Q2</v>
      </c>
      <c r="Y600">
        <f>physicochemical[[#This Row],[Euclidean Dist]]^2</f>
        <v>39.841132323282004</v>
      </c>
      <c r="Z600" t="str">
        <f>VLOOKUP(physicochemical[[#This Row],[Concentration]],FuzzyQ,2)</f>
        <v>Q1</v>
      </c>
      <c r="AA600">
        <f>SQRT(physicochemical[[#This Row],[S- Fn]])</f>
        <v>0.80648718400927788</v>
      </c>
      <c r="AB600" t="str">
        <f>VLOOKUP(physicochemical[[#This Row],[Dialation]],FuzzyQ,2)</f>
        <v>Q1</v>
      </c>
    </row>
    <row r="601" spans="1:28" x14ac:dyDescent="0.35">
      <c r="A601">
        <f>'winequality-white'!A692</f>
        <v>7.4</v>
      </c>
      <c r="B601">
        <f>'winequality-white'!B692</f>
        <v>1.1850000000000001</v>
      </c>
      <c r="C601">
        <f>'winequality-white'!D692</f>
        <v>4.25</v>
      </c>
      <c r="D601">
        <f>'winequality-white'!E692</f>
        <v>9.7000000000000003E-2</v>
      </c>
      <c r="E601">
        <f>'winequality-white'!F692</f>
        <v>5</v>
      </c>
      <c r="F601">
        <f>'winequality-white'!H692</f>
        <v>0.99660000000000004</v>
      </c>
      <c r="G601">
        <f>'winequality-white'!I692</f>
        <v>3.63</v>
      </c>
      <c r="H601">
        <f>'winequality-white'!J692</f>
        <v>0.54</v>
      </c>
      <c r="I601">
        <f>'winequality-white'!K692</f>
        <v>10.7</v>
      </c>
      <c r="J601" s="17">
        <v>3</v>
      </c>
      <c r="K601">
        <f>STANDARDIZE(physicochemical[[#This Row],[fixed acidity]],Stats!B$3,Stats!B$7)</f>
        <v>-0.72356438939469592</v>
      </c>
      <c r="L601">
        <f>STANDARDIZE(physicochemical[[#This Row],[volatile acidity]],Stats!C$3,Stats!C$7)</f>
        <v>3.6780200469868061</v>
      </c>
      <c r="M601">
        <f>STANDARDIZE(physicochemical[[#This Row],[residual sugar]],Stats!E$3,Stats!E$7)</f>
        <v>1.3483895076424781</v>
      </c>
      <c r="N601">
        <f>STANDARDIZE(physicochemical[[#This Row],[chlorides]],Stats!F$3,Stats!F$7)</f>
        <v>0.13272151025606976</v>
      </c>
      <c r="O601">
        <f>STANDARDIZE(physicochemical[[#This Row],[free sulfur dioxide]],Stats!G$3,Stats!G$7)</f>
        <v>-1.0198587843994984</v>
      </c>
      <c r="P601">
        <f>STANDARDIZE(physicochemical[[#This Row],[density]],Stats!I$3,Stats!I$7)</f>
        <v>-0.42152777906390498</v>
      </c>
      <c r="Q601">
        <f>STANDARDIZE(physicochemical[[#This Row],[pH]],Stats!J$3,Stats!J$7)</f>
        <v>2.0949946815227483</v>
      </c>
      <c r="R601">
        <f>STANDARDIZE(physicochemical[[#This Row],[sulphates]],Stats!K$3,Stats!K$7)</f>
        <v>-0.70149143844020312</v>
      </c>
      <c r="S601">
        <f>STANDARDIZE(physicochemical[[#This Row],[alcohol]],Stats!L$3,Stats!L$7)</f>
        <v>0.44455816191005165</v>
      </c>
      <c r="T601" s="17">
        <f>STANDARDIZE(physicochemical[[#This Row],[quality]],Stats!N$3,Stats!N$7)</f>
        <v>-3.2480828682124265</v>
      </c>
      <c r="U601">
        <f>SQRT(SUMXMY2($K$2:$S$2,physicochemical[[#This Row],[STDFA]:[STDAlc]]))</f>
        <v>0</v>
      </c>
      <c r="V601" t="str">
        <f>VLOOKUP(physicochemical[[#This Row],[Euclidean Dist]],Quartiles,2)</f>
        <v>Q1</v>
      </c>
      <c r="W601">
        <f>IF(physicochemical[[#This Row],[Euclidean Dist]]&lt;=beta,1-2*(physicochemical[[#This Row],[Euclidean Dist]]/gamma)^2,2*((physicochemical[[#This Row],[Euclidean Dist]]-gamma)/gamma)^2)</f>
        <v>1</v>
      </c>
      <c r="X601" t="str">
        <f>VLOOKUP(physicochemical[[#This Row],[S- Fn]],FuzzyQ,2)</f>
        <v>Q1</v>
      </c>
      <c r="Y601">
        <f>physicochemical[[#This Row],[Euclidean Dist]]^2</f>
        <v>0</v>
      </c>
      <c r="Z601" t="str">
        <f>VLOOKUP(physicochemical[[#This Row],[Concentration]],FuzzyQ,2)</f>
        <v>Q4</v>
      </c>
      <c r="AA601">
        <f>SQRT(physicochemical[[#This Row],[S- Fn]])</f>
        <v>1</v>
      </c>
      <c r="AB601" t="str">
        <f>VLOOKUP(physicochemical[[#This Row],[Dialation]],FuzzyQ,2)</f>
        <v>Q1</v>
      </c>
    </row>
    <row r="602" spans="1:28" hidden="1" x14ac:dyDescent="0.35">
      <c r="A602">
        <f>'winequality-white'!A693</f>
        <v>9.1999999999999993</v>
      </c>
      <c r="B602">
        <f>'winequality-white'!B693</f>
        <v>0.92</v>
      </c>
      <c r="C602">
        <f>'winequality-white'!D693</f>
        <v>2.6</v>
      </c>
      <c r="D602">
        <f>'winequality-white'!E693</f>
        <v>8.6999999999999994E-2</v>
      </c>
      <c r="E602">
        <f>'winequality-white'!F693</f>
        <v>12</v>
      </c>
      <c r="F602">
        <f>'winequality-white'!H693</f>
        <v>0.99980000000000002</v>
      </c>
      <c r="G602">
        <f>'winequality-white'!I693</f>
        <v>3.48</v>
      </c>
      <c r="H602">
        <f>'winequality-white'!J693</f>
        <v>0.54</v>
      </c>
      <c r="I602">
        <f>'winequality-white'!K693</f>
        <v>9.8000000000000007</v>
      </c>
      <c r="J602" s="17">
        <v>5</v>
      </c>
      <c r="K602">
        <f>STANDARDIZE(physicochemical[[#This Row],[fixed acidity]],Stats!B$3,Stats!B$7)</f>
        <v>0.25650627123472869</v>
      </c>
      <c r="L602">
        <f>STANDARDIZE(physicochemical[[#This Row],[volatile acidity]],Stats!C$3,Stats!C$7)</f>
        <v>2.1938408621845289</v>
      </c>
      <c r="M602">
        <f>STANDARDIZE(physicochemical[[#This Row],[residual sugar]],Stats!E$3,Stats!E$7)</f>
        <v>1.6626854936809765E-2</v>
      </c>
      <c r="N602">
        <f>STANDARDIZE(physicochemical[[#This Row],[chlorides]],Stats!F$3,Stats!F$7)</f>
        <v>-6.7612844847427148E-2</v>
      </c>
      <c r="O602">
        <f>STANDARDIZE(physicochemical[[#This Row],[free sulfur dioxide]],Stats!G$3,Stats!G$7)</f>
        <v>-0.31796010277561787</v>
      </c>
      <c r="P602">
        <f>STANDARDIZE(physicochemical[[#This Row],[density]],Stats!I$3,Stats!I$7)</f>
        <v>1.3782385829531514</v>
      </c>
      <c r="Q602">
        <f>STANDARDIZE(physicochemical[[#This Row],[pH]],Stats!J$3,Stats!J$7)</f>
        <v>1.1453144088469795</v>
      </c>
      <c r="R602">
        <f>STANDARDIZE(physicochemical[[#This Row],[sulphates]],Stats!K$3,Stats!K$7)</f>
        <v>-0.70149143844020312</v>
      </c>
      <c r="S602">
        <f>STANDARDIZE(physicochemical[[#This Row],[alcohol]],Stats!L$3,Stats!L$7)</f>
        <v>-0.42655515339374295</v>
      </c>
      <c r="T602" s="17">
        <f>STANDARDIZE(physicochemical[[#This Row],[quality]],Stats!N$3,Stats!N$7)</f>
        <v>-0.74377842086283041</v>
      </c>
      <c r="U602">
        <f>SQRT(SUMXMY2($K$2:$S$2,physicochemical[[#This Row],[STDFA]:[STDAlc]]))</f>
        <v>3.2201869068310094</v>
      </c>
      <c r="V602" t="str">
        <f>VLOOKUP(physicochemical[[#This Row],[Euclidean Dist]],Quartiles,2)</f>
        <v>Q1</v>
      </c>
      <c r="W602">
        <f>IF(physicochemical[[#This Row],[Euclidean Dist]]&lt;=beta,1-2*(physicochemical[[#This Row],[Euclidean Dist]]/gamma)^2,2*((physicochemical[[#This Row],[Euclidean Dist]]-gamma)/gamma)^2)</f>
        <v>0.90901388860353061</v>
      </c>
      <c r="X602" t="str">
        <f>VLOOKUP(physicochemical[[#This Row],[S- Fn]],FuzzyQ,2)</f>
        <v>Q1</v>
      </c>
      <c r="Y602">
        <f>physicochemical[[#This Row],[Euclidean Dist]]^2</f>
        <v>10.369603714925864</v>
      </c>
      <c r="Z602" t="str">
        <f>VLOOKUP(physicochemical[[#This Row],[Concentration]],FuzzyQ,2)</f>
        <v>Q1</v>
      </c>
      <c r="AA602">
        <f>SQRT(physicochemical[[#This Row],[S- Fn]])</f>
        <v>0.95342219850574628</v>
      </c>
      <c r="AB602" t="str">
        <f>VLOOKUP(physicochemical[[#This Row],[Dialation]],FuzzyQ,2)</f>
        <v>Q1</v>
      </c>
    </row>
    <row r="603" spans="1:28" hidden="1" x14ac:dyDescent="0.35">
      <c r="A603">
        <f>'winequality-white'!A694</f>
        <v>8.6</v>
      </c>
      <c r="B603">
        <f>'winequality-white'!B694</f>
        <v>0.49</v>
      </c>
      <c r="C603">
        <f>'winequality-white'!D694</f>
        <v>2</v>
      </c>
      <c r="D603">
        <f>'winequality-white'!E694</f>
        <v>0.42199999999999999</v>
      </c>
      <c r="E603">
        <f>'winequality-white'!F694</f>
        <v>16</v>
      </c>
      <c r="F603">
        <f>'winequality-white'!H694</f>
        <v>0.99790000000000001</v>
      </c>
      <c r="G603">
        <f>'winequality-white'!I694</f>
        <v>3.03</v>
      </c>
      <c r="H603">
        <f>'winequality-white'!J694</f>
        <v>1.17</v>
      </c>
      <c r="I603">
        <f>'winequality-white'!K694</f>
        <v>9</v>
      </c>
      <c r="J603" s="17">
        <v>5</v>
      </c>
      <c r="K603">
        <f>STANDARDIZE(physicochemical[[#This Row],[fixed acidity]],Stats!B$3,Stats!B$7)</f>
        <v>-7.0183948975079527E-2</v>
      </c>
      <c r="L603">
        <f>STANDARDIZE(physicochemical[[#This Row],[volatile acidity]],Stats!C$3,Stats!C$7)</f>
        <v>-0.21444989051350535</v>
      </c>
      <c r="M603">
        <f>STANDARDIZE(physicochemical[[#This Row],[residual sugar]],Stats!E$3,Stats!E$7)</f>
        <v>-0.46765047331979703</v>
      </c>
      <c r="N603">
        <f>STANDARDIZE(physicochemical[[#This Row],[chlorides]],Stats!F$3,Stats!F$7)</f>
        <v>6.6435880511197141</v>
      </c>
      <c r="O603">
        <f>STANDARDIZE(physicochemical[[#This Row],[free sulfur dioxide]],Stats!G$3,Stats!G$7)</f>
        <v>8.3124858152313921E-2</v>
      </c>
      <c r="P603">
        <f>STANDARDIZE(physicochemical[[#This Row],[density]],Stats!I$3,Stats!I$7)</f>
        <v>0.30962730550551054</v>
      </c>
      <c r="Q603">
        <f>STANDARDIZE(physicochemical[[#This Row],[pH]],Stats!J$3,Stats!J$7)</f>
        <v>-1.7037264091803295</v>
      </c>
      <c r="R603">
        <f>STANDARDIZE(physicochemical[[#This Row],[sulphates]],Stats!K$3,Stats!K$7)</f>
        <v>2.7371920833254602</v>
      </c>
      <c r="S603">
        <f>STANDARDIZE(physicochemical[[#This Row],[alcohol]],Stats!L$3,Stats!L$7)</f>
        <v>-1.2008781003304512</v>
      </c>
      <c r="T603" s="17">
        <f>STANDARDIZE(physicochemical[[#This Row],[quality]],Stats!N$3,Stats!N$7)</f>
        <v>-0.74377842086283041</v>
      </c>
      <c r="U603">
        <f>SQRT(SUMXMY2($K$2:$S$2,physicochemical[[#This Row],[STDFA]:[STDAlc]]))</f>
        <v>9.5906756797421444</v>
      </c>
      <c r="V603" t="str">
        <f>VLOOKUP(physicochemical[[#This Row],[Euclidean Dist]],Quartiles,2)</f>
        <v>Q3</v>
      </c>
      <c r="W603">
        <f>IF(physicochemical[[#This Row],[Euclidean Dist]]&lt;=beta,1-2*(physicochemical[[#This Row],[Euclidean Dist]]/gamma)^2,2*((physicochemical[[#This Row],[Euclidean Dist]]-gamma)/gamma)^2)</f>
        <v>0.26609364901026034</v>
      </c>
      <c r="X603" t="str">
        <f>VLOOKUP(physicochemical[[#This Row],[S- Fn]],FuzzyQ,2)</f>
        <v>Q3</v>
      </c>
      <c r="Y603">
        <f>physicochemical[[#This Row],[Euclidean Dist]]^2</f>
        <v>91.981059993997448</v>
      </c>
      <c r="Z603" t="str">
        <f>VLOOKUP(physicochemical[[#This Row],[Concentration]],FuzzyQ,2)</f>
        <v>Q1</v>
      </c>
      <c r="AA603">
        <f>SQRT(physicochemical[[#This Row],[S- Fn]])</f>
        <v>0.51584265916096972</v>
      </c>
      <c r="AB603" t="str">
        <f>VLOOKUP(physicochemical[[#This Row],[Dialation]],FuzzyQ,2)</f>
        <v>Q2</v>
      </c>
    </row>
    <row r="604" spans="1:28" hidden="1" x14ac:dyDescent="0.35">
      <c r="A604">
        <f>'winequality-white'!A695</f>
        <v>9</v>
      </c>
      <c r="B604">
        <f>'winequality-white'!B695</f>
        <v>0.48</v>
      </c>
      <c r="C604">
        <f>'winequality-white'!D695</f>
        <v>2.8</v>
      </c>
      <c r="D604">
        <f>'winequality-white'!E695</f>
        <v>8.4000000000000005E-2</v>
      </c>
      <c r="E604">
        <f>'winequality-white'!F695</f>
        <v>21</v>
      </c>
      <c r="F604">
        <f>'winequality-white'!H695</f>
        <v>0.99839999999999995</v>
      </c>
      <c r="G604">
        <f>'winequality-white'!I695</f>
        <v>3.32</v>
      </c>
      <c r="H604">
        <f>'winequality-white'!J695</f>
        <v>0.62</v>
      </c>
      <c r="I604">
        <f>'winequality-white'!K695</f>
        <v>9.4</v>
      </c>
      <c r="J604" s="17">
        <v>5</v>
      </c>
      <c r="K604">
        <f>STANDARDIZE(physicochemical[[#This Row],[fixed acidity]],Stats!B$3,Stats!B$7)</f>
        <v>0.14760953116479295</v>
      </c>
      <c r="L604">
        <f>STANDARDIZE(physicochemical[[#This Row],[volatile acidity]],Stats!C$3,Stats!C$7)</f>
        <v>-0.27045665220415738</v>
      </c>
      <c r="M604">
        <f>STANDARDIZE(physicochemical[[#This Row],[residual sugar]],Stats!E$3,Stats!E$7)</f>
        <v>0.17805263102234511</v>
      </c>
      <c r="N604">
        <f>STANDARDIZE(physicochemical[[#This Row],[chlorides]],Stats!F$3,Stats!F$7)</f>
        <v>-0.12771315137847594</v>
      </c>
      <c r="O604">
        <f>STANDARDIZE(physicochemical[[#This Row],[free sulfur dioxide]],Stats!G$3,Stats!G$7)</f>
        <v>0.5844810593122286</v>
      </c>
      <c r="P604">
        <f>STANDARDIZE(physicochemical[[#This Row],[density]],Stats!I$3,Stats!I$7)</f>
        <v>0.59084079957064628</v>
      </c>
      <c r="Q604">
        <f>STANDARDIZE(physicochemical[[#This Row],[pH]],Stats!J$3,Stats!J$7)</f>
        <v>0.13232211799282476</v>
      </c>
      <c r="R604">
        <f>STANDARDIZE(physicochemical[[#This Row],[sulphates]],Stats!K$3,Stats!K$7)</f>
        <v>-0.26483321345408734</v>
      </c>
      <c r="S604">
        <f>STANDARDIZE(physicochemical[[#This Row],[alcohol]],Stats!L$3,Stats!L$7)</f>
        <v>-0.813716626862097</v>
      </c>
      <c r="T604" s="17">
        <f>STANDARDIZE(physicochemical[[#This Row],[quality]],Stats!N$3,Stats!N$7)</f>
        <v>-0.74377842086283041</v>
      </c>
      <c r="U604">
        <f>SQRT(SUMXMY2($K$2:$S$2,physicochemical[[#This Row],[STDFA]:[STDAlc]]))</f>
        <v>5.1972812869752278</v>
      </c>
      <c r="V604" t="str">
        <f>VLOOKUP(physicochemical[[#This Row],[Euclidean Dist]],Quartiles,2)</f>
        <v>Q2</v>
      </c>
      <c r="W604">
        <f>IF(physicochemical[[#This Row],[Euclidean Dist]]&lt;=beta,1-2*(physicochemical[[#This Row],[Euclidean Dist]]/gamma)^2,2*((physicochemical[[#This Row],[Euclidean Dist]]-gamma)/gamma)^2)</f>
        <v>0.76299069907309636</v>
      </c>
      <c r="X604" t="str">
        <f>VLOOKUP(physicochemical[[#This Row],[S- Fn]],FuzzyQ,2)</f>
        <v>Q1</v>
      </c>
      <c r="Y604">
        <f>physicochemical[[#This Row],[Euclidean Dist]]^2</f>
        <v>27.011732775942882</v>
      </c>
      <c r="Z604" t="str">
        <f>VLOOKUP(physicochemical[[#This Row],[Concentration]],FuzzyQ,2)</f>
        <v>Q1</v>
      </c>
      <c r="AA604">
        <f>SQRT(physicochemical[[#This Row],[S- Fn]])</f>
        <v>0.87349338811069221</v>
      </c>
      <c r="AB604" t="str">
        <f>VLOOKUP(physicochemical[[#This Row],[Dialation]],FuzzyQ,2)</f>
        <v>Q1</v>
      </c>
    </row>
    <row r="605" spans="1:28" hidden="1" x14ac:dyDescent="0.35">
      <c r="A605">
        <f>'winequality-white'!A696</f>
        <v>9</v>
      </c>
      <c r="B605">
        <f>'winequality-white'!B696</f>
        <v>0.47</v>
      </c>
      <c r="C605">
        <f>'winequality-white'!D696</f>
        <v>2.7</v>
      </c>
      <c r="D605">
        <f>'winequality-white'!E696</f>
        <v>8.4000000000000005E-2</v>
      </c>
      <c r="E605">
        <f>'winequality-white'!F696</f>
        <v>24</v>
      </c>
      <c r="F605">
        <f>'winequality-white'!H696</f>
        <v>0.99839999999999995</v>
      </c>
      <c r="G605">
        <f>'winequality-white'!I696</f>
        <v>3.31</v>
      </c>
      <c r="H605">
        <f>'winequality-white'!J696</f>
        <v>0.61</v>
      </c>
      <c r="I605">
        <f>'winequality-white'!K696</f>
        <v>9.4</v>
      </c>
      <c r="J605" s="17">
        <v>5</v>
      </c>
      <c r="K605">
        <f>STANDARDIZE(physicochemical[[#This Row],[fixed acidity]],Stats!B$3,Stats!B$7)</f>
        <v>0.14760953116479295</v>
      </c>
      <c r="L605">
        <f>STANDARDIZE(physicochemical[[#This Row],[volatile acidity]],Stats!C$3,Stats!C$7)</f>
        <v>-0.32646341389480937</v>
      </c>
      <c r="M605">
        <f>STANDARDIZE(physicochemical[[#This Row],[residual sugar]],Stats!E$3,Stats!E$7)</f>
        <v>9.733974297957762E-2</v>
      </c>
      <c r="N605">
        <f>STANDARDIZE(physicochemical[[#This Row],[chlorides]],Stats!F$3,Stats!F$7)</f>
        <v>-0.12771315137847594</v>
      </c>
      <c r="O605">
        <f>STANDARDIZE(physicochemical[[#This Row],[free sulfur dioxide]],Stats!G$3,Stats!G$7)</f>
        <v>0.88529478000817741</v>
      </c>
      <c r="P605">
        <f>STANDARDIZE(physicochemical[[#This Row],[density]],Stats!I$3,Stats!I$7)</f>
        <v>0.59084079957064628</v>
      </c>
      <c r="Q605">
        <f>STANDARDIZE(physicochemical[[#This Row],[pH]],Stats!J$3,Stats!J$7)</f>
        <v>6.9010099814441478E-2</v>
      </c>
      <c r="R605">
        <f>STANDARDIZE(physicochemical[[#This Row],[sulphates]],Stats!K$3,Stats!K$7)</f>
        <v>-0.31941549157735188</v>
      </c>
      <c r="S605">
        <f>STANDARDIZE(physicochemical[[#This Row],[alcohol]],Stats!L$3,Stats!L$7)</f>
        <v>-0.813716626862097</v>
      </c>
      <c r="T605" s="17">
        <f>STANDARDIZE(physicochemical[[#This Row],[quality]],Stats!N$3,Stats!N$7)</f>
        <v>-0.74377842086283041</v>
      </c>
      <c r="U605">
        <f>SQRT(SUMXMY2($K$2:$S$2,physicochemical[[#This Row],[STDFA]:[STDAlc]]))</f>
        <v>5.3773724770108231</v>
      </c>
      <c r="V605" t="str">
        <f>VLOOKUP(physicochemical[[#This Row],[Euclidean Dist]],Quartiles,2)</f>
        <v>Q2</v>
      </c>
      <c r="W605">
        <f>IF(physicochemical[[#This Row],[Euclidean Dist]]&lt;=beta,1-2*(physicochemical[[#This Row],[Euclidean Dist]]/gamma)^2,2*((physicochemical[[#This Row],[Euclidean Dist]]-gamma)/gamma)^2)</f>
        <v>0.74628088686508998</v>
      </c>
      <c r="X605" t="str">
        <f>VLOOKUP(physicochemical[[#This Row],[S- Fn]],FuzzyQ,2)</f>
        <v>Q2</v>
      </c>
      <c r="Y605">
        <f>physicochemical[[#This Row],[Euclidean Dist]]^2</f>
        <v>28.916134756513515</v>
      </c>
      <c r="Z605" t="str">
        <f>VLOOKUP(physicochemical[[#This Row],[Concentration]],FuzzyQ,2)</f>
        <v>Q1</v>
      </c>
      <c r="AA605">
        <f>SQRT(physicochemical[[#This Row],[S- Fn]])</f>
        <v>0.86387550426267445</v>
      </c>
      <c r="AB605" t="str">
        <f>VLOOKUP(physicochemical[[#This Row],[Dialation]],FuzzyQ,2)</f>
        <v>Q1</v>
      </c>
    </row>
    <row r="606" spans="1:28" hidden="1" x14ac:dyDescent="0.35">
      <c r="A606">
        <f>'winequality-white'!A697</f>
        <v>5.0999999999999996</v>
      </c>
      <c r="B606">
        <f>'winequality-white'!B697</f>
        <v>0.47</v>
      </c>
      <c r="C606">
        <f>'winequality-white'!D697</f>
        <v>1.3</v>
      </c>
      <c r="D606">
        <f>'winequality-white'!E697</f>
        <v>3.4000000000000002E-2</v>
      </c>
      <c r="E606">
        <f>'winequality-white'!F697</f>
        <v>18</v>
      </c>
      <c r="F606">
        <f>'winequality-white'!H697</f>
        <v>0.99209999999999998</v>
      </c>
      <c r="G606">
        <f>'winequality-white'!I697</f>
        <v>3.9</v>
      </c>
      <c r="H606">
        <f>'winequality-white'!J697</f>
        <v>0.62</v>
      </c>
      <c r="I606">
        <f>'winequality-white'!K697</f>
        <v>12.8</v>
      </c>
      <c r="J606" s="17">
        <v>6</v>
      </c>
      <c r="K606">
        <f>STANDARDIZE(physicochemical[[#This Row],[fixed acidity]],Stats!B$3,Stats!B$7)</f>
        <v>-1.975876900198962</v>
      </c>
      <c r="L606">
        <f>STANDARDIZE(physicochemical[[#This Row],[volatile acidity]],Stats!C$3,Stats!C$7)</f>
        <v>-0.32646341389480937</v>
      </c>
      <c r="M606">
        <f>STANDARDIZE(physicochemical[[#This Row],[residual sugar]],Stats!E$3,Stats!E$7)</f>
        <v>-1.0326406896191715</v>
      </c>
      <c r="N606">
        <f>STANDARDIZE(physicochemical[[#This Row],[chlorides]],Stats!F$3,Stats!F$7)</f>
        <v>-1.1293849268959597</v>
      </c>
      <c r="O606">
        <f>STANDARDIZE(physicochemical[[#This Row],[free sulfur dioxide]],Stats!G$3,Stats!G$7)</f>
        <v>0.2836673386162798</v>
      </c>
      <c r="P606">
        <f>STANDARDIZE(physicochemical[[#This Row],[density]],Stats!I$3,Stats!I$7)</f>
        <v>-2.9524492256504393</v>
      </c>
      <c r="Q606">
        <f>STANDARDIZE(physicochemical[[#This Row],[pH]],Stats!J$3,Stats!J$7)</f>
        <v>3.804419172339133</v>
      </c>
      <c r="R606">
        <f>STANDARDIZE(physicochemical[[#This Row],[sulphates]],Stats!K$3,Stats!K$7)</f>
        <v>-0.26483321345408734</v>
      </c>
      <c r="S606">
        <f>STANDARDIZE(physicochemical[[#This Row],[alcohol]],Stats!L$3,Stats!L$7)</f>
        <v>2.4771558976189101</v>
      </c>
      <c r="T606" s="17">
        <f>STANDARDIZE(physicochemical[[#This Row],[quality]],Stats!N$3,Stats!N$7)</f>
        <v>0.50837380281196765</v>
      </c>
      <c r="U606">
        <f>SQRT(SUMXMY2($K$2:$S$2,physicochemical[[#This Row],[STDFA]:[STDAlc]]))</f>
        <v>6.3415606631806023</v>
      </c>
      <c r="V606" t="str">
        <f>VLOOKUP(physicochemical[[#This Row],[Euclidean Dist]],Quartiles,2)</f>
        <v>Q2</v>
      </c>
      <c r="W606">
        <f>IF(physicochemical[[#This Row],[Euclidean Dist]]&lt;=beta,1-2*(physicochemical[[#This Row],[Euclidean Dist]]/gamma)^2,2*((physicochemical[[#This Row],[Euclidean Dist]]-gamma)/gamma)^2)</f>
        <v>0.64713771088671357</v>
      </c>
      <c r="X606" t="str">
        <f>VLOOKUP(physicochemical[[#This Row],[S- Fn]],FuzzyQ,2)</f>
        <v>Q2</v>
      </c>
      <c r="Y606">
        <f>physicochemical[[#This Row],[Euclidean Dist]]^2</f>
        <v>40.215391644799602</v>
      </c>
      <c r="Z606" t="str">
        <f>VLOOKUP(physicochemical[[#This Row],[Concentration]],FuzzyQ,2)</f>
        <v>Q1</v>
      </c>
      <c r="AA606">
        <f>SQRT(physicochemical[[#This Row],[S- Fn]])</f>
        <v>0.80444869997204516</v>
      </c>
      <c r="AB606" t="str">
        <f>VLOOKUP(physicochemical[[#This Row],[Dialation]],FuzzyQ,2)</f>
        <v>Q1</v>
      </c>
    </row>
    <row r="607" spans="1:28" hidden="1" x14ac:dyDescent="0.35">
      <c r="A607">
        <f>'winequality-white'!A698</f>
        <v>7</v>
      </c>
      <c r="B607">
        <f>'winequality-white'!B698</f>
        <v>0.65</v>
      </c>
      <c r="C607">
        <f>'winequality-white'!D698</f>
        <v>2.1</v>
      </c>
      <c r="D607">
        <f>'winequality-white'!E698</f>
        <v>6.6000000000000003E-2</v>
      </c>
      <c r="E607">
        <f>'winequality-white'!F698</f>
        <v>8</v>
      </c>
      <c r="F607">
        <f>'winequality-white'!H698</f>
        <v>0.99719999999999998</v>
      </c>
      <c r="G607">
        <f>'winequality-white'!I698</f>
        <v>3.47</v>
      </c>
      <c r="H607">
        <f>'winequality-white'!J698</f>
        <v>0.67</v>
      </c>
      <c r="I607">
        <f>'winequality-white'!K698</f>
        <v>9.5</v>
      </c>
      <c r="J607" s="17">
        <v>6</v>
      </c>
      <c r="K607">
        <f>STANDARDIZE(physicochemical[[#This Row],[fixed acidity]],Stats!B$3,Stats!B$7)</f>
        <v>-0.94135786953456846</v>
      </c>
      <c r="L607">
        <f>STANDARDIZE(physicochemical[[#This Row],[volatile acidity]],Stats!C$3,Stats!C$7)</f>
        <v>0.68165829653692611</v>
      </c>
      <c r="M607">
        <f>STANDARDIZE(physicochemical[[#This Row],[residual sugar]],Stats!E$3,Stats!E$7)</f>
        <v>-0.38693758527702915</v>
      </c>
      <c r="N607">
        <f>STANDARDIZE(physicochemical[[#This Row],[chlorides]],Stats!F$3,Stats!F$7)</f>
        <v>-0.48831499056477012</v>
      </c>
      <c r="O607">
        <f>STANDARDIZE(physicochemical[[#This Row],[free sulfur dioxide]],Stats!G$3,Stats!G$7)</f>
        <v>-0.71904506370354959</v>
      </c>
      <c r="P607">
        <f>STANDARDIZE(physicochemical[[#This Row],[density]],Stats!I$3,Stats!I$7)</f>
        <v>-8.4071586185742023E-2</v>
      </c>
      <c r="Q607">
        <f>STANDARDIZE(physicochemical[[#This Row],[pH]],Stats!J$3,Stats!J$7)</f>
        <v>1.0820023906685963</v>
      </c>
      <c r="R607">
        <f>STANDARDIZE(physicochemical[[#This Row],[sulphates]],Stats!K$3,Stats!K$7)</f>
        <v>8.0781771622354705E-3</v>
      </c>
      <c r="S607">
        <f>STANDARDIZE(physicochemical[[#This Row],[alcohol]],Stats!L$3,Stats!L$7)</f>
        <v>-0.71692625849500891</v>
      </c>
      <c r="T607" s="17">
        <f>STANDARDIZE(physicochemical[[#This Row],[quality]],Stats!N$3,Stats!N$7)</f>
        <v>0.50837380281196765</v>
      </c>
      <c r="U607">
        <f>SQRT(SUMXMY2($K$2:$S$2,physicochemical[[#This Row],[STDFA]:[STDAlc]]))</f>
        <v>3.9377300885857252</v>
      </c>
      <c r="V607" t="str">
        <f>VLOOKUP(physicochemical[[#This Row],[Euclidean Dist]],Quartiles,2)</f>
        <v>Q2</v>
      </c>
      <c r="W607">
        <f>IF(physicochemical[[#This Row],[Euclidean Dist]]&lt;=beta,1-2*(physicochemical[[#This Row],[Euclidean Dist]]/gamma)^2,2*((physicochemical[[#This Row],[Euclidean Dist]]-gamma)/gamma)^2)</f>
        <v>0.8639480305311551</v>
      </c>
      <c r="X607" t="str">
        <f>VLOOKUP(physicochemical[[#This Row],[S- Fn]],FuzzyQ,2)</f>
        <v>Q1</v>
      </c>
      <c r="Y607">
        <f>physicochemical[[#This Row],[Euclidean Dist]]^2</f>
        <v>15.505718250553343</v>
      </c>
      <c r="Z607" t="str">
        <f>VLOOKUP(physicochemical[[#This Row],[Concentration]],FuzzyQ,2)</f>
        <v>Q1</v>
      </c>
      <c r="AA607">
        <f>SQRT(physicochemical[[#This Row],[S- Fn]])</f>
        <v>0.92948804754615055</v>
      </c>
      <c r="AB607" t="str">
        <f>VLOOKUP(physicochemical[[#This Row],[Dialation]],FuzzyQ,2)</f>
        <v>Q1</v>
      </c>
    </row>
    <row r="608" spans="1:28" hidden="1" x14ac:dyDescent="0.35">
      <c r="A608">
        <f>'winequality-white'!A700</f>
        <v>9.4</v>
      </c>
      <c r="B608">
        <f>'winequality-white'!B700</f>
        <v>0.61499999999999999</v>
      </c>
      <c r="C608">
        <f>'winequality-white'!D700</f>
        <v>3.2</v>
      </c>
      <c r="D608">
        <f>'winequality-white'!E700</f>
        <v>8.6999999999999994E-2</v>
      </c>
      <c r="E608">
        <f>'winequality-white'!F700</f>
        <v>18</v>
      </c>
      <c r="F608">
        <f>'winequality-white'!H700</f>
        <v>1.0001</v>
      </c>
      <c r="G608">
        <f>'winequality-white'!I700</f>
        <v>3.31</v>
      </c>
      <c r="H608">
        <f>'winequality-white'!J700</f>
        <v>0.53</v>
      </c>
      <c r="I608">
        <f>'winequality-white'!K700</f>
        <v>9.6999999999999993</v>
      </c>
      <c r="J608" s="17">
        <v>5</v>
      </c>
      <c r="K608">
        <f>STANDARDIZE(physicochemical[[#This Row],[fixed acidity]],Stats!B$3,Stats!B$7)</f>
        <v>0.3654030113046654</v>
      </c>
      <c r="L608">
        <f>STANDARDIZE(physicochemical[[#This Row],[volatile acidity]],Stats!C$3,Stats!C$7)</f>
        <v>0.48563463061964413</v>
      </c>
      <c r="M608">
        <f>STANDARDIZE(physicochemical[[#This Row],[residual sugar]],Stats!E$3,Stats!E$7)</f>
        <v>0.50090418319341656</v>
      </c>
      <c r="N608">
        <f>STANDARDIZE(physicochemical[[#This Row],[chlorides]],Stats!F$3,Stats!F$7)</f>
        <v>-6.7612844847427148E-2</v>
      </c>
      <c r="O608">
        <f>STANDARDIZE(physicochemical[[#This Row],[free sulfur dioxide]],Stats!G$3,Stats!G$7)</f>
        <v>0.2836673386162798</v>
      </c>
      <c r="P608">
        <f>STANDARDIZE(physicochemical[[#This Row],[density]],Stats!I$3,Stats!I$7)</f>
        <v>1.5469666793922328</v>
      </c>
      <c r="Q608">
        <f>STANDARDIZE(physicochemical[[#This Row],[pH]],Stats!J$3,Stats!J$7)</f>
        <v>6.9010099814441478E-2</v>
      </c>
      <c r="R608">
        <f>STANDARDIZE(physicochemical[[#This Row],[sulphates]],Stats!K$3,Stats!K$7)</f>
        <v>-0.75607371656346767</v>
      </c>
      <c r="S608">
        <f>STANDARDIZE(physicochemical[[#This Row],[alcohol]],Stats!L$3,Stats!L$7)</f>
        <v>-0.52334552176083271</v>
      </c>
      <c r="T608" s="17">
        <f>STANDARDIZE(physicochemical[[#This Row],[quality]],Stats!N$3,Stats!N$7)</f>
        <v>-0.74377842086283041</v>
      </c>
      <c r="U608">
        <f>SQRT(SUMXMY2($K$2:$S$2,physicochemical[[#This Row],[STDFA]:[STDAlc]]))</f>
        <v>4.770127980781707</v>
      </c>
      <c r="V608" t="str">
        <f>VLOOKUP(physicochemical[[#This Row],[Euclidean Dist]],Quartiles,2)</f>
        <v>Q2</v>
      </c>
      <c r="W608">
        <f>IF(physicochemical[[#This Row],[Euclidean Dist]]&lt;=beta,1-2*(physicochemical[[#This Row],[Euclidean Dist]]/gamma)^2,2*((physicochemical[[#This Row],[Euclidean Dist]]-gamma)/gamma)^2)</f>
        <v>0.80034830253139289</v>
      </c>
      <c r="X608" t="str">
        <f>VLOOKUP(physicochemical[[#This Row],[S- Fn]],FuzzyQ,2)</f>
        <v>Q1</v>
      </c>
      <c r="Y608">
        <f>physicochemical[[#This Row],[Euclidean Dist]]^2</f>
        <v>22.754120953036566</v>
      </c>
      <c r="Z608" t="str">
        <f>VLOOKUP(physicochemical[[#This Row],[Concentration]],FuzzyQ,2)</f>
        <v>Q1</v>
      </c>
      <c r="AA608">
        <f>SQRT(physicochemical[[#This Row],[S- Fn]])</f>
        <v>0.89462187684596273</v>
      </c>
      <c r="AB608" t="str">
        <f>VLOOKUP(physicochemical[[#This Row],[Dialation]],FuzzyQ,2)</f>
        <v>Q1</v>
      </c>
    </row>
    <row r="609" spans="1:28" hidden="1" x14ac:dyDescent="0.35">
      <c r="A609">
        <f>'winequality-white'!A701</f>
        <v>11.8</v>
      </c>
      <c r="B609">
        <f>'winequality-white'!B701</f>
        <v>0.38</v>
      </c>
      <c r="C609">
        <f>'winequality-white'!D701</f>
        <v>2.1</v>
      </c>
      <c r="D609">
        <f>'winequality-white'!E701</f>
        <v>7.0999999999999994E-2</v>
      </c>
      <c r="E609">
        <f>'winequality-white'!F701</f>
        <v>5</v>
      </c>
      <c r="F609">
        <f>'winequality-white'!H701</f>
        <v>0.99860000000000004</v>
      </c>
      <c r="G609">
        <f>'winequality-white'!I701</f>
        <v>3.11</v>
      </c>
      <c r="H609">
        <f>'winequality-white'!J701</f>
        <v>0.62</v>
      </c>
      <c r="I609">
        <f>'winequality-white'!K701</f>
        <v>10.8</v>
      </c>
      <c r="J609" s="17">
        <v>6</v>
      </c>
      <c r="K609">
        <f>STANDARDIZE(physicochemical[[#This Row],[fixed acidity]],Stats!B$3,Stats!B$7)</f>
        <v>1.6721638921438993</v>
      </c>
      <c r="L609">
        <f>STANDARDIZE(physicochemical[[#This Row],[volatile acidity]],Stats!C$3,Stats!C$7)</f>
        <v>-0.83052426911067678</v>
      </c>
      <c r="M609">
        <f>STANDARDIZE(physicochemical[[#This Row],[residual sugar]],Stats!E$3,Stats!E$7)</f>
        <v>-0.38693758527702915</v>
      </c>
      <c r="N609">
        <f>STANDARDIZE(physicochemical[[#This Row],[chlorides]],Stats!F$3,Stats!F$7)</f>
        <v>-0.38814781301302193</v>
      </c>
      <c r="O609">
        <f>STANDARDIZE(physicochemical[[#This Row],[free sulfur dioxide]],Stats!G$3,Stats!G$7)</f>
        <v>-1.0198587843994984</v>
      </c>
      <c r="P609">
        <f>STANDARDIZE(physicochemical[[#This Row],[density]],Stats!I$3,Stats!I$7)</f>
        <v>0.70332619719676304</v>
      </c>
      <c r="Q609">
        <f>STANDARDIZE(physicochemical[[#This Row],[pH]],Stats!J$3,Stats!J$7)</f>
        <v>-1.1972302637532521</v>
      </c>
      <c r="R609">
        <f>STANDARDIZE(physicochemical[[#This Row],[sulphates]],Stats!K$3,Stats!K$7)</f>
        <v>-0.26483321345408734</v>
      </c>
      <c r="S609">
        <f>STANDARDIZE(physicochemical[[#This Row],[alcohol]],Stats!L$3,Stats!L$7)</f>
        <v>0.54134853027714147</v>
      </c>
      <c r="T609" s="17">
        <f>STANDARDIZE(physicochemical[[#This Row],[quality]],Stats!N$3,Stats!N$7)</f>
        <v>0.50837380281196765</v>
      </c>
      <c r="U609">
        <f>SQRT(SUMXMY2($K$2:$S$2,physicochemical[[#This Row],[STDFA]:[STDAlc]]))</f>
        <v>6.4539314498672606</v>
      </c>
      <c r="V609" t="str">
        <f>VLOOKUP(physicochemical[[#This Row],[Euclidean Dist]],Quartiles,2)</f>
        <v>Q2</v>
      </c>
      <c r="W609">
        <f>IF(physicochemical[[#This Row],[Euclidean Dist]]&lt;=beta,1-2*(physicochemical[[#This Row],[Euclidean Dist]]/gamma)^2,2*((physicochemical[[#This Row],[Euclidean Dist]]-gamma)/gamma)^2)</f>
        <v>0.63452166211001138</v>
      </c>
      <c r="X609" t="str">
        <f>VLOOKUP(physicochemical[[#This Row],[S- Fn]],FuzzyQ,2)</f>
        <v>Q2</v>
      </c>
      <c r="Y609">
        <f>physicochemical[[#This Row],[Euclidean Dist]]^2</f>
        <v>41.653231159585722</v>
      </c>
      <c r="Z609" t="str">
        <f>VLOOKUP(physicochemical[[#This Row],[Concentration]],FuzzyQ,2)</f>
        <v>Q1</v>
      </c>
      <c r="AA609">
        <f>SQRT(physicochemical[[#This Row],[S- Fn]])</f>
        <v>0.79656868009608017</v>
      </c>
      <c r="AB609" t="str">
        <f>VLOOKUP(physicochemical[[#This Row],[Dialation]],FuzzyQ,2)</f>
        <v>Q1</v>
      </c>
    </row>
    <row r="610" spans="1:28" hidden="1" x14ac:dyDescent="0.35">
      <c r="A610">
        <f>'winequality-white'!A702</f>
        <v>10.6</v>
      </c>
      <c r="B610">
        <f>'winequality-white'!B702</f>
        <v>1.02</v>
      </c>
      <c r="C610">
        <f>'winequality-white'!D702</f>
        <v>2.9</v>
      </c>
      <c r="D610">
        <f>'winequality-white'!E702</f>
        <v>7.5999999999999998E-2</v>
      </c>
      <c r="E610">
        <f>'winequality-white'!F702</f>
        <v>26</v>
      </c>
      <c r="F610">
        <f>'winequality-white'!H702</f>
        <v>0.99839999999999995</v>
      </c>
      <c r="G610">
        <f>'winequality-white'!I702</f>
        <v>3.08</v>
      </c>
      <c r="H610">
        <f>'winequality-white'!J702</f>
        <v>0.56999999999999995</v>
      </c>
      <c r="I610">
        <f>'winequality-white'!K702</f>
        <v>10.1</v>
      </c>
      <c r="J610" s="17">
        <v>6</v>
      </c>
      <c r="K610">
        <f>STANDARDIZE(physicochemical[[#This Row],[fixed acidity]],Stats!B$3,Stats!B$7)</f>
        <v>1.0187834517242818</v>
      </c>
      <c r="L610">
        <f>STANDARDIZE(physicochemical[[#This Row],[volatile acidity]],Stats!C$3,Stats!C$7)</f>
        <v>2.7539084790910486</v>
      </c>
      <c r="M610">
        <f>STANDARDIZE(physicochemical[[#This Row],[residual sugar]],Stats!E$3,Stats!E$7)</f>
        <v>0.25876551906511297</v>
      </c>
      <c r="N610">
        <f>STANDARDIZE(physicochemical[[#This Row],[chlorides]],Stats!F$3,Stats!F$7)</f>
        <v>-0.2879806354612735</v>
      </c>
      <c r="O610">
        <f>STANDARDIZE(physicochemical[[#This Row],[free sulfur dioxide]],Stats!G$3,Stats!G$7)</f>
        <v>1.0858372604721434</v>
      </c>
      <c r="P610">
        <f>STANDARDIZE(physicochemical[[#This Row],[density]],Stats!I$3,Stats!I$7)</f>
        <v>0.59084079957064628</v>
      </c>
      <c r="Q610">
        <f>STANDARDIZE(physicochemical[[#This Row],[pH]],Stats!J$3,Stats!J$7)</f>
        <v>-1.3871663182884046</v>
      </c>
      <c r="R610">
        <f>STANDARDIZE(physicochemical[[#This Row],[sulphates]],Stats!K$3,Stats!K$7)</f>
        <v>-0.53774460407041014</v>
      </c>
      <c r="S610">
        <f>STANDARDIZE(physicochemical[[#This Row],[alcohol]],Stats!L$3,Stats!L$7)</f>
        <v>-0.13618404829247865</v>
      </c>
      <c r="T610" s="17">
        <f>STANDARDIZE(physicochemical[[#This Row],[quality]],Stats!N$3,Stats!N$7)</f>
        <v>0.50837380281196765</v>
      </c>
      <c r="U610">
        <f>SQRT(SUMXMY2($K$2:$S$2,physicochemical[[#This Row],[STDFA]:[STDAlc]]))</f>
        <v>4.8168864074983766</v>
      </c>
      <c r="V610" t="str">
        <f>VLOOKUP(physicochemical[[#This Row],[Euclidean Dist]],Quartiles,2)</f>
        <v>Q2</v>
      </c>
      <c r="W610">
        <f>IF(physicochemical[[#This Row],[Euclidean Dist]]&lt;=beta,1-2*(physicochemical[[#This Row],[Euclidean Dist]]/gamma)^2,2*((physicochemical[[#This Row],[Euclidean Dist]]-gamma)/gamma)^2)</f>
        <v>0.79641501030454376</v>
      </c>
      <c r="X610" t="str">
        <f>VLOOKUP(physicochemical[[#This Row],[S- Fn]],FuzzyQ,2)</f>
        <v>Q1</v>
      </c>
      <c r="Y610">
        <f>physicochemical[[#This Row],[Euclidean Dist]]^2</f>
        <v>23.202394662742616</v>
      </c>
      <c r="Z610" t="str">
        <f>VLOOKUP(physicochemical[[#This Row],[Concentration]],FuzzyQ,2)</f>
        <v>Q1</v>
      </c>
      <c r="AA610">
        <f>SQRT(physicochemical[[#This Row],[S- Fn]])</f>
        <v>0.89242087061237185</v>
      </c>
      <c r="AB610" t="str">
        <f>VLOOKUP(physicochemical[[#This Row],[Dialation]],FuzzyQ,2)</f>
        <v>Q1</v>
      </c>
    </row>
    <row r="611" spans="1:28" hidden="1" x14ac:dyDescent="0.35">
      <c r="A611">
        <f>'winequality-white'!A704</f>
        <v>7</v>
      </c>
      <c r="B611">
        <f>'winequality-white'!B704</f>
        <v>0.64</v>
      </c>
      <c r="C611">
        <f>'winequality-white'!D704</f>
        <v>2.1</v>
      </c>
      <c r="D611">
        <f>'winequality-white'!E704</f>
        <v>6.7000000000000004E-2</v>
      </c>
      <c r="E611">
        <f>'winequality-white'!F704</f>
        <v>9</v>
      </c>
      <c r="F611">
        <f>'winequality-white'!H704</f>
        <v>0.997</v>
      </c>
      <c r="G611">
        <f>'winequality-white'!I704</f>
        <v>3.47</v>
      </c>
      <c r="H611">
        <f>'winequality-white'!J704</f>
        <v>0.67</v>
      </c>
      <c r="I611">
        <f>'winequality-white'!K704</f>
        <v>9.4</v>
      </c>
      <c r="J611" s="17">
        <v>6</v>
      </c>
      <c r="K611">
        <f>STANDARDIZE(physicochemical[[#This Row],[fixed acidity]],Stats!B$3,Stats!B$7)</f>
        <v>-0.94135786953456846</v>
      </c>
      <c r="L611">
        <f>STANDARDIZE(physicochemical[[#This Row],[volatile acidity]],Stats!C$3,Stats!C$7)</f>
        <v>0.62565153484627412</v>
      </c>
      <c r="M611">
        <f>STANDARDIZE(physicochemical[[#This Row],[residual sugar]],Stats!E$3,Stats!E$7)</f>
        <v>-0.38693758527702915</v>
      </c>
      <c r="N611">
        <f>STANDARDIZE(physicochemical[[#This Row],[chlorides]],Stats!F$3,Stats!F$7)</f>
        <v>-0.46828155505442043</v>
      </c>
      <c r="O611">
        <f>STANDARDIZE(physicochemical[[#This Row],[free sulfur dioxide]],Stats!G$3,Stats!G$7)</f>
        <v>-0.61877382347156662</v>
      </c>
      <c r="P611">
        <f>STANDARDIZE(physicochemical[[#This Row],[density]],Stats!I$3,Stats!I$7)</f>
        <v>-0.19655698381179634</v>
      </c>
      <c r="Q611">
        <f>STANDARDIZE(physicochemical[[#This Row],[pH]],Stats!J$3,Stats!J$7)</f>
        <v>1.0820023906685963</v>
      </c>
      <c r="R611">
        <f>STANDARDIZE(physicochemical[[#This Row],[sulphates]],Stats!K$3,Stats!K$7)</f>
        <v>8.0781771622354705E-3</v>
      </c>
      <c r="S611">
        <f>STANDARDIZE(physicochemical[[#This Row],[alcohol]],Stats!L$3,Stats!L$7)</f>
        <v>-0.813716626862097</v>
      </c>
      <c r="T611" s="17">
        <f>STANDARDIZE(physicochemical[[#This Row],[quality]],Stats!N$3,Stats!N$7)</f>
        <v>0.50837380281196765</v>
      </c>
      <c r="U611">
        <f>SQRT(SUMXMY2($K$2:$S$2,physicochemical[[#This Row],[STDFA]:[STDAlc]]))</f>
        <v>4.0076590682349931</v>
      </c>
      <c r="V611" t="str">
        <f>VLOOKUP(physicochemical[[#This Row],[Euclidean Dist]],Quartiles,2)</f>
        <v>Q2</v>
      </c>
      <c r="W611">
        <f>IF(physicochemical[[#This Row],[Euclidean Dist]]&lt;=beta,1-2*(physicochemical[[#This Row],[Euclidean Dist]]/gamma)^2,2*((physicochemical[[#This Row],[Euclidean Dist]]-gamma)/gamma)^2)</f>
        <v>0.85907291054035251</v>
      </c>
      <c r="X611" t="str">
        <f>VLOOKUP(physicochemical[[#This Row],[S- Fn]],FuzzyQ,2)</f>
        <v>Q1</v>
      </c>
      <c r="Y611">
        <f>physicochemical[[#This Row],[Euclidean Dist]]^2</f>
        <v>16.061331207206173</v>
      </c>
      <c r="Z611" t="str">
        <f>VLOOKUP(physicochemical[[#This Row],[Concentration]],FuzzyQ,2)</f>
        <v>Q1</v>
      </c>
      <c r="AA611">
        <f>SQRT(physicochemical[[#This Row],[S- Fn]])</f>
        <v>0.92686186162790862</v>
      </c>
      <c r="AB611" t="str">
        <f>VLOOKUP(physicochemical[[#This Row],[Dialation]],FuzzyQ,2)</f>
        <v>Q1</v>
      </c>
    </row>
    <row r="612" spans="1:28" hidden="1" x14ac:dyDescent="0.35">
      <c r="A612">
        <f>'winequality-white'!A705</f>
        <v>7.5</v>
      </c>
      <c r="B612">
        <f>'winequality-white'!B705</f>
        <v>0.38</v>
      </c>
      <c r="C612">
        <f>'winequality-white'!D705</f>
        <v>2.6</v>
      </c>
      <c r="D612">
        <f>'winequality-white'!E705</f>
        <v>7.2999999999999995E-2</v>
      </c>
      <c r="E612">
        <f>'winequality-white'!F705</f>
        <v>22</v>
      </c>
      <c r="F612">
        <f>'winequality-white'!H705</f>
        <v>0.99719999999999998</v>
      </c>
      <c r="G612">
        <f>'winequality-white'!I705</f>
        <v>3.32</v>
      </c>
      <c r="H612">
        <f>'winequality-white'!J705</f>
        <v>0.7</v>
      </c>
      <c r="I612">
        <f>'winequality-white'!K705</f>
        <v>9.6</v>
      </c>
      <c r="J612" s="17">
        <v>4</v>
      </c>
      <c r="K612">
        <f>STANDARDIZE(physicochemical[[#This Row],[fixed acidity]],Stats!B$3,Stats!B$7)</f>
        <v>-0.66911601935972809</v>
      </c>
      <c r="L612">
        <f>STANDARDIZE(physicochemical[[#This Row],[volatile acidity]],Stats!C$3,Stats!C$7)</f>
        <v>-0.83052426911067678</v>
      </c>
      <c r="M612">
        <f>STANDARDIZE(physicochemical[[#This Row],[residual sugar]],Stats!E$3,Stats!E$7)</f>
        <v>1.6626854936809765E-2</v>
      </c>
      <c r="N612">
        <f>STANDARDIZE(physicochemical[[#This Row],[chlorides]],Stats!F$3,Stats!F$7)</f>
        <v>-0.34808094199232259</v>
      </c>
      <c r="O612">
        <f>STANDARDIZE(physicochemical[[#This Row],[free sulfur dioxide]],Stats!G$3,Stats!G$7)</f>
        <v>0.68475229954421157</v>
      </c>
      <c r="P612">
        <f>STANDARDIZE(physicochemical[[#This Row],[density]],Stats!I$3,Stats!I$7)</f>
        <v>-8.4071586185742023E-2</v>
      </c>
      <c r="Q612">
        <f>STANDARDIZE(physicochemical[[#This Row],[pH]],Stats!J$3,Stats!J$7)</f>
        <v>0.13232211799282476</v>
      </c>
      <c r="R612">
        <f>STANDARDIZE(physicochemical[[#This Row],[sulphates]],Stats!K$3,Stats!K$7)</f>
        <v>0.17182501153202853</v>
      </c>
      <c r="S612">
        <f>STANDARDIZE(physicochemical[[#This Row],[alcohol]],Stats!L$3,Stats!L$7)</f>
        <v>-0.62013589012792081</v>
      </c>
      <c r="T612" s="17">
        <f>STANDARDIZE(physicochemical[[#This Row],[quality]],Stats!N$3,Stats!N$7)</f>
        <v>-1.9959306445376284</v>
      </c>
      <c r="U612">
        <f>SQRT(SUMXMY2($K$2:$S$2,physicochemical[[#This Row],[STDFA]:[STDAlc]]))</f>
        <v>5.5769717144638564</v>
      </c>
      <c r="V612" t="str">
        <f>VLOOKUP(physicochemical[[#This Row],[Euclidean Dist]],Quartiles,2)</f>
        <v>Q2</v>
      </c>
      <c r="W612">
        <f>IF(physicochemical[[#This Row],[Euclidean Dist]]&lt;=beta,1-2*(physicochemical[[#This Row],[Euclidean Dist]]/gamma)^2,2*((physicochemical[[#This Row],[Euclidean Dist]]-gamma)/gamma)^2)</f>
        <v>0.72709604582896703</v>
      </c>
      <c r="X612" t="str">
        <f>VLOOKUP(physicochemical[[#This Row],[S- Fn]],FuzzyQ,2)</f>
        <v>Q2</v>
      </c>
      <c r="Y612">
        <f>physicochemical[[#This Row],[Euclidean Dist]]^2</f>
        <v>31.102613503929927</v>
      </c>
      <c r="Z612" t="str">
        <f>VLOOKUP(physicochemical[[#This Row],[Concentration]],FuzzyQ,2)</f>
        <v>Q1</v>
      </c>
      <c r="AA612">
        <f>SQRT(physicochemical[[#This Row],[S- Fn]])</f>
        <v>0.85269927045176197</v>
      </c>
      <c r="AB612" t="str">
        <f>VLOOKUP(physicochemical[[#This Row],[Dialation]],FuzzyQ,2)</f>
        <v>Q1</v>
      </c>
    </row>
    <row r="613" spans="1:28" hidden="1" x14ac:dyDescent="0.35">
      <c r="A613">
        <f>'winequality-white'!A706</f>
        <v>9.1</v>
      </c>
      <c r="B613">
        <f>'winequality-white'!B706</f>
        <v>0.76500000000000001</v>
      </c>
      <c r="C613">
        <f>'winequality-white'!D706</f>
        <v>1.6</v>
      </c>
      <c r="D613">
        <f>'winequality-white'!E706</f>
        <v>7.8E-2</v>
      </c>
      <c r="E613">
        <f>'winequality-white'!F706</f>
        <v>4</v>
      </c>
      <c r="F613">
        <f>'winequality-white'!H706</f>
        <v>0.998</v>
      </c>
      <c r="G613">
        <f>'winequality-white'!I706</f>
        <v>3.29</v>
      </c>
      <c r="H613">
        <f>'winequality-white'!J706</f>
        <v>0.54</v>
      </c>
      <c r="I613">
        <f>'winequality-white'!K706</f>
        <v>9.6999999999999993</v>
      </c>
      <c r="J613" s="17">
        <v>4</v>
      </c>
      <c r="K613">
        <f>STANDARDIZE(physicochemical[[#This Row],[fixed acidity]],Stats!B$3,Stats!B$7)</f>
        <v>0.2020579011997608</v>
      </c>
      <c r="L613">
        <f>STANDARDIZE(physicochemical[[#This Row],[volatile acidity]],Stats!C$3,Stats!C$7)</f>
        <v>1.3257360559794236</v>
      </c>
      <c r="M613">
        <f>STANDARDIZE(physicochemical[[#This Row],[residual sugar]],Stats!E$3,Stats!E$7)</f>
        <v>-0.79050202549086812</v>
      </c>
      <c r="N613">
        <f>STANDARDIZE(physicochemical[[#This Row],[chlorides]],Stats!F$3,Stats!F$7)</f>
        <v>-0.24791376444057411</v>
      </c>
      <c r="O613">
        <f>STANDARDIZE(physicochemical[[#This Row],[free sulfur dioxide]],Stats!G$3,Stats!G$7)</f>
        <v>-1.1201300246314814</v>
      </c>
      <c r="P613">
        <f>STANDARDIZE(physicochemical[[#This Row],[density]],Stats!I$3,Stats!I$7)</f>
        <v>0.36587000431853767</v>
      </c>
      <c r="Q613">
        <f>STANDARDIZE(physicochemical[[#This Row],[pH]],Stats!J$3,Stats!J$7)</f>
        <v>-5.7613936542327875E-2</v>
      </c>
      <c r="R613">
        <f>STANDARDIZE(physicochemical[[#This Row],[sulphates]],Stats!K$3,Stats!K$7)</f>
        <v>-0.70149143844020312</v>
      </c>
      <c r="S613">
        <f>STANDARDIZE(physicochemical[[#This Row],[alcohol]],Stats!L$3,Stats!L$7)</f>
        <v>-0.52334552176083271</v>
      </c>
      <c r="T613" s="17">
        <f>STANDARDIZE(physicochemical[[#This Row],[quality]],Stats!N$3,Stats!N$7)</f>
        <v>-1.9959306445376284</v>
      </c>
      <c r="U613">
        <f>SQRT(SUMXMY2($K$2:$S$2,physicochemical[[#This Row],[STDFA]:[STDAlc]]))</f>
        <v>4.160573012984246</v>
      </c>
      <c r="V613" t="str">
        <f>VLOOKUP(physicochemical[[#This Row],[Euclidean Dist]],Quartiles,2)</f>
        <v>Q2</v>
      </c>
      <c r="W613">
        <f>IF(physicochemical[[#This Row],[Euclidean Dist]]&lt;=beta,1-2*(physicochemical[[#This Row],[Euclidean Dist]]/gamma)^2,2*((physicochemical[[#This Row],[Euclidean Dist]]-gamma)/gamma)^2)</f>
        <v>0.84811347704950435</v>
      </c>
      <c r="X613" t="str">
        <f>VLOOKUP(physicochemical[[#This Row],[S- Fn]],FuzzyQ,2)</f>
        <v>Q1</v>
      </c>
      <c r="Y613">
        <f>physicochemical[[#This Row],[Euclidean Dist]]^2</f>
        <v>17.310367796372805</v>
      </c>
      <c r="Z613" t="str">
        <f>VLOOKUP(physicochemical[[#This Row],[Concentration]],FuzzyQ,2)</f>
        <v>Q1</v>
      </c>
      <c r="AA613">
        <f>SQRT(physicochemical[[#This Row],[S- Fn]])</f>
        <v>0.92093076669720642</v>
      </c>
      <c r="AB613" t="str">
        <f>VLOOKUP(physicochemical[[#This Row],[Dialation]],FuzzyQ,2)</f>
        <v>Q1</v>
      </c>
    </row>
    <row r="614" spans="1:28" hidden="1" x14ac:dyDescent="0.35">
      <c r="A614">
        <f>'winequality-white'!A707</f>
        <v>8.4</v>
      </c>
      <c r="B614">
        <f>'winequality-white'!B707</f>
        <v>1.0349999999999999</v>
      </c>
      <c r="C614">
        <f>'winequality-white'!D707</f>
        <v>6</v>
      </c>
      <c r="D614">
        <f>'winequality-white'!E707</f>
        <v>7.2999999999999995E-2</v>
      </c>
      <c r="E614">
        <f>'winequality-white'!F707</f>
        <v>11</v>
      </c>
      <c r="F614">
        <f>'winequality-white'!H707</f>
        <v>0.999</v>
      </c>
      <c r="G614">
        <f>'winequality-white'!I707</f>
        <v>3.37</v>
      </c>
      <c r="H614">
        <f>'winequality-white'!J707</f>
        <v>0.49</v>
      </c>
      <c r="I614">
        <f>'winequality-white'!K707</f>
        <v>9.9</v>
      </c>
      <c r="J614" s="17">
        <v>5</v>
      </c>
      <c r="K614">
        <f>STANDARDIZE(physicochemical[[#This Row],[fixed acidity]],Stats!B$3,Stats!B$7)</f>
        <v>-0.17908068904501528</v>
      </c>
      <c r="L614">
        <f>STANDARDIZE(physicochemical[[#This Row],[volatile acidity]],Stats!C$3,Stats!C$7)</f>
        <v>2.837918621627026</v>
      </c>
      <c r="M614">
        <f>STANDARDIZE(physicochemical[[#This Row],[residual sugar]],Stats!E$3,Stats!E$7)</f>
        <v>2.7608650483909143</v>
      </c>
      <c r="N614">
        <f>STANDARDIZE(physicochemical[[#This Row],[chlorides]],Stats!F$3,Stats!F$7)</f>
        <v>-0.34808094199232259</v>
      </c>
      <c r="O614">
        <f>STANDARDIZE(physicochemical[[#This Row],[free sulfur dioxide]],Stats!G$3,Stats!G$7)</f>
        <v>-0.41823134300760079</v>
      </c>
      <c r="P614">
        <f>STANDARDIZE(physicochemical[[#This Row],[density]],Stats!I$3,Stats!I$7)</f>
        <v>0.92829699244887165</v>
      </c>
      <c r="Q614">
        <f>STANDARDIZE(physicochemical[[#This Row],[pH]],Stats!J$3,Stats!J$7)</f>
        <v>0.44888220888474956</v>
      </c>
      <c r="R614">
        <f>STANDARDIZE(physicochemical[[#This Row],[sulphates]],Stats!K$3,Stats!K$7)</f>
        <v>-0.97440282905652598</v>
      </c>
      <c r="S614">
        <f>STANDARDIZE(physicochemical[[#This Row],[alcohol]],Stats!L$3,Stats!L$7)</f>
        <v>-0.32976478502665485</v>
      </c>
      <c r="T614" s="17">
        <f>STANDARDIZE(physicochemical[[#This Row],[quality]],Stats!N$3,Stats!N$7)</f>
        <v>-0.74377842086283041</v>
      </c>
      <c r="U614">
        <f>SQRT(SUMXMY2($K$2:$S$2,physicochemical[[#This Row],[STDFA]:[STDAlc]]))</f>
        <v>2.9658416131039798</v>
      </c>
      <c r="V614" t="str">
        <f>VLOOKUP(physicochemical[[#This Row],[Euclidean Dist]],Quartiles,2)</f>
        <v>Q1</v>
      </c>
      <c r="W614">
        <f>IF(physicochemical[[#This Row],[Euclidean Dist]]&lt;=beta,1-2*(physicochemical[[#This Row],[Euclidean Dist]]/gamma)^2,2*((physicochemical[[#This Row],[Euclidean Dist]]-gamma)/gamma)^2)</f>
        <v>0.92281927506828609</v>
      </c>
      <c r="X614" t="str">
        <f>VLOOKUP(physicochemical[[#This Row],[S- Fn]],FuzzyQ,2)</f>
        <v>Q1</v>
      </c>
      <c r="Y614">
        <f>physicochemical[[#This Row],[Euclidean Dist]]^2</f>
        <v>8.7962164740192161</v>
      </c>
      <c r="Z614" t="str">
        <f>VLOOKUP(physicochemical[[#This Row],[Concentration]],FuzzyQ,2)</f>
        <v>Q1</v>
      </c>
      <c r="AA614">
        <f>SQRT(physicochemical[[#This Row],[S- Fn]])</f>
        <v>0.96063482919800802</v>
      </c>
      <c r="AB614" t="str">
        <f>VLOOKUP(physicochemical[[#This Row],[Dialation]],FuzzyQ,2)</f>
        <v>Q1</v>
      </c>
    </row>
    <row r="615" spans="1:28" hidden="1" x14ac:dyDescent="0.35">
      <c r="A615">
        <f>'winequality-white'!A708</f>
        <v>7</v>
      </c>
      <c r="B615">
        <f>'winequality-white'!B708</f>
        <v>0.78</v>
      </c>
      <c r="C615">
        <f>'winequality-white'!D708</f>
        <v>2</v>
      </c>
      <c r="D615">
        <f>'winequality-white'!E708</f>
        <v>9.2999999999999999E-2</v>
      </c>
      <c r="E615">
        <f>'winequality-white'!F708</f>
        <v>10</v>
      </c>
      <c r="F615">
        <f>'winequality-white'!H708</f>
        <v>0.99560000000000004</v>
      </c>
      <c r="G615">
        <f>'winequality-white'!I708</f>
        <v>3.4</v>
      </c>
      <c r="H615">
        <f>'winequality-white'!J708</f>
        <v>0.47</v>
      </c>
      <c r="I615">
        <f>'winequality-white'!K708</f>
        <v>10</v>
      </c>
      <c r="J615" s="17">
        <v>5</v>
      </c>
      <c r="K615">
        <f>STANDARDIZE(physicochemical[[#This Row],[fixed acidity]],Stats!B$3,Stats!B$7)</f>
        <v>-0.94135786953456846</v>
      </c>
      <c r="L615">
        <f>STANDARDIZE(physicochemical[[#This Row],[volatile acidity]],Stats!C$3,Stats!C$7)</f>
        <v>1.4097461985154016</v>
      </c>
      <c r="M615">
        <f>STANDARDIZE(physicochemical[[#This Row],[residual sugar]],Stats!E$3,Stats!E$7)</f>
        <v>-0.46765047331979703</v>
      </c>
      <c r="N615">
        <f>STANDARDIZE(physicochemical[[#This Row],[chlorides]],Stats!F$3,Stats!F$7)</f>
        <v>5.2587768214671003E-2</v>
      </c>
      <c r="O615">
        <f>STANDARDIZE(physicochemical[[#This Row],[free sulfur dioxide]],Stats!G$3,Stats!G$7)</f>
        <v>-0.51850258323958376</v>
      </c>
      <c r="P615">
        <f>STANDARDIZE(physicochemical[[#This Row],[density]],Stats!I$3,Stats!I$7)</f>
        <v>-0.98395476719423902</v>
      </c>
      <c r="Q615">
        <f>STANDARDIZE(physicochemical[[#This Row],[pH]],Stats!J$3,Stats!J$7)</f>
        <v>0.63881826341990211</v>
      </c>
      <c r="R615">
        <f>STANDARDIZE(physicochemical[[#This Row],[sulphates]],Stats!K$3,Stats!K$7)</f>
        <v>-1.083567385303055</v>
      </c>
      <c r="S615">
        <f>STANDARDIZE(physicochemical[[#This Row],[alcohol]],Stats!L$3,Stats!L$7)</f>
        <v>-0.23297441665956675</v>
      </c>
      <c r="T615" s="17">
        <f>STANDARDIZE(physicochemical[[#This Row],[quality]],Stats!N$3,Stats!N$7)</f>
        <v>-0.74377842086283041</v>
      </c>
      <c r="U615">
        <f>SQRT(SUMXMY2($K$2:$S$2,physicochemical[[#This Row],[STDFA]:[STDAlc]]))</f>
        <v>3.4336696438314749</v>
      </c>
      <c r="V615" t="str">
        <f>VLOOKUP(physicochemical[[#This Row],[Euclidean Dist]],Quartiles,2)</f>
        <v>Q1</v>
      </c>
      <c r="W615">
        <f>IF(physicochemical[[#This Row],[Euclidean Dist]]&lt;=beta,1-2*(physicochemical[[#This Row],[Euclidean Dist]]/gamma)^2,2*((physicochemical[[#This Row],[Euclidean Dist]]-gamma)/gamma)^2)</f>
        <v>0.89655012680001078</v>
      </c>
      <c r="X615" t="str">
        <f>VLOOKUP(physicochemical[[#This Row],[S- Fn]],FuzzyQ,2)</f>
        <v>Q1</v>
      </c>
      <c r="Y615">
        <f>physicochemical[[#This Row],[Euclidean Dist]]^2</f>
        <v>11.790087222969767</v>
      </c>
      <c r="Z615" t="str">
        <f>VLOOKUP(physicochemical[[#This Row],[Concentration]],FuzzyQ,2)</f>
        <v>Q1</v>
      </c>
      <c r="AA615">
        <f>SQRT(physicochemical[[#This Row],[S- Fn]])</f>
        <v>0.94686330945919051</v>
      </c>
      <c r="AB615" t="str">
        <f>VLOOKUP(physicochemical[[#This Row],[Dialation]],FuzzyQ,2)</f>
        <v>Q1</v>
      </c>
    </row>
    <row r="616" spans="1:28" hidden="1" x14ac:dyDescent="0.35">
      <c r="A616">
        <f>'winequality-white'!A709</f>
        <v>7.4</v>
      </c>
      <c r="B616">
        <f>'winequality-white'!B709</f>
        <v>0.49</v>
      </c>
      <c r="C616">
        <f>'winequality-white'!D709</f>
        <v>3</v>
      </c>
      <c r="D616">
        <f>'winequality-white'!E709</f>
        <v>7.6999999999999999E-2</v>
      </c>
      <c r="E616">
        <f>'winequality-white'!F709</f>
        <v>16</v>
      </c>
      <c r="F616">
        <f>'winequality-white'!H709</f>
        <v>0.99660000000000004</v>
      </c>
      <c r="G616">
        <f>'winequality-white'!I709</f>
        <v>3.37</v>
      </c>
      <c r="H616">
        <f>'winequality-white'!J709</f>
        <v>0.51</v>
      </c>
      <c r="I616">
        <f>'winequality-white'!K709</f>
        <v>10.5</v>
      </c>
      <c r="J616" s="17">
        <v>5</v>
      </c>
      <c r="K616">
        <f>STANDARDIZE(physicochemical[[#This Row],[fixed acidity]],Stats!B$3,Stats!B$7)</f>
        <v>-0.72356438939469592</v>
      </c>
      <c r="L616">
        <f>STANDARDIZE(physicochemical[[#This Row],[volatile acidity]],Stats!C$3,Stats!C$7)</f>
        <v>-0.21444989051350535</v>
      </c>
      <c r="M616">
        <f>STANDARDIZE(physicochemical[[#This Row],[residual sugar]],Stats!E$3,Stats!E$7)</f>
        <v>0.33947840710788085</v>
      </c>
      <c r="N616">
        <f>STANDARDIZE(physicochemical[[#This Row],[chlorides]],Stats!F$3,Stats!F$7)</f>
        <v>-0.26794719995092381</v>
      </c>
      <c r="O616">
        <f>STANDARDIZE(physicochemical[[#This Row],[free sulfur dioxide]],Stats!G$3,Stats!G$7)</f>
        <v>8.3124858152313921E-2</v>
      </c>
      <c r="P616">
        <f>STANDARDIZE(physicochemical[[#This Row],[density]],Stats!I$3,Stats!I$7)</f>
        <v>-0.42152777906390498</v>
      </c>
      <c r="Q616">
        <f>STANDARDIZE(physicochemical[[#This Row],[pH]],Stats!J$3,Stats!J$7)</f>
        <v>0.44888220888474956</v>
      </c>
      <c r="R616">
        <f>STANDARDIZE(physicochemical[[#This Row],[sulphates]],Stats!K$3,Stats!K$7)</f>
        <v>-0.86523827280999688</v>
      </c>
      <c r="S616">
        <f>STANDARDIZE(physicochemical[[#This Row],[alcohol]],Stats!L$3,Stats!L$7)</f>
        <v>0.25097742517587546</v>
      </c>
      <c r="T616" s="17">
        <f>STANDARDIZE(physicochemical[[#This Row],[quality]],Stats!N$3,Stats!N$7)</f>
        <v>-0.74377842086283041</v>
      </c>
      <c r="U616">
        <f>SQRT(SUMXMY2($K$2:$S$2,physicochemical[[#This Row],[STDFA]:[STDAlc]]))</f>
        <v>4.5078048930911452</v>
      </c>
      <c r="V616" t="str">
        <f>VLOOKUP(physicochemical[[#This Row],[Euclidean Dist]],Quartiles,2)</f>
        <v>Q2</v>
      </c>
      <c r="W616">
        <f>IF(physicochemical[[#This Row],[Euclidean Dist]]&lt;=beta,1-2*(physicochemical[[#This Row],[Euclidean Dist]]/gamma)^2,2*((physicochemical[[#This Row],[Euclidean Dist]]-gamma)/gamma)^2)</f>
        <v>0.82170335713893317</v>
      </c>
      <c r="X616" t="str">
        <f>VLOOKUP(physicochemical[[#This Row],[S- Fn]],FuzzyQ,2)</f>
        <v>Q1</v>
      </c>
      <c r="Y616">
        <f>physicochemical[[#This Row],[Euclidean Dist]]^2</f>
        <v>20.320304954176471</v>
      </c>
      <c r="Z616" t="str">
        <f>VLOOKUP(physicochemical[[#This Row],[Concentration]],FuzzyQ,2)</f>
        <v>Q1</v>
      </c>
      <c r="AA616">
        <f>SQRT(physicochemical[[#This Row],[S- Fn]])</f>
        <v>0.90647854753376989</v>
      </c>
      <c r="AB616" t="str">
        <f>VLOOKUP(physicochemical[[#This Row],[Dialation]],FuzzyQ,2)</f>
        <v>Q1</v>
      </c>
    </row>
    <row r="617" spans="1:28" hidden="1" x14ac:dyDescent="0.35">
      <c r="A617">
        <f>'winequality-white'!A710</f>
        <v>7.8</v>
      </c>
      <c r="B617">
        <f>'winequality-white'!B710</f>
        <v>0.54500000000000004</v>
      </c>
      <c r="C617">
        <f>'winequality-white'!D710</f>
        <v>2.5</v>
      </c>
      <c r="D617">
        <f>'winequality-white'!E710</f>
        <v>6.8000000000000005E-2</v>
      </c>
      <c r="E617">
        <f>'winequality-white'!F710</f>
        <v>11</v>
      </c>
      <c r="F617">
        <f>'winequality-white'!H710</f>
        <v>0.996</v>
      </c>
      <c r="G617">
        <f>'winequality-white'!I710</f>
        <v>3.34</v>
      </c>
      <c r="H617">
        <f>'winequality-white'!J710</f>
        <v>0.61</v>
      </c>
      <c r="I617">
        <f>'winequality-white'!K710</f>
        <v>11.6</v>
      </c>
      <c r="J617" s="17">
        <v>6</v>
      </c>
      <c r="K617">
        <f>STANDARDIZE(physicochemical[[#This Row],[fixed acidity]],Stats!B$3,Stats!B$7)</f>
        <v>-0.50577090925482393</v>
      </c>
      <c r="L617">
        <f>STANDARDIZE(physicochemical[[#This Row],[volatile acidity]],Stats!C$3,Stats!C$7)</f>
        <v>9.358729878508068E-2</v>
      </c>
      <c r="M617">
        <f>STANDARDIZE(physicochemical[[#This Row],[residual sugar]],Stats!E$3,Stats!E$7)</f>
        <v>-6.408603310595809E-2</v>
      </c>
      <c r="N617">
        <f>STANDARDIZE(physicochemical[[#This Row],[chlorides]],Stats!F$3,Stats!F$7)</f>
        <v>-0.44824811954407073</v>
      </c>
      <c r="O617">
        <f>STANDARDIZE(physicochemical[[#This Row],[free sulfur dioxide]],Stats!G$3,Stats!G$7)</f>
        <v>-0.41823134300760079</v>
      </c>
      <c r="P617">
        <f>STANDARDIZE(physicochemical[[#This Row],[density]],Stats!I$3,Stats!I$7)</f>
        <v>-0.7589839719421303</v>
      </c>
      <c r="Q617">
        <f>STANDARDIZE(physicochemical[[#This Row],[pH]],Stats!J$3,Stats!J$7)</f>
        <v>0.25894615434959412</v>
      </c>
      <c r="R617">
        <f>STANDARDIZE(physicochemical[[#This Row],[sulphates]],Stats!K$3,Stats!K$7)</f>
        <v>-0.31941549157735188</v>
      </c>
      <c r="S617">
        <f>STANDARDIZE(physicochemical[[#This Row],[alcohol]],Stats!L$3,Stats!L$7)</f>
        <v>1.3156714772138478</v>
      </c>
      <c r="T617" s="17">
        <f>STANDARDIZE(physicochemical[[#This Row],[quality]],Stats!N$3,Stats!N$7)</f>
        <v>0.50837380281196765</v>
      </c>
      <c r="U617">
        <f>SQRT(SUMXMY2($K$2:$S$2,physicochemical[[#This Row],[STDFA]:[STDAlc]]))</f>
        <v>4.4698917080940745</v>
      </c>
      <c r="V617" t="str">
        <f>VLOOKUP(physicochemical[[#This Row],[Euclidean Dist]],Quartiles,2)</f>
        <v>Q2</v>
      </c>
      <c r="W617">
        <f>IF(physicochemical[[#This Row],[Euclidean Dist]]&lt;=beta,1-2*(physicochemical[[#This Row],[Euclidean Dist]]/gamma)^2,2*((physicochemical[[#This Row],[Euclidean Dist]]-gamma)/gamma)^2)</f>
        <v>0.82468989578638485</v>
      </c>
      <c r="X617" t="str">
        <f>VLOOKUP(physicochemical[[#This Row],[S- Fn]],FuzzyQ,2)</f>
        <v>Q1</v>
      </c>
      <c r="Y617">
        <f>physicochemical[[#This Row],[Euclidean Dist]]^2</f>
        <v>19.979931882088163</v>
      </c>
      <c r="Z617" t="str">
        <f>VLOOKUP(physicochemical[[#This Row],[Concentration]],FuzzyQ,2)</f>
        <v>Q1</v>
      </c>
      <c r="AA617">
        <f>SQRT(physicochemical[[#This Row],[S- Fn]])</f>
        <v>0.90812438343345059</v>
      </c>
      <c r="AB617" t="str">
        <f>VLOOKUP(physicochemical[[#This Row],[Dialation]],FuzzyQ,2)</f>
        <v>Q1</v>
      </c>
    </row>
    <row r="618" spans="1:28" hidden="1" x14ac:dyDescent="0.35">
      <c r="A618">
        <f>'winequality-white'!A711</f>
        <v>9.6999999999999993</v>
      </c>
      <c r="B618">
        <f>'winequality-white'!B711</f>
        <v>0.31</v>
      </c>
      <c r="C618">
        <f>'winequality-white'!D711</f>
        <v>1.6</v>
      </c>
      <c r="D618">
        <f>'winequality-white'!E711</f>
        <v>6.2E-2</v>
      </c>
      <c r="E618">
        <f>'winequality-white'!F711</f>
        <v>13</v>
      </c>
      <c r="F618">
        <f>'winequality-white'!H711</f>
        <v>0.99829999999999997</v>
      </c>
      <c r="G618">
        <f>'winequality-white'!I711</f>
        <v>3.27</v>
      </c>
      <c r="H618">
        <f>'winequality-white'!J711</f>
        <v>0.66</v>
      </c>
      <c r="I618">
        <f>'winequality-white'!K711</f>
        <v>10</v>
      </c>
      <c r="J618" s="17">
        <v>6</v>
      </c>
      <c r="K618">
        <f>STANDARDIZE(physicochemical[[#This Row],[fixed acidity]],Stats!B$3,Stats!B$7)</f>
        <v>0.52874812140956906</v>
      </c>
      <c r="L618">
        <f>STANDARDIZE(physicochemical[[#This Row],[volatile acidity]],Stats!C$3,Stats!C$7)</f>
        <v>-1.2225716009452405</v>
      </c>
      <c r="M618">
        <f>STANDARDIZE(physicochemical[[#This Row],[residual sugar]],Stats!E$3,Stats!E$7)</f>
        <v>-0.79050202549086812</v>
      </c>
      <c r="N618">
        <f>STANDARDIZE(physicochemical[[#This Row],[chlorides]],Stats!F$3,Stats!F$7)</f>
        <v>-0.5684487326061689</v>
      </c>
      <c r="O618">
        <f>STANDARDIZE(physicochemical[[#This Row],[free sulfur dioxide]],Stats!G$3,Stats!G$7)</f>
        <v>-0.2176888625436349</v>
      </c>
      <c r="P618">
        <f>STANDARDIZE(physicochemical[[#This Row],[density]],Stats!I$3,Stats!I$7)</f>
        <v>0.53459810075761915</v>
      </c>
      <c r="Q618">
        <f>STANDARDIZE(physicochemical[[#This Row],[pH]],Stats!J$3,Stats!J$7)</f>
        <v>-0.18423797289909724</v>
      </c>
      <c r="R618">
        <f>STANDARDIZE(physicochemical[[#This Row],[sulphates]],Stats!K$3,Stats!K$7)</f>
        <v>-4.6504100961029089E-2</v>
      </c>
      <c r="S618">
        <f>STANDARDIZE(physicochemical[[#This Row],[alcohol]],Stats!L$3,Stats!L$7)</f>
        <v>-0.23297441665956675</v>
      </c>
      <c r="T618" s="17">
        <f>STANDARDIZE(physicochemical[[#This Row],[quality]],Stats!N$3,Stats!N$7)</f>
        <v>0.50837380281196765</v>
      </c>
      <c r="U618">
        <f>SQRT(SUMXMY2($K$2:$S$2,physicochemical[[#This Row],[STDFA]:[STDAlc]]))</f>
        <v>6.1879879933902622</v>
      </c>
      <c r="V618" t="str">
        <f>VLOOKUP(physicochemical[[#This Row],[Euclidean Dist]],Quartiles,2)</f>
        <v>Q2</v>
      </c>
      <c r="W618">
        <f>IF(physicochemical[[#This Row],[Euclidean Dist]]&lt;=beta,1-2*(physicochemical[[#This Row],[Euclidean Dist]]/gamma)^2,2*((physicochemical[[#This Row],[Euclidean Dist]]-gamma)/gamma)^2)</f>
        <v>0.66402120403785148</v>
      </c>
      <c r="X618" t="str">
        <f>VLOOKUP(physicochemical[[#This Row],[S- Fn]],FuzzyQ,2)</f>
        <v>Q2</v>
      </c>
      <c r="Y618">
        <f>physicochemical[[#This Row],[Euclidean Dist]]^2</f>
        <v>38.291195406342041</v>
      </c>
      <c r="Z618" t="str">
        <f>VLOOKUP(physicochemical[[#This Row],[Concentration]],FuzzyQ,2)</f>
        <v>Q1</v>
      </c>
      <c r="AA618">
        <f>SQRT(physicochemical[[#This Row],[S- Fn]])</f>
        <v>0.81487496221067657</v>
      </c>
      <c r="AB618" t="str">
        <f>VLOOKUP(physicochemical[[#This Row],[Dialation]],FuzzyQ,2)</f>
        <v>Q1</v>
      </c>
    </row>
    <row r="619" spans="1:28" hidden="1" x14ac:dyDescent="0.35">
      <c r="A619">
        <f>'winequality-white'!A712</f>
        <v>10.6</v>
      </c>
      <c r="B619">
        <f>'winequality-white'!B712</f>
        <v>1.0249999999999999</v>
      </c>
      <c r="C619">
        <f>'winequality-white'!D712</f>
        <v>2.8</v>
      </c>
      <c r="D619">
        <f>'winequality-white'!E712</f>
        <v>0.08</v>
      </c>
      <c r="E619">
        <f>'winequality-white'!F712</f>
        <v>21</v>
      </c>
      <c r="F619">
        <f>'winequality-white'!H712</f>
        <v>0.99850000000000005</v>
      </c>
      <c r="G619">
        <f>'winequality-white'!I712</f>
        <v>3.06</v>
      </c>
      <c r="H619">
        <f>'winequality-white'!J712</f>
        <v>0.56999999999999995</v>
      </c>
      <c r="I619">
        <f>'winequality-white'!K712</f>
        <v>10.1</v>
      </c>
      <c r="J619" s="17">
        <v>5</v>
      </c>
      <c r="K619">
        <f>STANDARDIZE(physicochemical[[#This Row],[fixed acidity]],Stats!B$3,Stats!B$7)</f>
        <v>1.0187834517242818</v>
      </c>
      <c r="L619">
        <f>STANDARDIZE(physicochemical[[#This Row],[volatile acidity]],Stats!C$3,Stats!C$7)</f>
        <v>2.7819118599363741</v>
      </c>
      <c r="M619">
        <f>STANDARDIZE(physicochemical[[#This Row],[residual sugar]],Stats!E$3,Stats!E$7)</f>
        <v>0.17805263102234511</v>
      </c>
      <c r="N619">
        <f>STANDARDIZE(physicochemical[[#This Row],[chlorides]],Stats!F$3,Stats!F$7)</f>
        <v>-0.20784689341987472</v>
      </c>
      <c r="O619">
        <f>STANDARDIZE(physicochemical[[#This Row],[free sulfur dioxide]],Stats!G$3,Stats!G$7)</f>
        <v>0.5844810593122286</v>
      </c>
      <c r="P619">
        <f>STANDARDIZE(physicochemical[[#This Row],[density]],Stats!I$3,Stats!I$7)</f>
        <v>0.64708349838373591</v>
      </c>
      <c r="Q619">
        <f>STANDARDIZE(physicochemical[[#This Row],[pH]],Stats!J$3,Stats!J$7)</f>
        <v>-1.5137903546451741</v>
      </c>
      <c r="R619">
        <f>STANDARDIZE(physicochemical[[#This Row],[sulphates]],Stats!K$3,Stats!K$7)</f>
        <v>-0.53774460407041014</v>
      </c>
      <c r="S619">
        <f>STANDARDIZE(physicochemical[[#This Row],[alcohol]],Stats!L$3,Stats!L$7)</f>
        <v>-0.13618404829247865</v>
      </c>
      <c r="T619" s="17">
        <f>STANDARDIZE(physicochemical[[#This Row],[quality]],Stats!N$3,Stats!N$7)</f>
        <v>-0.74377842086283041</v>
      </c>
      <c r="U619">
        <f>SQRT(SUMXMY2($K$2:$S$2,physicochemical[[#This Row],[STDFA]:[STDAlc]]))</f>
        <v>4.7357894272091459</v>
      </c>
      <c r="V619" t="str">
        <f>VLOOKUP(physicochemical[[#This Row],[Euclidean Dist]],Quartiles,2)</f>
        <v>Q2</v>
      </c>
      <c r="W619">
        <f>IF(physicochemical[[#This Row],[Euclidean Dist]]&lt;=beta,1-2*(physicochemical[[#This Row],[Euclidean Dist]]/gamma)^2,2*((physicochemical[[#This Row],[Euclidean Dist]]-gamma)/gamma)^2)</f>
        <v>0.80321240781792325</v>
      </c>
      <c r="X619" t="str">
        <f>VLOOKUP(physicochemical[[#This Row],[S- Fn]],FuzzyQ,2)</f>
        <v>Q1</v>
      </c>
      <c r="Y619">
        <f>physicochemical[[#This Row],[Euclidean Dist]]^2</f>
        <v>22.427701498865929</v>
      </c>
      <c r="Z619" t="str">
        <f>VLOOKUP(physicochemical[[#This Row],[Concentration]],FuzzyQ,2)</f>
        <v>Q1</v>
      </c>
      <c r="AA619">
        <f>SQRT(physicochemical[[#This Row],[S- Fn]])</f>
        <v>0.89622118241978821</v>
      </c>
      <c r="AB619" t="str">
        <f>VLOOKUP(physicochemical[[#This Row],[Dialation]],FuzzyQ,2)</f>
        <v>Q1</v>
      </c>
    </row>
    <row r="620" spans="1:28" hidden="1" x14ac:dyDescent="0.35">
      <c r="A620">
        <f>'winequality-white'!A713</f>
        <v>8.9</v>
      </c>
      <c r="B620">
        <f>'winequality-white'!B713</f>
        <v>0.56499999999999995</v>
      </c>
      <c r="C620">
        <f>'winequality-white'!D713</f>
        <v>3</v>
      </c>
      <c r="D620">
        <f>'winequality-white'!E713</f>
        <v>9.2999999999999999E-2</v>
      </c>
      <c r="E620">
        <f>'winequality-white'!F713</f>
        <v>16</v>
      </c>
      <c r="F620">
        <f>'winequality-white'!H713</f>
        <v>0.99980000000000002</v>
      </c>
      <c r="G620">
        <f>'winequality-white'!I713</f>
        <v>3.38</v>
      </c>
      <c r="H620">
        <f>'winequality-white'!J713</f>
        <v>0.61</v>
      </c>
      <c r="I620">
        <f>'winequality-white'!K713</f>
        <v>9.5</v>
      </c>
      <c r="J620" s="17">
        <v>5</v>
      </c>
      <c r="K620">
        <f>STANDARDIZE(physicochemical[[#This Row],[fixed acidity]],Stats!B$3,Stats!B$7)</f>
        <v>9.316116112982506E-2</v>
      </c>
      <c r="L620">
        <f>STANDARDIZE(physicochemical[[#This Row],[volatile acidity]],Stats!C$3,Stats!C$7)</f>
        <v>0.20560082216638406</v>
      </c>
      <c r="M620">
        <f>STANDARDIZE(physicochemical[[#This Row],[residual sugar]],Stats!E$3,Stats!E$7)</f>
        <v>0.33947840710788085</v>
      </c>
      <c r="N620">
        <f>STANDARDIZE(physicochemical[[#This Row],[chlorides]],Stats!F$3,Stats!F$7)</f>
        <v>5.2587768214671003E-2</v>
      </c>
      <c r="O620">
        <f>STANDARDIZE(physicochemical[[#This Row],[free sulfur dioxide]],Stats!G$3,Stats!G$7)</f>
        <v>8.3124858152313921E-2</v>
      </c>
      <c r="P620">
        <f>STANDARDIZE(physicochemical[[#This Row],[density]],Stats!I$3,Stats!I$7)</f>
        <v>1.3782385829531514</v>
      </c>
      <c r="Q620">
        <f>STANDARDIZE(physicochemical[[#This Row],[pH]],Stats!J$3,Stats!J$7)</f>
        <v>0.51219422706313278</v>
      </c>
      <c r="R620">
        <f>STANDARDIZE(physicochemical[[#This Row],[sulphates]],Stats!K$3,Stats!K$7)</f>
        <v>-0.31941549157735188</v>
      </c>
      <c r="S620">
        <f>STANDARDIZE(physicochemical[[#This Row],[alcohol]],Stats!L$3,Stats!L$7)</f>
        <v>-0.71692625849500891</v>
      </c>
      <c r="T620" s="17">
        <f>STANDARDIZE(physicochemical[[#This Row],[quality]],Stats!N$3,Stats!N$7)</f>
        <v>-0.74377842086283041</v>
      </c>
      <c r="U620">
        <f>SQRT(SUMXMY2($K$2:$S$2,physicochemical[[#This Row],[STDFA]:[STDAlc]]))</f>
        <v>4.712226242808689</v>
      </c>
      <c r="V620" t="str">
        <f>VLOOKUP(physicochemical[[#This Row],[Euclidean Dist]],Quartiles,2)</f>
        <v>Q2</v>
      </c>
      <c r="W620">
        <f>IF(physicochemical[[#This Row],[Euclidean Dist]]&lt;=beta,1-2*(physicochemical[[#This Row],[Euclidean Dist]]/gamma)^2,2*((physicochemical[[#This Row],[Euclidean Dist]]-gamma)/gamma)^2)</f>
        <v>0.80516579139244393</v>
      </c>
      <c r="X620" t="str">
        <f>VLOOKUP(physicochemical[[#This Row],[S- Fn]],FuzzyQ,2)</f>
        <v>Q1</v>
      </c>
      <c r="Y620">
        <f>physicochemical[[#This Row],[Euclidean Dist]]^2</f>
        <v>22.205076163414894</v>
      </c>
      <c r="Z620" t="str">
        <f>VLOOKUP(physicochemical[[#This Row],[Concentration]],FuzzyQ,2)</f>
        <v>Q1</v>
      </c>
      <c r="AA620">
        <f>SQRT(physicochemical[[#This Row],[S- Fn]])</f>
        <v>0.89731030942057266</v>
      </c>
      <c r="AB620" t="str">
        <f>VLOOKUP(physicochemical[[#This Row],[Dialation]],FuzzyQ,2)</f>
        <v>Q1</v>
      </c>
    </row>
    <row r="621" spans="1:28" hidden="1" x14ac:dyDescent="0.35">
      <c r="A621">
        <f>'winequality-white'!A714</f>
        <v>8.6999999999999993</v>
      </c>
      <c r="B621">
        <f>'winequality-white'!B714</f>
        <v>0.69</v>
      </c>
      <c r="C621">
        <f>'winequality-white'!D714</f>
        <v>3.2</v>
      </c>
      <c r="D621">
        <f>'winequality-white'!E714</f>
        <v>8.4000000000000005E-2</v>
      </c>
      <c r="E621">
        <f>'winequality-white'!F714</f>
        <v>13</v>
      </c>
      <c r="F621">
        <f>'winequality-white'!H714</f>
        <v>0.99919999999999998</v>
      </c>
      <c r="G621">
        <f>'winequality-white'!I714</f>
        <v>3.36</v>
      </c>
      <c r="H621">
        <f>'winequality-white'!J714</f>
        <v>0.45</v>
      </c>
      <c r="I621">
        <f>'winequality-white'!K714</f>
        <v>9.4</v>
      </c>
      <c r="J621" s="17">
        <v>5</v>
      </c>
      <c r="K621">
        <f>STANDARDIZE(physicochemical[[#This Row],[fixed acidity]],Stats!B$3,Stats!B$7)</f>
        <v>-1.5735578940111655E-2</v>
      </c>
      <c r="L621">
        <f>STANDARDIZE(physicochemical[[#This Row],[volatile acidity]],Stats!C$3,Stats!C$7)</f>
        <v>0.90568534329953354</v>
      </c>
      <c r="M621">
        <f>STANDARDIZE(physicochemical[[#This Row],[residual sugar]],Stats!E$3,Stats!E$7)</f>
        <v>0.50090418319341656</v>
      </c>
      <c r="N621">
        <f>STANDARDIZE(physicochemical[[#This Row],[chlorides]],Stats!F$3,Stats!F$7)</f>
        <v>-0.12771315137847594</v>
      </c>
      <c r="O621">
        <f>STANDARDIZE(physicochemical[[#This Row],[free sulfur dioxide]],Stats!G$3,Stats!G$7)</f>
        <v>-0.2176888625436349</v>
      </c>
      <c r="P621">
        <f>STANDARDIZE(physicochemical[[#This Row],[density]],Stats!I$3,Stats!I$7)</f>
        <v>1.040782390074926</v>
      </c>
      <c r="Q621">
        <f>STANDARDIZE(physicochemical[[#This Row],[pH]],Stats!J$3,Stats!J$7)</f>
        <v>0.38557019070636345</v>
      </c>
      <c r="R621">
        <f>STANDARDIZE(physicochemical[[#This Row],[sulphates]],Stats!K$3,Stats!K$7)</f>
        <v>-1.1927319415495838</v>
      </c>
      <c r="S621">
        <f>STANDARDIZE(physicochemical[[#This Row],[alcohol]],Stats!L$3,Stats!L$7)</f>
        <v>-0.813716626862097</v>
      </c>
      <c r="T621" s="17">
        <f>STANDARDIZE(physicochemical[[#This Row],[quality]],Stats!N$3,Stats!N$7)</f>
        <v>-0.74377842086283041</v>
      </c>
      <c r="U621">
        <f>SQRT(SUMXMY2($K$2:$S$2,physicochemical[[#This Row],[STDFA]:[STDAlc]]))</f>
        <v>4.0621978413625142</v>
      </c>
      <c r="V621" t="str">
        <f>VLOOKUP(physicochemical[[#This Row],[Euclidean Dist]],Quartiles,2)</f>
        <v>Q2</v>
      </c>
      <c r="W621">
        <f>IF(physicochemical[[#This Row],[Euclidean Dist]]&lt;=beta,1-2*(physicochemical[[#This Row],[Euclidean Dist]]/gamma)^2,2*((physicochemical[[#This Row],[Euclidean Dist]]-gamma)/gamma)^2)</f>
        <v>0.85521116065025926</v>
      </c>
      <c r="X621" t="str">
        <f>VLOOKUP(physicochemical[[#This Row],[S- Fn]],FuzzyQ,2)</f>
        <v>Q1</v>
      </c>
      <c r="Y621">
        <f>physicochemical[[#This Row],[Euclidean Dist]]^2</f>
        <v>16.50145130237027</v>
      </c>
      <c r="Z621" t="str">
        <f>VLOOKUP(physicochemical[[#This Row],[Concentration]],FuzzyQ,2)</f>
        <v>Q1</v>
      </c>
      <c r="AA621">
        <f>SQRT(physicochemical[[#This Row],[S- Fn]])</f>
        <v>0.92477627599882728</v>
      </c>
      <c r="AB621" t="str">
        <f>VLOOKUP(physicochemical[[#This Row],[Dialation]],FuzzyQ,2)</f>
        <v>Q1</v>
      </c>
    </row>
    <row r="622" spans="1:28" hidden="1" x14ac:dyDescent="0.35">
      <c r="A622">
        <f>'winequality-white'!A715</f>
        <v>8</v>
      </c>
      <c r="B622">
        <f>'winequality-white'!B715</f>
        <v>0.43</v>
      </c>
      <c r="C622">
        <f>'winequality-white'!D715</f>
        <v>2.2999999999999998</v>
      </c>
      <c r="D622">
        <f>'winequality-white'!E715</f>
        <v>7.4999999999999997E-2</v>
      </c>
      <c r="E622">
        <f>'winequality-white'!F715</f>
        <v>10</v>
      </c>
      <c r="F622">
        <f>'winequality-white'!H715</f>
        <v>0.99760000000000004</v>
      </c>
      <c r="G622">
        <f>'winequality-white'!I715</f>
        <v>3.34</v>
      </c>
      <c r="H622">
        <f>'winequality-white'!J715</f>
        <v>0.46</v>
      </c>
      <c r="I622">
        <f>'winequality-white'!K715</f>
        <v>9.4</v>
      </c>
      <c r="J622" s="17">
        <v>5</v>
      </c>
      <c r="K622">
        <f>STANDARDIZE(physicochemical[[#This Row],[fixed acidity]],Stats!B$3,Stats!B$7)</f>
        <v>-0.39687416918488777</v>
      </c>
      <c r="L622">
        <f>STANDARDIZE(physicochemical[[#This Row],[volatile acidity]],Stats!C$3,Stats!C$7)</f>
        <v>-0.55049046065741714</v>
      </c>
      <c r="M622">
        <f>STANDARDIZE(physicochemical[[#This Row],[residual sugar]],Stats!E$3,Stats!E$7)</f>
        <v>-0.2255118091914938</v>
      </c>
      <c r="N622">
        <f>STANDARDIZE(physicochemical[[#This Row],[chlorides]],Stats!F$3,Stats!F$7)</f>
        <v>-0.3080140709716232</v>
      </c>
      <c r="O622">
        <f>STANDARDIZE(physicochemical[[#This Row],[free sulfur dioxide]],Stats!G$3,Stats!G$7)</f>
        <v>-0.51850258323958376</v>
      </c>
      <c r="P622">
        <f>STANDARDIZE(physicochemical[[#This Row],[density]],Stats!I$3,Stats!I$7)</f>
        <v>0.14089920906642905</v>
      </c>
      <c r="Q622">
        <f>STANDARDIZE(physicochemical[[#This Row],[pH]],Stats!J$3,Stats!J$7)</f>
        <v>0.25894615434959412</v>
      </c>
      <c r="R622">
        <f>STANDARDIZE(physicochemical[[#This Row],[sulphates]],Stats!K$3,Stats!K$7)</f>
        <v>-1.1381496634263193</v>
      </c>
      <c r="S622">
        <f>STANDARDIZE(physicochemical[[#This Row],[alcohol]],Stats!L$3,Stats!L$7)</f>
        <v>-0.813716626862097</v>
      </c>
      <c r="T622" s="17">
        <f>STANDARDIZE(physicochemical[[#This Row],[quality]],Stats!N$3,Stats!N$7)</f>
        <v>-0.74377842086283041</v>
      </c>
      <c r="U622">
        <f>SQRT(SUMXMY2($K$2:$S$2,physicochemical[[#This Row],[STDFA]:[STDAlc]]))</f>
        <v>5.1352821754983786</v>
      </c>
      <c r="V622" t="str">
        <f>VLOOKUP(physicochemical[[#This Row],[Euclidean Dist]],Quartiles,2)</f>
        <v>Q2</v>
      </c>
      <c r="W622">
        <f>IF(physicochemical[[#This Row],[Euclidean Dist]]&lt;=beta,1-2*(physicochemical[[#This Row],[Euclidean Dist]]/gamma)^2,2*((physicochemical[[#This Row],[Euclidean Dist]]-gamma)/gamma)^2)</f>
        <v>0.76861160726178657</v>
      </c>
      <c r="X622" t="str">
        <f>VLOOKUP(physicochemical[[#This Row],[S- Fn]],FuzzyQ,2)</f>
        <v>Q1</v>
      </c>
      <c r="Y622">
        <f>physicochemical[[#This Row],[Euclidean Dist]]^2</f>
        <v>26.371123021991359</v>
      </c>
      <c r="Z622" t="str">
        <f>VLOOKUP(physicochemical[[#This Row],[Concentration]],FuzzyQ,2)</f>
        <v>Q1</v>
      </c>
      <c r="AA622">
        <f>SQRT(physicochemical[[#This Row],[S- Fn]])</f>
        <v>0.8767049716191796</v>
      </c>
      <c r="AB622" t="str">
        <f>VLOOKUP(physicochemical[[#This Row],[Dialation]],FuzzyQ,2)</f>
        <v>Q1</v>
      </c>
    </row>
    <row r="623" spans="1:28" hidden="1" x14ac:dyDescent="0.35">
      <c r="A623">
        <f>'winequality-white'!A716</f>
        <v>9.9</v>
      </c>
      <c r="B623">
        <f>'winequality-white'!B716</f>
        <v>0.74</v>
      </c>
      <c r="C623">
        <f>'winequality-white'!D716</f>
        <v>2.6</v>
      </c>
      <c r="D623">
        <f>'winequality-white'!E716</f>
        <v>7.8E-2</v>
      </c>
      <c r="E623">
        <f>'winequality-white'!F716</f>
        <v>21</v>
      </c>
      <c r="F623">
        <f>'winequality-white'!H716</f>
        <v>0.998</v>
      </c>
      <c r="G623">
        <f>'winequality-white'!I716</f>
        <v>3.28</v>
      </c>
      <c r="H623">
        <f>'winequality-white'!J716</f>
        <v>0.51</v>
      </c>
      <c r="I623">
        <f>'winequality-white'!K716</f>
        <v>9.8000000000000007</v>
      </c>
      <c r="J623" s="17">
        <v>5</v>
      </c>
      <c r="K623">
        <f>STANDARDIZE(physicochemical[[#This Row],[fixed acidity]],Stats!B$3,Stats!B$7)</f>
        <v>0.63764486147950572</v>
      </c>
      <c r="L623">
        <f>STANDARDIZE(physicochemical[[#This Row],[volatile acidity]],Stats!C$3,Stats!C$7)</f>
        <v>1.1857191517527936</v>
      </c>
      <c r="M623">
        <f>STANDARDIZE(physicochemical[[#This Row],[residual sugar]],Stats!E$3,Stats!E$7)</f>
        <v>1.6626854936809765E-2</v>
      </c>
      <c r="N623">
        <f>STANDARDIZE(physicochemical[[#This Row],[chlorides]],Stats!F$3,Stats!F$7)</f>
        <v>-0.24791376444057411</v>
      </c>
      <c r="O623">
        <f>STANDARDIZE(physicochemical[[#This Row],[free sulfur dioxide]],Stats!G$3,Stats!G$7)</f>
        <v>0.5844810593122286</v>
      </c>
      <c r="P623">
        <f>STANDARDIZE(physicochemical[[#This Row],[density]],Stats!I$3,Stats!I$7)</f>
        <v>0.36587000431853767</v>
      </c>
      <c r="Q623">
        <f>STANDARDIZE(physicochemical[[#This Row],[pH]],Stats!J$3,Stats!J$7)</f>
        <v>-0.12092595472071396</v>
      </c>
      <c r="R623">
        <f>STANDARDIZE(physicochemical[[#This Row],[sulphates]],Stats!K$3,Stats!K$7)</f>
        <v>-0.86523827280999688</v>
      </c>
      <c r="S623">
        <f>STANDARDIZE(physicochemical[[#This Row],[alcohol]],Stats!L$3,Stats!L$7)</f>
        <v>-0.42655515339374295</v>
      </c>
      <c r="T623" s="17">
        <f>STANDARDIZE(physicochemical[[#This Row],[quality]],Stats!N$3,Stats!N$7)</f>
        <v>-0.74377842086283041</v>
      </c>
      <c r="U623">
        <f>SQRT(SUMXMY2($K$2:$S$2,physicochemical[[#This Row],[STDFA]:[STDAlc]]))</f>
        <v>4.3442820644988824</v>
      </c>
      <c r="V623" t="str">
        <f>VLOOKUP(physicochemical[[#This Row],[Euclidean Dist]],Quartiles,2)</f>
        <v>Q2</v>
      </c>
      <c r="W623">
        <f>IF(physicochemical[[#This Row],[Euclidean Dist]]&lt;=beta,1-2*(physicochemical[[#This Row],[Euclidean Dist]]/gamma)^2,2*((physicochemical[[#This Row],[Euclidean Dist]]-gamma)/gamma)^2)</f>
        <v>0.83440433055640439</v>
      </c>
      <c r="X623" t="str">
        <f>VLOOKUP(physicochemical[[#This Row],[S- Fn]],FuzzyQ,2)</f>
        <v>Q1</v>
      </c>
      <c r="Y623">
        <f>physicochemical[[#This Row],[Euclidean Dist]]^2</f>
        <v>18.872786655926671</v>
      </c>
      <c r="Z623" t="str">
        <f>VLOOKUP(physicochemical[[#This Row],[Concentration]],FuzzyQ,2)</f>
        <v>Q1</v>
      </c>
      <c r="AA623">
        <f>SQRT(physicochemical[[#This Row],[S- Fn]])</f>
        <v>0.91345735015730445</v>
      </c>
      <c r="AB623" t="str">
        <f>VLOOKUP(physicochemical[[#This Row],[Dialation]],FuzzyQ,2)</f>
        <v>Q1</v>
      </c>
    </row>
    <row r="624" spans="1:28" hidden="1" x14ac:dyDescent="0.35">
      <c r="A624">
        <f>'winequality-white'!A717</f>
        <v>7.2</v>
      </c>
      <c r="B624">
        <f>'winequality-white'!B717</f>
        <v>0.49</v>
      </c>
      <c r="C624">
        <f>'winequality-white'!D717</f>
        <v>2.7</v>
      </c>
      <c r="D624">
        <f>'winequality-white'!E717</f>
        <v>6.9000000000000006E-2</v>
      </c>
      <c r="E624">
        <f>'winequality-white'!F717</f>
        <v>13</v>
      </c>
      <c r="F624">
        <f>'winequality-white'!H717</f>
        <v>0.99670000000000003</v>
      </c>
      <c r="G624">
        <f>'winequality-white'!I717</f>
        <v>3.29</v>
      </c>
      <c r="H624">
        <f>'winequality-white'!J717</f>
        <v>0.48</v>
      </c>
      <c r="I624">
        <f>'winequality-white'!K717</f>
        <v>9.1999999999999993</v>
      </c>
      <c r="J624" s="17">
        <v>6</v>
      </c>
      <c r="K624">
        <f>STANDARDIZE(physicochemical[[#This Row],[fixed acidity]],Stats!B$3,Stats!B$7)</f>
        <v>-0.83246112946463224</v>
      </c>
      <c r="L624">
        <f>STANDARDIZE(physicochemical[[#This Row],[volatile acidity]],Stats!C$3,Stats!C$7)</f>
        <v>-0.21444989051350535</v>
      </c>
      <c r="M624">
        <f>STANDARDIZE(physicochemical[[#This Row],[residual sugar]],Stats!E$3,Stats!E$7)</f>
        <v>9.733974297957762E-2</v>
      </c>
      <c r="N624">
        <f>STANDARDIZE(physicochemical[[#This Row],[chlorides]],Stats!F$3,Stats!F$7)</f>
        <v>-0.42821468403372104</v>
      </c>
      <c r="O624">
        <f>STANDARDIZE(physicochemical[[#This Row],[free sulfur dioxide]],Stats!G$3,Stats!G$7)</f>
        <v>-0.2176888625436349</v>
      </c>
      <c r="P624">
        <f>STANDARDIZE(physicochemical[[#This Row],[density]],Stats!I$3,Stats!I$7)</f>
        <v>-0.3652850802508778</v>
      </c>
      <c r="Q624">
        <f>STANDARDIZE(physicochemical[[#This Row],[pH]],Stats!J$3,Stats!J$7)</f>
        <v>-5.7613936542327875E-2</v>
      </c>
      <c r="R624">
        <f>STANDARDIZE(physicochemical[[#This Row],[sulphates]],Stats!K$3,Stats!K$7)</f>
        <v>-1.0289851071797904</v>
      </c>
      <c r="S624">
        <f>STANDARDIZE(physicochemical[[#This Row],[alcohol]],Stats!L$3,Stats!L$7)</f>
        <v>-1.007297363596275</v>
      </c>
      <c r="T624" s="17">
        <f>STANDARDIZE(physicochemical[[#This Row],[quality]],Stats!N$3,Stats!N$7)</f>
        <v>0.50837380281196765</v>
      </c>
      <c r="U624">
        <f>SQRT(SUMXMY2($K$2:$S$2,physicochemical[[#This Row],[STDFA]:[STDAlc]]))</f>
        <v>4.9536305776011158</v>
      </c>
      <c r="V624" t="str">
        <f>VLOOKUP(physicochemical[[#This Row],[Euclidean Dist]],Quartiles,2)</f>
        <v>Q2</v>
      </c>
      <c r="W624">
        <f>IF(physicochemical[[#This Row],[Euclidean Dist]]&lt;=beta,1-2*(physicochemical[[#This Row],[Euclidean Dist]]/gamma)^2,2*((physicochemical[[#This Row],[Euclidean Dist]]-gamma)/gamma)^2)</f>
        <v>0.78469199563128189</v>
      </c>
      <c r="X624" t="str">
        <f>VLOOKUP(physicochemical[[#This Row],[S- Fn]],FuzzyQ,2)</f>
        <v>Q1</v>
      </c>
      <c r="Y624">
        <f>physicochemical[[#This Row],[Euclidean Dist]]^2</f>
        <v>24.538455899344765</v>
      </c>
      <c r="Z624" t="str">
        <f>VLOOKUP(physicochemical[[#This Row],[Concentration]],FuzzyQ,2)</f>
        <v>Q1</v>
      </c>
      <c r="AA624">
        <f>SQRT(physicochemical[[#This Row],[S- Fn]])</f>
        <v>0.88582842335933309</v>
      </c>
      <c r="AB624" t="str">
        <f>VLOOKUP(physicochemical[[#This Row],[Dialation]],FuzzyQ,2)</f>
        <v>Q1</v>
      </c>
    </row>
    <row r="625" spans="1:28" hidden="1" x14ac:dyDescent="0.35">
      <c r="A625">
        <f>'winequality-white'!A719</f>
        <v>7.6</v>
      </c>
      <c r="B625">
        <f>'winequality-white'!B719</f>
        <v>0.46</v>
      </c>
      <c r="C625">
        <f>'winequality-white'!D719</f>
        <v>2.6</v>
      </c>
      <c r="D625">
        <f>'winequality-white'!E719</f>
        <v>7.9000000000000001E-2</v>
      </c>
      <c r="E625">
        <f>'winequality-white'!F719</f>
        <v>12</v>
      </c>
      <c r="F625">
        <f>'winequality-white'!H719</f>
        <v>0.99680000000000002</v>
      </c>
      <c r="G625">
        <f>'winequality-white'!I719</f>
        <v>3.21</v>
      </c>
      <c r="H625">
        <f>'winequality-white'!J719</f>
        <v>0.56999999999999995</v>
      </c>
      <c r="I625">
        <f>'winequality-white'!K719</f>
        <v>10</v>
      </c>
      <c r="J625" s="17">
        <v>5</v>
      </c>
      <c r="K625">
        <f>STANDARDIZE(physicochemical[[#This Row],[fixed acidity]],Stats!B$3,Stats!B$7)</f>
        <v>-0.61466764932476026</v>
      </c>
      <c r="L625">
        <f>STANDARDIZE(physicochemical[[#This Row],[volatile acidity]],Stats!C$3,Stats!C$7)</f>
        <v>-0.38247017558546109</v>
      </c>
      <c r="M625">
        <f>STANDARDIZE(physicochemical[[#This Row],[residual sugar]],Stats!E$3,Stats!E$7)</f>
        <v>1.6626854936809765E-2</v>
      </c>
      <c r="N625">
        <f>STANDARDIZE(physicochemical[[#This Row],[chlorides]],Stats!F$3,Stats!F$7)</f>
        <v>-0.22788032893022442</v>
      </c>
      <c r="O625">
        <f>STANDARDIZE(physicochemical[[#This Row],[free sulfur dioxide]],Stats!G$3,Stats!G$7)</f>
        <v>-0.31796010277561787</v>
      </c>
      <c r="P625">
        <f>STANDARDIZE(physicochemical[[#This Row],[density]],Stats!I$3,Stats!I$7)</f>
        <v>-0.30904238143785062</v>
      </c>
      <c r="Q625">
        <f>STANDARDIZE(physicochemical[[#This Row],[pH]],Stats!J$3,Stats!J$7)</f>
        <v>-0.56411008196940526</v>
      </c>
      <c r="R625">
        <f>STANDARDIZE(physicochemical[[#This Row],[sulphates]],Stats!K$3,Stats!K$7)</f>
        <v>-0.53774460407041014</v>
      </c>
      <c r="S625">
        <f>STANDARDIZE(physicochemical[[#This Row],[alcohol]],Stats!L$3,Stats!L$7)</f>
        <v>-0.23297441665956675</v>
      </c>
      <c r="T625" s="17">
        <f>STANDARDIZE(physicochemical[[#This Row],[quality]],Stats!N$3,Stats!N$7)</f>
        <v>-0.74377842086283041</v>
      </c>
      <c r="U625">
        <f>SQRT(SUMXMY2($K$2:$S$2,physicochemical[[#This Row],[STDFA]:[STDAlc]]))</f>
        <v>5.1444223276408243</v>
      </c>
      <c r="V625" t="str">
        <f>VLOOKUP(physicochemical[[#This Row],[Euclidean Dist]],Quartiles,2)</f>
        <v>Q2</v>
      </c>
      <c r="W625">
        <f>IF(physicochemical[[#This Row],[Euclidean Dist]]&lt;=beta,1-2*(physicochemical[[#This Row],[Euclidean Dist]]/gamma)^2,2*((physicochemical[[#This Row],[Euclidean Dist]]-gamma)/gamma)^2)</f>
        <v>0.76778719014476859</v>
      </c>
      <c r="X625" t="str">
        <f>VLOOKUP(physicochemical[[#This Row],[S- Fn]],FuzzyQ,2)</f>
        <v>Q1</v>
      </c>
      <c r="Y625">
        <f>physicochemical[[#This Row],[Euclidean Dist]]^2</f>
        <v>26.465081085129437</v>
      </c>
      <c r="Z625" t="str">
        <f>VLOOKUP(physicochemical[[#This Row],[Concentration]],FuzzyQ,2)</f>
        <v>Q1</v>
      </c>
      <c r="AA625">
        <f>SQRT(physicochemical[[#This Row],[S- Fn]])</f>
        <v>0.87623466613959566</v>
      </c>
      <c r="AB625" t="str">
        <f>VLOOKUP(physicochemical[[#This Row],[Dialation]],FuzzyQ,2)</f>
        <v>Q1</v>
      </c>
    </row>
    <row r="626" spans="1:28" hidden="1" x14ac:dyDescent="0.35">
      <c r="A626">
        <f>'winequality-white'!A720</f>
        <v>8.4</v>
      </c>
      <c r="B626">
        <f>'winequality-white'!B720</f>
        <v>0.56000000000000005</v>
      </c>
      <c r="C626">
        <f>'winequality-white'!D720</f>
        <v>2</v>
      </c>
      <c r="D626">
        <f>'winequality-white'!E720</f>
        <v>8.2000000000000003E-2</v>
      </c>
      <c r="E626">
        <f>'winequality-white'!F720</f>
        <v>10</v>
      </c>
      <c r="F626">
        <f>'winequality-white'!H720</f>
        <v>0.99760000000000004</v>
      </c>
      <c r="G626">
        <f>'winequality-white'!I720</f>
        <v>3.22</v>
      </c>
      <c r="H626">
        <f>'winequality-white'!J720</f>
        <v>0.44</v>
      </c>
      <c r="I626">
        <f>'winequality-white'!K720</f>
        <v>9.6</v>
      </c>
      <c r="J626" s="17">
        <v>5</v>
      </c>
      <c r="K626">
        <f>STANDARDIZE(physicochemical[[#This Row],[fixed acidity]],Stats!B$3,Stats!B$7)</f>
        <v>-0.17908068904501528</v>
      </c>
      <c r="L626">
        <f>STANDARDIZE(physicochemical[[#This Row],[volatile acidity]],Stats!C$3,Stats!C$7)</f>
        <v>0.1775974413210587</v>
      </c>
      <c r="M626">
        <f>STANDARDIZE(physicochemical[[#This Row],[residual sugar]],Stats!E$3,Stats!E$7)</f>
        <v>-0.46765047331979703</v>
      </c>
      <c r="N626">
        <f>STANDARDIZE(physicochemical[[#This Row],[chlorides]],Stats!F$3,Stats!F$7)</f>
        <v>-0.16778002239917533</v>
      </c>
      <c r="O626">
        <f>STANDARDIZE(physicochemical[[#This Row],[free sulfur dioxide]],Stats!G$3,Stats!G$7)</f>
        <v>-0.51850258323958376</v>
      </c>
      <c r="P626">
        <f>STANDARDIZE(physicochemical[[#This Row],[density]],Stats!I$3,Stats!I$7)</f>
        <v>0.14089920906642905</v>
      </c>
      <c r="Q626">
        <f>STANDARDIZE(physicochemical[[#This Row],[pH]],Stats!J$3,Stats!J$7)</f>
        <v>-0.50079806379101921</v>
      </c>
      <c r="R626">
        <f>STANDARDIZE(physicochemical[[#This Row],[sulphates]],Stats!K$3,Stats!K$7)</f>
        <v>-1.2473142196728484</v>
      </c>
      <c r="S626">
        <f>STANDARDIZE(physicochemical[[#This Row],[alcohol]],Stats!L$3,Stats!L$7)</f>
        <v>-0.62013589012792081</v>
      </c>
      <c r="T626" s="17">
        <f>STANDARDIZE(physicochemical[[#This Row],[quality]],Stats!N$3,Stats!N$7)</f>
        <v>-0.74377842086283041</v>
      </c>
      <c r="U626">
        <f>SQRT(SUMXMY2($K$2:$S$2,physicochemical[[#This Row],[STDFA]:[STDAlc]]))</f>
        <v>4.9673978468393178</v>
      </c>
      <c r="V626" t="str">
        <f>VLOOKUP(physicochemical[[#This Row],[Euclidean Dist]],Quartiles,2)</f>
        <v>Q2</v>
      </c>
      <c r="W626">
        <f>IF(physicochemical[[#This Row],[Euclidean Dist]]&lt;=beta,1-2*(physicochemical[[#This Row],[Euclidean Dist]]/gamma)^2,2*((physicochemical[[#This Row],[Euclidean Dist]]-gamma)/gamma)^2)</f>
        <v>0.78349355246226859</v>
      </c>
      <c r="X626" t="str">
        <f>VLOOKUP(physicochemical[[#This Row],[S- Fn]],FuzzyQ,2)</f>
        <v>Q1</v>
      </c>
      <c r="Y626">
        <f>physicochemical[[#This Row],[Euclidean Dist]]^2</f>
        <v>24.675041368783891</v>
      </c>
      <c r="Z626" t="str">
        <f>VLOOKUP(physicochemical[[#This Row],[Concentration]],FuzzyQ,2)</f>
        <v>Q1</v>
      </c>
      <c r="AA626">
        <f>SQRT(physicochemical[[#This Row],[S- Fn]])</f>
        <v>0.88515171155134109</v>
      </c>
      <c r="AB626" t="str">
        <f>VLOOKUP(physicochemical[[#This Row],[Dialation]],FuzzyQ,2)</f>
        <v>Q1</v>
      </c>
    </row>
    <row r="627" spans="1:28" hidden="1" x14ac:dyDescent="0.35">
      <c r="A627">
        <f>'winequality-white'!A721</f>
        <v>7.1</v>
      </c>
      <c r="B627">
        <f>'winequality-white'!B721</f>
        <v>0.66</v>
      </c>
      <c r="C627">
        <f>'winequality-white'!D721</f>
        <v>3.9</v>
      </c>
      <c r="D627">
        <f>'winequality-white'!E721</f>
        <v>8.5999999999999993E-2</v>
      </c>
      <c r="E627">
        <f>'winequality-white'!F721</f>
        <v>17</v>
      </c>
      <c r="F627">
        <f>'winequality-white'!H721</f>
        <v>0.99760000000000004</v>
      </c>
      <c r="G627">
        <f>'winequality-white'!I721</f>
        <v>3.46</v>
      </c>
      <c r="H627">
        <f>'winequality-white'!J721</f>
        <v>0.54</v>
      </c>
      <c r="I627">
        <f>'winequality-white'!K721</f>
        <v>9.5</v>
      </c>
      <c r="J627" s="17">
        <v>5</v>
      </c>
      <c r="K627">
        <f>STANDARDIZE(physicochemical[[#This Row],[fixed acidity]],Stats!B$3,Stats!B$7)</f>
        <v>-0.88690949949960052</v>
      </c>
      <c r="L627">
        <f>STANDARDIZE(physicochemical[[#This Row],[volatile acidity]],Stats!C$3,Stats!C$7)</f>
        <v>0.73766505822757811</v>
      </c>
      <c r="M627">
        <f>STANDARDIZE(physicochemical[[#This Row],[residual sugar]],Stats!E$3,Stats!E$7)</f>
        <v>1.065894399492791</v>
      </c>
      <c r="N627">
        <f>STANDARDIZE(physicochemical[[#This Row],[chlorides]],Stats!F$3,Stats!F$7)</f>
        <v>-8.7646280357776843E-2</v>
      </c>
      <c r="O627">
        <f>STANDARDIZE(physicochemical[[#This Row],[free sulfur dioxide]],Stats!G$3,Stats!G$7)</f>
        <v>0.18339609838429685</v>
      </c>
      <c r="P627">
        <f>STANDARDIZE(physicochemical[[#This Row],[density]],Stats!I$3,Stats!I$7)</f>
        <v>0.14089920906642905</v>
      </c>
      <c r="Q627">
        <f>STANDARDIZE(physicochemical[[#This Row],[pH]],Stats!J$3,Stats!J$7)</f>
        <v>1.0186903724902101</v>
      </c>
      <c r="R627">
        <f>STANDARDIZE(physicochemical[[#This Row],[sulphates]],Stats!K$3,Stats!K$7)</f>
        <v>-0.70149143844020312</v>
      </c>
      <c r="S627">
        <f>STANDARDIZE(physicochemical[[#This Row],[alcohol]],Stats!L$3,Stats!L$7)</f>
        <v>-0.71692625849500891</v>
      </c>
      <c r="T627" s="17">
        <f>STANDARDIZE(physicochemical[[#This Row],[quality]],Stats!N$3,Stats!N$7)</f>
        <v>-0.74377842086283041</v>
      </c>
      <c r="U627">
        <f>SQRT(SUMXMY2($K$2:$S$2,physicochemical[[#This Row],[STDFA]:[STDAlc]]))</f>
        <v>3.6155715991515209</v>
      </c>
      <c r="V627" t="str">
        <f>VLOOKUP(physicochemical[[#This Row],[Euclidean Dist]],Quartiles,2)</f>
        <v>Q1</v>
      </c>
      <c r="W627">
        <f>IF(physicochemical[[#This Row],[Euclidean Dist]]&lt;=beta,1-2*(physicochemical[[#This Row],[Euclidean Dist]]/gamma)^2,2*((physicochemical[[#This Row],[Euclidean Dist]]-gamma)/gamma)^2)</f>
        <v>0.8852990863621466</v>
      </c>
      <c r="X627" t="str">
        <f>VLOOKUP(physicochemical[[#This Row],[S- Fn]],FuzzyQ,2)</f>
        <v>Q1</v>
      </c>
      <c r="Y627">
        <f>physicochemical[[#This Row],[Euclidean Dist]]^2</f>
        <v>13.072357988591087</v>
      </c>
      <c r="Z627" t="str">
        <f>VLOOKUP(physicochemical[[#This Row],[Concentration]],FuzzyQ,2)</f>
        <v>Q1</v>
      </c>
      <c r="AA627">
        <f>SQRT(physicochemical[[#This Row],[S- Fn]])</f>
        <v>0.9409033352912225</v>
      </c>
      <c r="AB627" t="str">
        <f>VLOOKUP(physicochemical[[#This Row],[Dialation]],FuzzyQ,2)</f>
        <v>Q1</v>
      </c>
    </row>
    <row r="628" spans="1:28" hidden="1" x14ac:dyDescent="0.35">
      <c r="A628">
        <f>'winequality-white'!A723</f>
        <v>8.9</v>
      </c>
      <c r="B628">
        <f>'winequality-white'!B723</f>
        <v>0.48</v>
      </c>
      <c r="C628">
        <f>'winequality-white'!D723</f>
        <v>2.85</v>
      </c>
      <c r="D628">
        <f>'winequality-white'!E723</f>
        <v>9.4E-2</v>
      </c>
      <c r="E628">
        <f>'winequality-white'!F723</f>
        <v>35</v>
      </c>
      <c r="F628">
        <f>'winequality-white'!H723</f>
        <v>0.99819999999999998</v>
      </c>
      <c r="G628">
        <f>'winequality-white'!I723</f>
        <v>3.1</v>
      </c>
      <c r="H628">
        <f>'winequality-white'!J723</f>
        <v>0.53</v>
      </c>
      <c r="I628">
        <f>'winequality-white'!K723</f>
        <v>9.1999999999999993</v>
      </c>
      <c r="J628" s="17">
        <v>5</v>
      </c>
      <c r="K628">
        <f>STANDARDIZE(physicochemical[[#This Row],[fixed acidity]],Stats!B$3,Stats!B$7)</f>
        <v>9.316116112982506E-2</v>
      </c>
      <c r="L628">
        <f>STANDARDIZE(physicochemical[[#This Row],[volatile acidity]],Stats!C$3,Stats!C$7)</f>
        <v>-0.27045665220415738</v>
      </c>
      <c r="M628">
        <f>STANDARDIZE(physicochemical[[#This Row],[residual sugar]],Stats!E$3,Stats!E$7)</f>
        <v>0.21840907504372922</v>
      </c>
      <c r="N628">
        <f>STANDARDIZE(physicochemical[[#This Row],[chlorides]],Stats!F$3,Stats!F$7)</f>
        <v>7.2621203725020692E-2</v>
      </c>
      <c r="O628">
        <f>STANDARDIZE(physicochemical[[#This Row],[free sulfur dioxide]],Stats!G$3,Stats!G$7)</f>
        <v>1.9882784225599899</v>
      </c>
      <c r="P628">
        <f>STANDARDIZE(physicochemical[[#This Row],[density]],Stats!I$3,Stats!I$7)</f>
        <v>0.47835540194459197</v>
      </c>
      <c r="Q628">
        <f>STANDARDIZE(physicochemical[[#This Row],[pH]],Stats!J$3,Stats!J$7)</f>
        <v>-1.2605422819316354</v>
      </c>
      <c r="R628">
        <f>STANDARDIZE(physicochemical[[#This Row],[sulphates]],Stats!K$3,Stats!K$7)</f>
        <v>-0.75607371656346767</v>
      </c>
      <c r="S628">
        <f>STANDARDIZE(physicochemical[[#This Row],[alcohol]],Stats!L$3,Stats!L$7)</f>
        <v>-1.007297363596275</v>
      </c>
      <c r="T628" s="17">
        <f>STANDARDIZE(physicochemical[[#This Row],[quality]],Stats!N$3,Stats!N$7)</f>
        <v>-0.74377842086283041</v>
      </c>
      <c r="U628">
        <f>SQRT(SUMXMY2($K$2:$S$2,physicochemical[[#This Row],[STDFA]:[STDAlc]]))</f>
        <v>6.3849156528749678</v>
      </c>
      <c r="V628" t="str">
        <f>VLOOKUP(physicochemical[[#This Row],[Euclidean Dist]],Quartiles,2)</f>
        <v>Q2</v>
      </c>
      <c r="W628">
        <f>IF(physicochemical[[#This Row],[Euclidean Dist]]&lt;=beta,1-2*(physicochemical[[#This Row],[Euclidean Dist]]/gamma)^2,2*((physicochemical[[#This Row],[Euclidean Dist]]-gamma)/gamma)^2)</f>
        <v>0.64229643083750498</v>
      </c>
      <c r="X628" t="str">
        <f>VLOOKUP(physicochemical[[#This Row],[S- Fn]],FuzzyQ,2)</f>
        <v>Q2</v>
      </c>
      <c r="Y628">
        <f>physicochemical[[#This Row],[Euclidean Dist]]^2</f>
        <v>40.767147894327778</v>
      </c>
      <c r="Z628" t="str">
        <f>VLOOKUP(physicochemical[[#This Row],[Concentration]],FuzzyQ,2)</f>
        <v>Q1</v>
      </c>
      <c r="AA628">
        <f>SQRT(physicochemical[[#This Row],[S- Fn]])</f>
        <v>0.80143398407947797</v>
      </c>
      <c r="AB628" t="str">
        <f>VLOOKUP(physicochemical[[#This Row],[Dialation]],FuzzyQ,2)</f>
        <v>Q1</v>
      </c>
    </row>
    <row r="629" spans="1:28" hidden="1" x14ac:dyDescent="0.35">
      <c r="A629">
        <f>'winequality-white'!A724</f>
        <v>7.6</v>
      </c>
      <c r="B629">
        <f>'winequality-white'!B724</f>
        <v>0.42</v>
      </c>
      <c r="C629">
        <f>'winequality-white'!D724</f>
        <v>2.7</v>
      </c>
      <c r="D629">
        <f>'winequality-white'!E724</f>
        <v>8.4000000000000005E-2</v>
      </c>
      <c r="E629">
        <f>'winequality-white'!F724</f>
        <v>15</v>
      </c>
      <c r="F629">
        <f>'winequality-white'!H724</f>
        <v>0.99680000000000002</v>
      </c>
      <c r="G629">
        <f>'winequality-white'!I724</f>
        <v>3.21</v>
      </c>
      <c r="H629">
        <f>'winequality-white'!J724</f>
        <v>0.59</v>
      </c>
      <c r="I629">
        <f>'winequality-white'!K724</f>
        <v>10</v>
      </c>
      <c r="J629" s="17">
        <v>5</v>
      </c>
      <c r="K629">
        <f>STANDARDIZE(physicochemical[[#This Row],[fixed acidity]],Stats!B$3,Stats!B$7)</f>
        <v>-0.61466764932476026</v>
      </c>
      <c r="L629">
        <f>STANDARDIZE(physicochemical[[#This Row],[volatile acidity]],Stats!C$3,Stats!C$7)</f>
        <v>-0.60649722234806913</v>
      </c>
      <c r="M629">
        <f>STANDARDIZE(physicochemical[[#This Row],[residual sugar]],Stats!E$3,Stats!E$7)</f>
        <v>9.733974297957762E-2</v>
      </c>
      <c r="N629">
        <f>STANDARDIZE(physicochemical[[#This Row],[chlorides]],Stats!F$3,Stats!F$7)</f>
        <v>-0.12771315137847594</v>
      </c>
      <c r="O629">
        <f>STANDARDIZE(physicochemical[[#This Row],[free sulfur dioxide]],Stats!G$3,Stats!G$7)</f>
        <v>-1.714638207966902E-2</v>
      </c>
      <c r="P629">
        <f>STANDARDIZE(physicochemical[[#This Row],[density]],Stats!I$3,Stats!I$7)</f>
        <v>-0.30904238143785062</v>
      </c>
      <c r="Q629">
        <f>STANDARDIZE(physicochemical[[#This Row],[pH]],Stats!J$3,Stats!J$7)</f>
        <v>-0.56411008196940526</v>
      </c>
      <c r="R629">
        <f>STANDARDIZE(physicochemical[[#This Row],[sulphates]],Stats!K$3,Stats!K$7)</f>
        <v>-0.42858004782388098</v>
      </c>
      <c r="S629">
        <f>STANDARDIZE(physicochemical[[#This Row],[alcohol]],Stats!L$3,Stats!L$7)</f>
        <v>-0.23297441665956675</v>
      </c>
      <c r="T629" s="17">
        <f>STANDARDIZE(physicochemical[[#This Row],[quality]],Stats!N$3,Stats!N$7)</f>
        <v>-0.74377842086283041</v>
      </c>
      <c r="U629">
        <f>SQRT(SUMXMY2($K$2:$S$2,physicochemical[[#This Row],[STDFA]:[STDAlc]]))</f>
        <v>5.3501731513749649</v>
      </c>
      <c r="V629" t="str">
        <f>VLOOKUP(physicochemical[[#This Row],[Euclidean Dist]],Quartiles,2)</f>
        <v>Q2</v>
      </c>
      <c r="W629">
        <f>IF(physicochemical[[#This Row],[Euclidean Dist]]&lt;=beta,1-2*(physicochemical[[#This Row],[Euclidean Dist]]/gamma)^2,2*((physicochemical[[#This Row],[Euclidean Dist]]-gamma)/gamma)^2)</f>
        <v>0.74884107247158493</v>
      </c>
      <c r="X629" t="str">
        <f>VLOOKUP(physicochemical[[#This Row],[S- Fn]],FuzzyQ,2)</f>
        <v>Q2</v>
      </c>
      <c r="Y629">
        <f>physicochemical[[#This Row],[Euclidean Dist]]^2</f>
        <v>28.624352749693522</v>
      </c>
      <c r="Z629" t="str">
        <f>VLOOKUP(physicochemical[[#This Row],[Concentration]],FuzzyQ,2)</f>
        <v>Q1</v>
      </c>
      <c r="AA629">
        <f>SQRT(physicochemical[[#This Row],[S- Fn]])</f>
        <v>0.86535603798181526</v>
      </c>
      <c r="AB629" t="str">
        <f>VLOOKUP(physicochemical[[#This Row],[Dialation]],FuzzyQ,2)</f>
        <v>Q1</v>
      </c>
    </row>
    <row r="630" spans="1:28" hidden="1" x14ac:dyDescent="0.35">
      <c r="A630">
        <f>'winequality-white'!A725</f>
        <v>7.1</v>
      </c>
      <c r="B630">
        <f>'winequality-white'!B725</f>
        <v>0.31</v>
      </c>
      <c r="C630">
        <f>'winequality-white'!D725</f>
        <v>2.2000000000000002</v>
      </c>
      <c r="D630">
        <f>'winequality-white'!E725</f>
        <v>5.2999999999999999E-2</v>
      </c>
      <c r="E630">
        <f>'winequality-white'!F725</f>
        <v>36</v>
      </c>
      <c r="F630">
        <f>'winequality-white'!H725</f>
        <v>0.99650000000000005</v>
      </c>
      <c r="G630">
        <f>'winequality-white'!I725</f>
        <v>2.94</v>
      </c>
      <c r="H630">
        <f>'winequality-white'!J725</f>
        <v>1.62</v>
      </c>
      <c r="I630">
        <f>'winequality-white'!K725</f>
        <v>9.5</v>
      </c>
      <c r="J630" s="17">
        <v>5</v>
      </c>
      <c r="K630">
        <f>STANDARDIZE(physicochemical[[#This Row],[fixed acidity]],Stats!B$3,Stats!B$7)</f>
        <v>-0.88690949949960052</v>
      </c>
      <c r="L630">
        <f>STANDARDIZE(physicochemical[[#This Row],[volatile acidity]],Stats!C$3,Stats!C$7)</f>
        <v>-1.2225716009452405</v>
      </c>
      <c r="M630">
        <f>STANDARDIZE(physicochemical[[#This Row],[residual sugar]],Stats!E$3,Stats!E$7)</f>
        <v>-0.30622469723426132</v>
      </c>
      <c r="N630">
        <f>STANDARDIZE(physicochemical[[#This Row],[chlorides]],Stats!F$3,Stats!F$7)</f>
        <v>-0.748749652199316</v>
      </c>
      <c r="O630">
        <f>STANDARDIZE(physicochemical[[#This Row],[free sulfur dioxide]],Stats!G$3,Stats!G$7)</f>
        <v>2.0885496627919728</v>
      </c>
      <c r="P630">
        <f>STANDARDIZE(physicochemical[[#This Row],[density]],Stats!I$3,Stats!I$7)</f>
        <v>-0.47777047787693211</v>
      </c>
      <c r="Q630">
        <f>STANDARDIZE(physicochemical[[#This Row],[pH]],Stats!J$3,Stats!J$7)</f>
        <v>-2.2735345727857901</v>
      </c>
      <c r="R630">
        <f>STANDARDIZE(physicochemical[[#This Row],[sulphates]],Stats!K$3,Stats!K$7)</f>
        <v>5.1933945988723638</v>
      </c>
      <c r="S630">
        <f>STANDARDIZE(physicochemical[[#This Row],[alcohol]],Stats!L$3,Stats!L$7)</f>
        <v>-0.71692625849500891</v>
      </c>
      <c r="T630" s="17">
        <f>STANDARDIZE(physicochemical[[#This Row],[quality]],Stats!N$3,Stats!N$7)</f>
        <v>-0.74377842086283041</v>
      </c>
      <c r="U630">
        <f>SQRT(SUMXMY2($K$2:$S$2,physicochemical[[#This Row],[STDFA]:[STDAlc]]))</f>
        <v>9.6127707408027661</v>
      </c>
      <c r="V630" t="str">
        <f>VLOOKUP(physicochemical[[#This Row],[Euclidean Dist]],Quartiles,2)</f>
        <v>Q3</v>
      </c>
      <c r="W630">
        <f>IF(physicochemical[[#This Row],[Euclidean Dist]]&lt;=beta,1-2*(physicochemical[[#This Row],[Euclidean Dist]]/gamma)^2,2*((physicochemical[[#This Row],[Euclidean Dist]]-gamma)/gamma)^2)</f>
        <v>0.26396268158138453</v>
      </c>
      <c r="X630" t="str">
        <f>VLOOKUP(physicochemical[[#This Row],[S- Fn]],FuzzyQ,2)</f>
        <v>Q3</v>
      </c>
      <c r="Y630">
        <f>physicochemical[[#This Row],[Euclidean Dist]]^2</f>
        <v>92.405361315233762</v>
      </c>
      <c r="Z630" t="str">
        <f>VLOOKUP(physicochemical[[#This Row],[Concentration]],FuzzyQ,2)</f>
        <v>Q1</v>
      </c>
      <c r="AA630">
        <f>SQRT(physicochemical[[#This Row],[S- Fn]])</f>
        <v>0.51377298642628588</v>
      </c>
      <c r="AB630" t="str">
        <f>VLOOKUP(physicochemical[[#This Row],[Dialation]],FuzzyQ,2)</f>
        <v>Q2</v>
      </c>
    </row>
    <row r="631" spans="1:28" hidden="1" x14ac:dyDescent="0.35">
      <c r="A631">
        <f>'winequality-white'!A726</f>
        <v>7.5</v>
      </c>
      <c r="B631">
        <f>'winequality-white'!B726</f>
        <v>1.115</v>
      </c>
      <c r="C631">
        <f>'winequality-white'!D726</f>
        <v>3.1</v>
      </c>
      <c r="D631">
        <f>'winequality-white'!E726</f>
        <v>8.5999999999999993E-2</v>
      </c>
      <c r="E631">
        <f>'winequality-white'!F726</f>
        <v>5</v>
      </c>
      <c r="F631">
        <f>'winequality-white'!H726</f>
        <v>0.99580000000000002</v>
      </c>
      <c r="G631">
        <f>'winequality-white'!I726</f>
        <v>3.54</v>
      </c>
      <c r="H631">
        <f>'winequality-white'!J726</f>
        <v>0.6</v>
      </c>
      <c r="I631">
        <f>'winequality-white'!K726</f>
        <v>11.2</v>
      </c>
      <c r="J631" s="17">
        <v>4</v>
      </c>
      <c r="K631">
        <f>STANDARDIZE(physicochemical[[#This Row],[fixed acidity]],Stats!B$3,Stats!B$7)</f>
        <v>-0.66911601935972809</v>
      </c>
      <c r="L631">
        <f>STANDARDIZE(physicochemical[[#This Row],[volatile acidity]],Stats!C$3,Stats!C$7)</f>
        <v>3.285972715152242</v>
      </c>
      <c r="M631">
        <f>STANDARDIZE(physicochemical[[#This Row],[residual sugar]],Stats!E$3,Stats!E$7)</f>
        <v>0.42019129515064868</v>
      </c>
      <c r="N631">
        <f>STANDARDIZE(physicochemical[[#This Row],[chlorides]],Stats!F$3,Stats!F$7)</f>
        <v>-8.7646280357776843E-2</v>
      </c>
      <c r="O631">
        <f>STANDARDIZE(physicochemical[[#This Row],[free sulfur dioxide]],Stats!G$3,Stats!G$7)</f>
        <v>-1.0198587843994984</v>
      </c>
      <c r="P631">
        <f>STANDARDIZE(physicochemical[[#This Row],[density]],Stats!I$3,Stats!I$7)</f>
        <v>-0.87146936956818466</v>
      </c>
      <c r="Q631">
        <f>STANDARDIZE(physicochemical[[#This Row],[pH]],Stats!J$3,Stats!J$7)</f>
        <v>1.5251865179172877</v>
      </c>
      <c r="R631">
        <f>STANDARDIZE(physicochemical[[#This Row],[sulphates]],Stats!K$3,Stats!K$7)</f>
        <v>-0.37399776970061643</v>
      </c>
      <c r="S631">
        <f>STANDARDIZE(physicochemical[[#This Row],[alcohol]],Stats!L$3,Stats!L$7)</f>
        <v>0.92851000374549386</v>
      </c>
      <c r="T631" s="17">
        <f>STANDARDIZE(physicochemical[[#This Row],[quality]],Stats!N$3,Stats!N$7)</f>
        <v>-1.9959306445376284</v>
      </c>
      <c r="U631">
        <f>SQRT(SUMXMY2($K$2:$S$2,physicochemical[[#This Row],[STDFA]:[STDAlc]]))</f>
        <v>1.3911757209887254</v>
      </c>
      <c r="V631" t="str">
        <f>VLOOKUP(physicochemical[[#This Row],[Euclidean Dist]],Quartiles,2)</f>
        <v>Q1</v>
      </c>
      <c r="W631">
        <f>IF(physicochemical[[#This Row],[Euclidean Dist]]&lt;=beta,1-2*(physicochemical[[#This Row],[Euclidean Dist]]/gamma)^2,2*((physicochemical[[#This Row],[Euclidean Dist]]-gamma)/gamma)^2)</f>
        <v>0.98301846580228247</v>
      </c>
      <c r="X631" t="str">
        <f>VLOOKUP(physicochemical[[#This Row],[S- Fn]],FuzzyQ,2)</f>
        <v>Q1</v>
      </c>
      <c r="Y631">
        <f>physicochemical[[#This Row],[Euclidean Dist]]^2</f>
        <v>1.9353698866685001</v>
      </c>
      <c r="Z631" t="str">
        <f>VLOOKUP(physicochemical[[#This Row],[Concentration]],FuzzyQ,2)</f>
        <v>Q1</v>
      </c>
      <c r="AA631">
        <f>SQRT(physicochemical[[#This Row],[S- Fn]])</f>
        <v>0.99147287698770781</v>
      </c>
      <c r="AB631" t="str">
        <f>VLOOKUP(physicochemical[[#This Row],[Dialation]],FuzzyQ,2)</f>
        <v>Q1</v>
      </c>
    </row>
    <row r="632" spans="1:28" hidden="1" x14ac:dyDescent="0.35">
      <c r="A632">
        <f>'winequality-white'!A727</f>
        <v>9</v>
      </c>
      <c r="B632">
        <f>'winequality-white'!B727</f>
        <v>0.66</v>
      </c>
      <c r="C632">
        <f>'winequality-white'!D727</f>
        <v>3</v>
      </c>
      <c r="D632">
        <f>'winequality-white'!E727</f>
        <v>7.6999999999999999E-2</v>
      </c>
      <c r="E632">
        <f>'winequality-white'!F727</f>
        <v>5</v>
      </c>
      <c r="F632">
        <f>'winequality-white'!H727</f>
        <v>0.99760000000000004</v>
      </c>
      <c r="G632">
        <f>'winequality-white'!I727</f>
        <v>3.29</v>
      </c>
      <c r="H632">
        <f>'winequality-white'!J727</f>
        <v>0.55000000000000004</v>
      </c>
      <c r="I632">
        <f>'winequality-white'!K727</f>
        <v>10.4</v>
      </c>
      <c r="J632" s="17">
        <v>5</v>
      </c>
      <c r="K632">
        <f>STANDARDIZE(physicochemical[[#This Row],[fixed acidity]],Stats!B$3,Stats!B$7)</f>
        <v>0.14760953116479295</v>
      </c>
      <c r="L632">
        <f>STANDARDIZE(physicochemical[[#This Row],[volatile acidity]],Stats!C$3,Stats!C$7)</f>
        <v>0.73766505822757811</v>
      </c>
      <c r="M632">
        <f>STANDARDIZE(physicochemical[[#This Row],[residual sugar]],Stats!E$3,Stats!E$7)</f>
        <v>0.33947840710788085</v>
      </c>
      <c r="N632">
        <f>STANDARDIZE(physicochemical[[#This Row],[chlorides]],Stats!F$3,Stats!F$7)</f>
        <v>-0.26794719995092381</v>
      </c>
      <c r="O632">
        <f>STANDARDIZE(physicochemical[[#This Row],[free sulfur dioxide]],Stats!G$3,Stats!G$7)</f>
        <v>-1.0198587843994984</v>
      </c>
      <c r="P632">
        <f>STANDARDIZE(physicochemical[[#This Row],[density]],Stats!I$3,Stats!I$7)</f>
        <v>0.14089920906642905</v>
      </c>
      <c r="Q632">
        <f>STANDARDIZE(physicochemical[[#This Row],[pH]],Stats!J$3,Stats!J$7)</f>
        <v>-5.7613936542327875E-2</v>
      </c>
      <c r="R632">
        <f>STANDARDIZE(physicochemical[[#This Row],[sulphates]],Stats!K$3,Stats!K$7)</f>
        <v>-0.64690916031693857</v>
      </c>
      <c r="S632">
        <f>STANDARDIZE(physicochemical[[#This Row],[alcohol]],Stats!L$3,Stats!L$7)</f>
        <v>0.15418705680878736</v>
      </c>
      <c r="T632" s="17">
        <f>STANDARDIZE(physicochemical[[#This Row],[quality]],Stats!N$3,Stats!N$7)</f>
        <v>-0.74377842086283041</v>
      </c>
      <c r="U632">
        <f>SQRT(SUMXMY2($K$2:$S$2,physicochemical[[#This Row],[STDFA]:[STDAlc]]))</f>
        <v>3.9522665733997995</v>
      </c>
      <c r="V632" t="str">
        <f>VLOOKUP(physicochemical[[#This Row],[Euclidean Dist]],Quartiles,2)</f>
        <v>Q2</v>
      </c>
      <c r="W632">
        <f>IF(physicochemical[[#This Row],[Euclidean Dist]]&lt;=beta,1-2*(physicochemical[[#This Row],[Euclidean Dist]]/gamma)^2,2*((physicochemical[[#This Row],[Euclidean Dist]]-gamma)/gamma)^2)</f>
        <v>0.86294168027131002</v>
      </c>
      <c r="X632" t="str">
        <f>VLOOKUP(physicochemical[[#This Row],[S- Fn]],FuzzyQ,2)</f>
        <v>Q1</v>
      </c>
      <c r="Y632">
        <f>physicochemical[[#This Row],[Euclidean Dist]]^2</f>
        <v>15.620411067213393</v>
      </c>
      <c r="Z632" t="str">
        <f>VLOOKUP(physicochemical[[#This Row],[Concentration]],FuzzyQ,2)</f>
        <v>Q1</v>
      </c>
      <c r="AA632">
        <f>SQRT(physicochemical[[#This Row],[S- Fn]])</f>
        <v>0.9289465432797035</v>
      </c>
      <c r="AB632" t="str">
        <f>VLOOKUP(physicochemical[[#This Row],[Dialation]],FuzzyQ,2)</f>
        <v>Q1</v>
      </c>
    </row>
    <row r="633" spans="1:28" hidden="1" x14ac:dyDescent="0.35">
      <c r="A633">
        <f>'winequality-white'!A728</f>
        <v>8.1</v>
      </c>
      <c r="B633">
        <f>'winequality-white'!B728</f>
        <v>0.72</v>
      </c>
      <c r="C633">
        <f>'winequality-white'!D728</f>
        <v>2.8</v>
      </c>
      <c r="D633">
        <f>'winequality-white'!E728</f>
        <v>8.4000000000000005E-2</v>
      </c>
      <c r="E633">
        <f>'winequality-white'!F728</f>
        <v>18</v>
      </c>
      <c r="F633">
        <f>'winequality-white'!H728</f>
        <v>0.99939999999999996</v>
      </c>
      <c r="G633">
        <f>'winequality-white'!I728</f>
        <v>3.43</v>
      </c>
      <c r="H633">
        <f>'winequality-white'!J728</f>
        <v>0.72</v>
      </c>
      <c r="I633">
        <f>'winequality-white'!K728</f>
        <v>11.1</v>
      </c>
      <c r="J633" s="17">
        <v>6</v>
      </c>
      <c r="K633">
        <f>STANDARDIZE(physicochemical[[#This Row],[fixed acidity]],Stats!B$3,Stats!B$7)</f>
        <v>-0.34242579914991988</v>
      </c>
      <c r="L633">
        <f>STANDARDIZE(physicochemical[[#This Row],[volatile acidity]],Stats!C$3,Stats!C$7)</f>
        <v>1.0737056283714896</v>
      </c>
      <c r="M633">
        <f>STANDARDIZE(physicochemical[[#This Row],[residual sugar]],Stats!E$3,Stats!E$7)</f>
        <v>0.17805263102234511</v>
      </c>
      <c r="N633">
        <f>STANDARDIZE(physicochemical[[#This Row],[chlorides]],Stats!F$3,Stats!F$7)</f>
        <v>-0.12771315137847594</v>
      </c>
      <c r="O633">
        <f>STANDARDIZE(physicochemical[[#This Row],[free sulfur dioxide]],Stats!G$3,Stats!G$7)</f>
        <v>0.2836673386162798</v>
      </c>
      <c r="P633">
        <f>STANDARDIZE(physicochemical[[#This Row],[density]],Stats!I$3,Stats!I$7)</f>
        <v>1.1532677877009803</v>
      </c>
      <c r="Q633">
        <f>STANDARDIZE(physicochemical[[#This Row],[pH]],Stats!J$3,Stats!J$7)</f>
        <v>0.82875431795505761</v>
      </c>
      <c r="R633">
        <f>STANDARDIZE(physicochemical[[#This Row],[sulphates]],Stats!K$3,Stats!K$7)</f>
        <v>0.28098956777855766</v>
      </c>
      <c r="S633">
        <f>STANDARDIZE(physicochemical[[#This Row],[alcohol]],Stats!L$3,Stats!L$7)</f>
        <v>0.83171963537840576</v>
      </c>
      <c r="T633" s="17">
        <f>STANDARDIZE(physicochemical[[#This Row],[quality]],Stats!N$3,Stats!N$7)</f>
        <v>0.50837380281196765</v>
      </c>
      <c r="U633">
        <f>SQRT(SUMXMY2($K$2:$S$2,physicochemical[[#This Row],[STDFA]:[STDAlc]]))</f>
        <v>3.9067792178049698</v>
      </c>
      <c r="V633" t="str">
        <f>VLOOKUP(physicochemical[[#This Row],[Euclidean Dist]],Quartiles,2)</f>
        <v>Q2</v>
      </c>
      <c r="W633">
        <f>IF(physicochemical[[#This Row],[Euclidean Dist]]&lt;=beta,1-2*(physicochemical[[#This Row],[Euclidean Dist]]/gamma)^2,2*((physicochemical[[#This Row],[Euclidean Dist]]-gamma)/gamma)^2)</f>
        <v>0.86607838366473289</v>
      </c>
      <c r="X633" t="str">
        <f>VLOOKUP(physicochemical[[#This Row],[S- Fn]],FuzzyQ,2)</f>
        <v>Q1</v>
      </c>
      <c r="Y633">
        <f>physicochemical[[#This Row],[Euclidean Dist]]^2</f>
        <v>15.262923856672812</v>
      </c>
      <c r="Z633" t="str">
        <f>VLOOKUP(physicochemical[[#This Row],[Concentration]],FuzzyQ,2)</f>
        <v>Q1</v>
      </c>
      <c r="AA633">
        <f>SQRT(physicochemical[[#This Row],[S- Fn]])</f>
        <v>0.93063332395994336</v>
      </c>
      <c r="AB633" t="str">
        <f>VLOOKUP(physicochemical[[#This Row],[Dialation]],FuzzyQ,2)</f>
        <v>Q1</v>
      </c>
    </row>
    <row r="634" spans="1:28" hidden="1" x14ac:dyDescent="0.35">
      <c r="A634">
        <f>'winequality-white'!A729</f>
        <v>6.4</v>
      </c>
      <c r="B634">
        <f>'winequality-white'!B729</f>
        <v>0.56999999999999995</v>
      </c>
      <c r="C634">
        <f>'winequality-white'!D729</f>
        <v>1.8</v>
      </c>
      <c r="D634">
        <f>'winequality-white'!E729</f>
        <v>6.7000000000000004E-2</v>
      </c>
      <c r="E634">
        <f>'winequality-white'!F729</f>
        <v>4</v>
      </c>
      <c r="F634">
        <f>'winequality-white'!H729</f>
        <v>0.997</v>
      </c>
      <c r="G634">
        <f>'winequality-white'!I729</f>
        <v>3.46</v>
      </c>
      <c r="H634">
        <f>'winequality-white'!J729</f>
        <v>0.68</v>
      </c>
      <c r="I634">
        <f>'winequality-white'!K729</f>
        <v>9.5</v>
      </c>
      <c r="J634" s="17">
        <v>5</v>
      </c>
      <c r="K634">
        <f>STANDARDIZE(physicochemical[[#This Row],[fixed acidity]],Stats!B$3,Stats!B$7)</f>
        <v>-1.2680480897443767</v>
      </c>
      <c r="L634">
        <f>STANDARDIZE(physicochemical[[#This Row],[volatile acidity]],Stats!C$3,Stats!C$7)</f>
        <v>0.23360420301171009</v>
      </c>
      <c r="M634">
        <f>STANDARDIZE(physicochemical[[#This Row],[residual sugar]],Stats!E$3,Stats!E$7)</f>
        <v>-0.62907624940533258</v>
      </c>
      <c r="N634">
        <f>STANDARDIZE(physicochemical[[#This Row],[chlorides]],Stats!F$3,Stats!F$7)</f>
        <v>-0.46828155505442043</v>
      </c>
      <c r="O634">
        <f>STANDARDIZE(physicochemical[[#This Row],[free sulfur dioxide]],Stats!G$3,Stats!G$7)</f>
        <v>-1.1201300246314814</v>
      </c>
      <c r="P634">
        <f>STANDARDIZE(physicochemical[[#This Row],[density]],Stats!I$3,Stats!I$7)</f>
        <v>-0.19655698381179634</v>
      </c>
      <c r="Q634">
        <f>STANDARDIZE(physicochemical[[#This Row],[pH]],Stats!J$3,Stats!J$7)</f>
        <v>1.0186903724902101</v>
      </c>
      <c r="R634">
        <f>STANDARDIZE(physicochemical[[#This Row],[sulphates]],Stats!K$3,Stats!K$7)</f>
        <v>6.266045528550003E-2</v>
      </c>
      <c r="S634">
        <f>STANDARDIZE(physicochemical[[#This Row],[alcohol]],Stats!L$3,Stats!L$7)</f>
        <v>-0.71692625849500891</v>
      </c>
      <c r="T634" s="17">
        <f>STANDARDIZE(physicochemical[[#This Row],[quality]],Stats!N$3,Stats!N$7)</f>
        <v>-0.74377842086283041</v>
      </c>
      <c r="U634">
        <f>SQRT(SUMXMY2($K$2:$S$2,physicochemical[[#This Row],[STDFA]:[STDAlc]]))</f>
        <v>4.4253937488642432</v>
      </c>
      <c r="V634" t="str">
        <f>VLOOKUP(physicochemical[[#This Row],[Euclidean Dist]],Quartiles,2)</f>
        <v>Q2</v>
      </c>
      <c r="W634">
        <f>IF(physicochemical[[#This Row],[Euclidean Dist]]&lt;=beta,1-2*(physicochemical[[#This Row],[Euclidean Dist]]/gamma)^2,2*((physicochemical[[#This Row],[Euclidean Dist]]-gamma)/gamma)^2)</f>
        <v>0.82816296091869823</v>
      </c>
      <c r="X634" t="str">
        <f>VLOOKUP(physicochemical[[#This Row],[S- Fn]],FuzzyQ,2)</f>
        <v>Q1</v>
      </c>
      <c r="Y634">
        <f>physicochemical[[#This Row],[Euclidean Dist]]^2</f>
        <v>19.584109832486721</v>
      </c>
      <c r="Z634" t="str">
        <f>VLOOKUP(physicochemical[[#This Row],[Concentration]],FuzzyQ,2)</f>
        <v>Q1</v>
      </c>
      <c r="AA634">
        <f>SQRT(physicochemical[[#This Row],[S- Fn]])</f>
        <v>0.91003459325384894</v>
      </c>
      <c r="AB634" t="str">
        <f>VLOOKUP(physicochemical[[#This Row],[Dialation]],FuzzyQ,2)</f>
        <v>Q1</v>
      </c>
    </row>
    <row r="635" spans="1:28" hidden="1" x14ac:dyDescent="0.35">
      <c r="A635">
        <f>'winequality-white'!A731</f>
        <v>6.4</v>
      </c>
      <c r="B635">
        <f>'winequality-white'!B731</f>
        <v>0.86499999999999999</v>
      </c>
      <c r="C635">
        <f>'winequality-white'!D731</f>
        <v>3.2</v>
      </c>
      <c r="D635">
        <f>'winequality-white'!E731</f>
        <v>7.0999999999999994E-2</v>
      </c>
      <c r="E635">
        <f>'winequality-white'!F731</f>
        <v>27</v>
      </c>
      <c r="F635">
        <f>'winequality-white'!H731</f>
        <v>0.995</v>
      </c>
      <c r="G635">
        <f>'winequality-white'!I731</f>
        <v>3.61</v>
      </c>
      <c r="H635">
        <f>'winequality-white'!J731</f>
        <v>0.49</v>
      </c>
      <c r="I635">
        <f>'winequality-white'!K731</f>
        <v>12.7</v>
      </c>
      <c r="J635" s="17">
        <v>6</v>
      </c>
      <c r="K635">
        <f>STANDARDIZE(physicochemical[[#This Row],[fixed acidity]],Stats!B$3,Stats!B$7)</f>
        <v>-1.2680480897443767</v>
      </c>
      <c r="L635">
        <f>STANDARDIZE(physicochemical[[#This Row],[volatile acidity]],Stats!C$3,Stats!C$7)</f>
        <v>1.8858036728859431</v>
      </c>
      <c r="M635">
        <f>STANDARDIZE(physicochemical[[#This Row],[residual sugar]],Stats!E$3,Stats!E$7)</f>
        <v>0.50090418319341656</v>
      </c>
      <c r="N635">
        <f>STANDARDIZE(physicochemical[[#This Row],[chlorides]],Stats!F$3,Stats!F$7)</f>
        <v>-0.38814781301302193</v>
      </c>
      <c r="O635">
        <f>STANDARDIZE(physicochemical[[#This Row],[free sulfur dioxide]],Stats!G$3,Stats!G$7)</f>
        <v>1.1861085007041263</v>
      </c>
      <c r="P635">
        <f>STANDARDIZE(physicochemical[[#This Row],[density]],Stats!I$3,Stats!I$7)</f>
        <v>-1.3214109600724644</v>
      </c>
      <c r="Q635">
        <f>STANDARDIZE(physicochemical[[#This Row],[pH]],Stats!J$3,Stats!J$7)</f>
        <v>1.968370645165979</v>
      </c>
      <c r="R635">
        <f>STANDARDIZE(physicochemical[[#This Row],[sulphates]],Stats!K$3,Stats!K$7)</f>
        <v>-0.97440282905652598</v>
      </c>
      <c r="S635">
        <f>STANDARDIZE(physicochemical[[#This Row],[alcohol]],Stats!L$3,Stats!L$7)</f>
        <v>2.3803655292518204</v>
      </c>
      <c r="T635" s="17">
        <f>STANDARDIZE(physicochemical[[#This Row],[quality]],Stats!N$3,Stats!N$7)</f>
        <v>0.50837380281196765</v>
      </c>
      <c r="U635">
        <f>SQRT(SUMXMY2($K$2:$S$2,physicochemical[[#This Row],[STDFA]:[STDAlc]]))</f>
        <v>3.7432584866926679</v>
      </c>
      <c r="V635" t="str">
        <f>VLOOKUP(physicochemical[[#This Row],[Euclidean Dist]],Quartiles,2)</f>
        <v>Q1</v>
      </c>
      <c r="W635">
        <f>IF(physicochemical[[#This Row],[Euclidean Dist]]&lt;=beta,1-2*(physicochemical[[#This Row],[Euclidean Dist]]/gamma)^2,2*((physicochemical[[#This Row],[Euclidean Dist]]-gamma)/gamma)^2)</f>
        <v>0.87705451615195162</v>
      </c>
      <c r="X635" t="str">
        <f>VLOOKUP(physicochemical[[#This Row],[S- Fn]],FuzzyQ,2)</f>
        <v>Q1</v>
      </c>
      <c r="Y635">
        <f>physicochemical[[#This Row],[Euclidean Dist]]^2</f>
        <v>14.011984098196683</v>
      </c>
      <c r="Z635" t="str">
        <f>VLOOKUP(physicochemical[[#This Row],[Concentration]],FuzzyQ,2)</f>
        <v>Q1</v>
      </c>
      <c r="AA635">
        <f>SQRT(physicochemical[[#This Row],[S- Fn]])</f>
        <v>0.93651188788608108</v>
      </c>
      <c r="AB635" t="str">
        <f>VLOOKUP(physicochemical[[#This Row],[Dialation]],FuzzyQ,2)</f>
        <v>Q1</v>
      </c>
    </row>
    <row r="636" spans="1:28" hidden="1" x14ac:dyDescent="0.35">
      <c r="A636">
        <f>'winequality-white'!A732</f>
        <v>9.5</v>
      </c>
      <c r="B636">
        <f>'winequality-white'!B732</f>
        <v>0.55000000000000004</v>
      </c>
      <c r="C636">
        <f>'winequality-white'!D732</f>
        <v>2.2999999999999998</v>
      </c>
      <c r="D636">
        <f>'winequality-white'!E732</f>
        <v>0.38700000000000001</v>
      </c>
      <c r="E636">
        <f>'winequality-white'!F732</f>
        <v>12</v>
      </c>
      <c r="F636">
        <f>'winequality-white'!H732</f>
        <v>0.99819999999999998</v>
      </c>
      <c r="G636">
        <f>'winequality-white'!I732</f>
        <v>3.17</v>
      </c>
      <c r="H636">
        <f>'winequality-white'!J732</f>
        <v>0.67</v>
      </c>
      <c r="I636">
        <f>'winequality-white'!K732</f>
        <v>9.6</v>
      </c>
      <c r="J636" s="17">
        <v>5</v>
      </c>
      <c r="K636">
        <f>STANDARDIZE(physicochemical[[#This Row],[fixed acidity]],Stats!B$3,Stats!B$7)</f>
        <v>0.41985138133963329</v>
      </c>
      <c r="L636">
        <f>STANDARDIZE(physicochemical[[#This Row],[volatile acidity]],Stats!C$3,Stats!C$7)</f>
        <v>0.12159067963040668</v>
      </c>
      <c r="M636">
        <f>STANDARDIZE(physicochemical[[#This Row],[residual sugar]],Stats!E$3,Stats!E$7)</f>
        <v>-0.2255118091914938</v>
      </c>
      <c r="N636">
        <f>STANDARDIZE(physicochemical[[#This Row],[chlorides]],Stats!F$3,Stats!F$7)</f>
        <v>5.942417808257475</v>
      </c>
      <c r="O636">
        <f>STANDARDIZE(physicochemical[[#This Row],[free sulfur dioxide]],Stats!G$3,Stats!G$7)</f>
        <v>-0.31796010277561787</v>
      </c>
      <c r="P636">
        <f>STANDARDIZE(physicochemical[[#This Row],[density]],Stats!I$3,Stats!I$7)</f>
        <v>0.47835540194459197</v>
      </c>
      <c r="Q636">
        <f>STANDARDIZE(physicochemical[[#This Row],[pH]],Stats!J$3,Stats!J$7)</f>
        <v>-0.81735815468294404</v>
      </c>
      <c r="R636">
        <f>STANDARDIZE(physicochemical[[#This Row],[sulphates]],Stats!K$3,Stats!K$7)</f>
        <v>8.0781771622354705E-3</v>
      </c>
      <c r="S636">
        <f>STANDARDIZE(physicochemical[[#This Row],[alcohol]],Stats!L$3,Stats!L$7)</f>
        <v>-0.62013589012792081</v>
      </c>
      <c r="T636" s="17">
        <f>STANDARDIZE(physicochemical[[#This Row],[quality]],Stats!N$3,Stats!N$7)</f>
        <v>-0.74377842086283041</v>
      </c>
      <c r="U636">
        <f>SQRT(SUMXMY2($K$2:$S$2,physicochemical[[#This Row],[STDFA]:[STDAlc]]))</f>
        <v>7.848989674156531</v>
      </c>
      <c r="V636" t="str">
        <f>VLOOKUP(physicochemical[[#This Row],[Euclidean Dist]],Quartiles,2)</f>
        <v>Q3</v>
      </c>
      <c r="W636">
        <f>IF(physicochemical[[#This Row],[Euclidean Dist]]&lt;=beta,1-2*(physicochemical[[#This Row],[Euclidean Dist]]/gamma)^2,2*((physicochemical[[#This Row],[Euclidean Dist]]-gamma)/gamma)^2)</f>
        <v>0.46102555049062854</v>
      </c>
      <c r="X636" t="str">
        <f>VLOOKUP(physicochemical[[#This Row],[S- Fn]],FuzzyQ,2)</f>
        <v>Q3</v>
      </c>
      <c r="Y636">
        <f>physicochemical[[#This Row],[Euclidean Dist]]^2</f>
        <v>61.606638905015849</v>
      </c>
      <c r="Z636" t="str">
        <f>VLOOKUP(physicochemical[[#This Row],[Concentration]],FuzzyQ,2)</f>
        <v>Q1</v>
      </c>
      <c r="AA636">
        <f>SQRT(physicochemical[[#This Row],[S- Fn]])</f>
        <v>0.678988623240941</v>
      </c>
      <c r="AB636" t="str">
        <f>VLOOKUP(physicochemical[[#This Row],[Dialation]],FuzzyQ,2)</f>
        <v>Q2</v>
      </c>
    </row>
    <row r="637" spans="1:28" hidden="1" x14ac:dyDescent="0.35">
      <c r="A637">
        <f>'winequality-white'!A733</f>
        <v>8.9</v>
      </c>
      <c r="B637">
        <f>'winequality-white'!B733</f>
        <v>0.875</v>
      </c>
      <c r="C637">
        <f>'winequality-white'!D733</f>
        <v>3.45</v>
      </c>
      <c r="D637">
        <f>'winequality-white'!E733</f>
        <v>8.7999999999999995E-2</v>
      </c>
      <c r="E637">
        <f>'winequality-white'!F733</f>
        <v>4</v>
      </c>
      <c r="F637">
        <f>'winequality-white'!H733</f>
        <v>0.99939999999999996</v>
      </c>
      <c r="G637">
        <f>'winequality-white'!I733</f>
        <v>3.44</v>
      </c>
      <c r="H637">
        <f>'winequality-white'!J733</f>
        <v>0.52</v>
      </c>
      <c r="I637">
        <f>'winequality-white'!K733</f>
        <v>11.5</v>
      </c>
      <c r="J637" s="17">
        <v>5</v>
      </c>
      <c r="K637">
        <f>STANDARDIZE(physicochemical[[#This Row],[fixed acidity]],Stats!B$3,Stats!B$7)</f>
        <v>9.316116112982506E-2</v>
      </c>
      <c r="L637">
        <f>STANDARDIZE(physicochemical[[#This Row],[volatile acidity]],Stats!C$3,Stats!C$7)</f>
        <v>1.941810434576595</v>
      </c>
      <c r="M637">
        <f>STANDARDIZE(physicochemical[[#This Row],[residual sugar]],Stats!E$3,Stats!E$7)</f>
        <v>0.70268640330033605</v>
      </c>
      <c r="N637">
        <f>STANDARDIZE(physicochemical[[#This Row],[chlorides]],Stats!F$3,Stats!F$7)</f>
        <v>-4.7579409337077459E-2</v>
      </c>
      <c r="O637">
        <f>STANDARDIZE(physicochemical[[#This Row],[free sulfur dioxide]],Stats!G$3,Stats!G$7)</f>
        <v>-1.1201300246314814</v>
      </c>
      <c r="P637">
        <f>STANDARDIZE(physicochemical[[#This Row],[density]],Stats!I$3,Stats!I$7)</f>
        <v>1.1532677877009803</v>
      </c>
      <c r="Q637">
        <f>STANDARDIZE(physicochemical[[#This Row],[pH]],Stats!J$3,Stats!J$7)</f>
        <v>0.89206633613344088</v>
      </c>
      <c r="R637">
        <f>STANDARDIZE(physicochemical[[#This Row],[sulphates]],Stats!K$3,Stats!K$7)</f>
        <v>-0.81065599468673222</v>
      </c>
      <c r="S637">
        <f>STANDARDIZE(physicochemical[[#This Row],[alcohol]],Stats!L$3,Stats!L$7)</f>
        <v>1.2188811088467597</v>
      </c>
      <c r="T637" s="17">
        <f>STANDARDIZE(physicochemical[[#This Row],[quality]],Stats!N$3,Stats!N$7)</f>
        <v>-0.74377842086283041</v>
      </c>
      <c r="U637">
        <f>SQRT(SUMXMY2($K$2:$S$2,physicochemical[[#This Row],[STDFA]:[STDAlc]]))</f>
        <v>2.9460940740279686</v>
      </c>
      <c r="V637" t="str">
        <f>VLOOKUP(physicochemical[[#This Row],[Euclidean Dist]],Quartiles,2)</f>
        <v>Q1</v>
      </c>
      <c r="W637">
        <f>IF(physicochemical[[#This Row],[Euclidean Dist]]&lt;=beta,1-2*(physicochemical[[#This Row],[Euclidean Dist]]/gamma)^2,2*((physicochemical[[#This Row],[Euclidean Dist]]-gamma)/gamma)^2)</f>
        <v>0.92384364218213932</v>
      </c>
      <c r="X637" t="str">
        <f>VLOOKUP(physicochemical[[#This Row],[S- Fn]],FuzzyQ,2)</f>
        <v>Q1</v>
      </c>
      <c r="Y637">
        <f>physicochemical[[#This Row],[Euclidean Dist]]^2</f>
        <v>8.6794702930227139</v>
      </c>
      <c r="Z637" t="str">
        <f>VLOOKUP(physicochemical[[#This Row],[Concentration]],FuzzyQ,2)</f>
        <v>Q1</v>
      </c>
      <c r="AA637">
        <f>SQRT(physicochemical[[#This Row],[S- Fn]])</f>
        <v>0.96116785328169363</v>
      </c>
      <c r="AB637" t="str">
        <f>VLOOKUP(physicochemical[[#This Row],[Dialation]],FuzzyQ,2)</f>
        <v>Q1</v>
      </c>
    </row>
    <row r="638" spans="1:28" hidden="1" x14ac:dyDescent="0.35">
      <c r="A638">
        <f>'winequality-white'!A734</f>
        <v>7.3</v>
      </c>
      <c r="B638">
        <f>'winequality-white'!B734</f>
        <v>0.83499999999999996</v>
      </c>
      <c r="C638">
        <f>'winequality-white'!D734</f>
        <v>2.1</v>
      </c>
      <c r="D638">
        <f>'winequality-white'!E734</f>
        <v>9.1999999999999998E-2</v>
      </c>
      <c r="E638">
        <f>'winequality-white'!F734</f>
        <v>10</v>
      </c>
      <c r="F638">
        <f>'winequality-white'!H734</f>
        <v>0.99660000000000004</v>
      </c>
      <c r="G638">
        <f>'winequality-white'!I734</f>
        <v>3.39</v>
      </c>
      <c r="H638">
        <f>'winequality-white'!J734</f>
        <v>0.47</v>
      </c>
      <c r="I638">
        <f>'winequality-white'!K734</f>
        <v>9.6</v>
      </c>
      <c r="J638" s="17">
        <v>5</v>
      </c>
      <c r="K638">
        <f>STANDARDIZE(physicochemical[[#This Row],[fixed acidity]],Stats!B$3,Stats!B$7)</f>
        <v>-0.7780127594296643</v>
      </c>
      <c r="L638">
        <f>STANDARDIZE(physicochemical[[#This Row],[volatile acidity]],Stats!C$3,Stats!C$7)</f>
        <v>1.717783387813987</v>
      </c>
      <c r="M638">
        <f>STANDARDIZE(physicochemical[[#This Row],[residual sugar]],Stats!E$3,Stats!E$7)</f>
        <v>-0.38693758527702915</v>
      </c>
      <c r="N638">
        <f>STANDARDIZE(physicochemical[[#This Row],[chlorides]],Stats!F$3,Stats!F$7)</f>
        <v>3.2554332704321308E-2</v>
      </c>
      <c r="O638">
        <f>STANDARDIZE(physicochemical[[#This Row],[free sulfur dioxide]],Stats!G$3,Stats!G$7)</f>
        <v>-0.51850258323958376</v>
      </c>
      <c r="P638">
        <f>STANDARDIZE(physicochemical[[#This Row],[density]],Stats!I$3,Stats!I$7)</f>
        <v>-0.42152777906390498</v>
      </c>
      <c r="Q638">
        <f>STANDARDIZE(physicochemical[[#This Row],[pH]],Stats!J$3,Stats!J$7)</f>
        <v>0.57550624524151883</v>
      </c>
      <c r="R638">
        <f>STANDARDIZE(physicochemical[[#This Row],[sulphates]],Stats!K$3,Stats!K$7)</f>
        <v>-1.083567385303055</v>
      </c>
      <c r="S638">
        <f>STANDARDIZE(physicochemical[[#This Row],[alcohol]],Stats!L$3,Stats!L$7)</f>
        <v>-0.62013589012792081</v>
      </c>
      <c r="T638" s="17">
        <f>STANDARDIZE(physicochemical[[#This Row],[quality]],Stats!N$3,Stats!N$7)</f>
        <v>-0.74377842086283041</v>
      </c>
      <c r="U638">
        <f>SQRT(SUMXMY2($K$2:$S$2,physicochemical[[#This Row],[STDFA]:[STDAlc]]))</f>
        <v>3.2721009412751449</v>
      </c>
      <c r="V638" t="str">
        <f>VLOOKUP(physicochemical[[#This Row],[Euclidean Dist]],Quartiles,2)</f>
        <v>Q1</v>
      </c>
      <c r="W638">
        <f>IF(physicochemical[[#This Row],[Euclidean Dist]]&lt;=beta,1-2*(physicochemical[[#This Row],[Euclidean Dist]]/gamma)^2,2*((physicochemical[[#This Row],[Euclidean Dist]]-gamma)/gamma)^2)</f>
        <v>0.90605658786009691</v>
      </c>
      <c r="X638" t="str">
        <f>VLOOKUP(physicochemical[[#This Row],[S- Fn]],FuzzyQ,2)</f>
        <v>Q1</v>
      </c>
      <c r="Y638">
        <f>physicochemical[[#This Row],[Euclidean Dist]]^2</f>
        <v>10.70664456989369</v>
      </c>
      <c r="Z638" t="str">
        <f>VLOOKUP(physicochemical[[#This Row],[Concentration]],FuzzyQ,2)</f>
        <v>Q1</v>
      </c>
      <c r="AA638">
        <f>SQRT(physicochemical[[#This Row],[S- Fn]])</f>
        <v>0.95187004777968343</v>
      </c>
      <c r="AB638" t="str">
        <f>VLOOKUP(physicochemical[[#This Row],[Dialation]],FuzzyQ,2)</f>
        <v>Q1</v>
      </c>
    </row>
    <row r="639" spans="1:28" hidden="1" x14ac:dyDescent="0.35">
      <c r="A639">
        <f>'winequality-white'!A735</f>
        <v>7</v>
      </c>
      <c r="B639">
        <f>'winequality-white'!B735</f>
        <v>0.45</v>
      </c>
      <c r="C639">
        <f>'winequality-white'!D735</f>
        <v>2.7</v>
      </c>
      <c r="D639">
        <f>'winequality-white'!E735</f>
        <v>8.2000000000000003E-2</v>
      </c>
      <c r="E639">
        <f>'winequality-white'!F735</f>
        <v>16</v>
      </c>
      <c r="F639">
        <f>'winequality-white'!H735</f>
        <v>0.998</v>
      </c>
      <c r="G639">
        <f>'winequality-white'!I735</f>
        <v>3.55</v>
      </c>
      <c r="H639">
        <f>'winequality-white'!J735</f>
        <v>0.6</v>
      </c>
      <c r="I639">
        <f>'winequality-white'!K735</f>
        <v>9.5</v>
      </c>
      <c r="J639" s="17">
        <v>5</v>
      </c>
      <c r="K639">
        <f>STANDARDIZE(physicochemical[[#This Row],[fixed acidity]],Stats!B$3,Stats!B$7)</f>
        <v>-0.94135786953456846</v>
      </c>
      <c r="L639">
        <f>STANDARDIZE(physicochemical[[#This Row],[volatile acidity]],Stats!C$3,Stats!C$7)</f>
        <v>-0.43847693727611309</v>
      </c>
      <c r="M639">
        <f>STANDARDIZE(physicochemical[[#This Row],[residual sugar]],Stats!E$3,Stats!E$7)</f>
        <v>9.733974297957762E-2</v>
      </c>
      <c r="N639">
        <f>STANDARDIZE(physicochemical[[#This Row],[chlorides]],Stats!F$3,Stats!F$7)</f>
        <v>-0.16778002239917533</v>
      </c>
      <c r="O639">
        <f>STANDARDIZE(physicochemical[[#This Row],[free sulfur dioxide]],Stats!G$3,Stats!G$7)</f>
        <v>8.3124858152313921E-2</v>
      </c>
      <c r="P639">
        <f>STANDARDIZE(physicochemical[[#This Row],[density]],Stats!I$3,Stats!I$7)</f>
        <v>0.36587000431853767</v>
      </c>
      <c r="Q639">
        <f>STANDARDIZE(physicochemical[[#This Row],[pH]],Stats!J$3,Stats!J$7)</f>
        <v>1.5884985360956709</v>
      </c>
      <c r="R639">
        <f>STANDARDIZE(physicochemical[[#This Row],[sulphates]],Stats!K$3,Stats!K$7)</f>
        <v>-0.37399776970061643</v>
      </c>
      <c r="S639">
        <f>STANDARDIZE(physicochemical[[#This Row],[alcohol]],Stats!L$3,Stats!L$7)</f>
        <v>-0.71692625849500891</v>
      </c>
      <c r="T639" s="17">
        <f>STANDARDIZE(physicochemical[[#This Row],[quality]],Stats!N$3,Stats!N$7)</f>
        <v>-0.74377842086283041</v>
      </c>
      <c r="U639">
        <f>SQRT(SUMXMY2($K$2:$S$2,physicochemical[[#This Row],[STDFA]:[STDAlc]]))</f>
        <v>4.7114554862039739</v>
      </c>
      <c r="V639" t="str">
        <f>VLOOKUP(physicochemical[[#This Row],[Euclidean Dist]],Quartiles,2)</f>
        <v>Q2</v>
      </c>
      <c r="W639">
        <f>IF(physicochemical[[#This Row],[Euclidean Dist]]&lt;=beta,1-2*(physicochemical[[#This Row],[Euclidean Dist]]/gamma)^2,2*((physicochemical[[#This Row],[Euclidean Dist]]-gamma)/gamma)^2)</f>
        <v>0.80522952240368695</v>
      </c>
      <c r="X639" t="str">
        <f>VLOOKUP(physicochemical[[#This Row],[S- Fn]],FuzzyQ,2)</f>
        <v>Q1</v>
      </c>
      <c r="Y639">
        <f>physicochemical[[#This Row],[Euclidean Dist]]^2</f>
        <v>22.197812798481525</v>
      </c>
      <c r="Z639" t="str">
        <f>VLOOKUP(physicochemical[[#This Row],[Concentration]],FuzzyQ,2)</f>
        <v>Q1</v>
      </c>
      <c r="AA639">
        <f>SQRT(physicochemical[[#This Row],[S- Fn]])</f>
        <v>0.89734582096518789</v>
      </c>
      <c r="AB639" t="str">
        <f>VLOOKUP(physicochemical[[#This Row],[Dialation]],FuzzyQ,2)</f>
        <v>Q1</v>
      </c>
    </row>
    <row r="640" spans="1:28" hidden="1" x14ac:dyDescent="0.35">
      <c r="A640">
        <f>'winequality-white'!A736</f>
        <v>7.7</v>
      </c>
      <c r="B640">
        <f>'winequality-white'!B736</f>
        <v>0.56000000000000005</v>
      </c>
      <c r="C640">
        <f>'winequality-white'!D736</f>
        <v>2</v>
      </c>
      <c r="D640">
        <f>'winequality-white'!E736</f>
        <v>7.4999999999999997E-2</v>
      </c>
      <c r="E640">
        <f>'winequality-white'!F736</f>
        <v>9</v>
      </c>
      <c r="F640">
        <f>'winequality-white'!H736</f>
        <v>0.99870000000000003</v>
      </c>
      <c r="G640">
        <f>'winequality-white'!I736</f>
        <v>3.48</v>
      </c>
      <c r="H640">
        <f>'winequality-white'!J736</f>
        <v>0.62</v>
      </c>
      <c r="I640">
        <f>'winequality-white'!K736</f>
        <v>9.3000000000000007</v>
      </c>
      <c r="J640" s="17">
        <v>5</v>
      </c>
      <c r="K640">
        <f>STANDARDIZE(physicochemical[[#This Row],[fixed acidity]],Stats!B$3,Stats!B$7)</f>
        <v>-0.56021927928979187</v>
      </c>
      <c r="L640">
        <f>STANDARDIZE(physicochemical[[#This Row],[volatile acidity]],Stats!C$3,Stats!C$7)</f>
        <v>0.1775974413210587</v>
      </c>
      <c r="M640">
        <f>STANDARDIZE(physicochemical[[#This Row],[residual sugar]],Stats!E$3,Stats!E$7)</f>
        <v>-0.46765047331979703</v>
      </c>
      <c r="N640">
        <f>STANDARDIZE(physicochemical[[#This Row],[chlorides]],Stats!F$3,Stats!F$7)</f>
        <v>-0.3080140709716232</v>
      </c>
      <c r="O640">
        <f>STANDARDIZE(physicochemical[[#This Row],[free sulfur dioxide]],Stats!G$3,Stats!G$7)</f>
        <v>-0.61877382347156662</v>
      </c>
      <c r="P640">
        <f>STANDARDIZE(physicochemical[[#This Row],[density]],Stats!I$3,Stats!I$7)</f>
        <v>0.75956889600979027</v>
      </c>
      <c r="Q640">
        <f>STANDARDIZE(physicochemical[[#This Row],[pH]],Stats!J$3,Stats!J$7)</f>
        <v>1.1453144088469795</v>
      </c>
      <c r="R640">
        <f>STANDARDIZE(physicochemical[[#This Row],[sulphates]],Stats!K$3,Stats!K$7)</f>
        <v>-0.26483321345408734</v>
      </c>
      <c r="S640">
        <f>STANDARDIZE(physicochemical[[#This Row],[alcohol]],Stats!L$3,Stats!L$7)</f>
        <v>-0.9105069952291851</v>
      </c>
      <c r="T640" s="17">
        <f>STANDARDIZE(physicochemical[[#This Row],[quality]],Stats!N$3,Stats!N$7)</f>
        <v>-0.74377842086283041</v>
      </c>
      <c r="U640">
        <f>SQRT(SUMXMY2($K$2:$S$2,physicochemical[[#This Row],[STDFA]:[STDAlc]]))</f>
        <v>4.5007235213760426</v>
      </c>
      <c r="V640" t="str">
        <f>VLOOKUP(physicochemical[[#This Row],[Euclidean Dist]],Quartiles,2)</f>
        <v>Q2</v>
      </c>
      <c r="W640">
        <f>IF(physicochemical[[#This Row],[Euclidean Dist]]&lt;=beta,1-2*(physicochemical[[#This Row],[Euclidean Dist]]/gamma)^2,2*((physicochemical[[#This Row],[Euclidean Dist]]-gamma)/gamma)^2)</f>
        <v>0.82226309436261369</v>
      </c>
      <c r="X640" t="str">
        <f>VLOOKUP(physicochemical[[#This Row],[S- Fn]],FuzzyQ,2)</f>
        <v>Q1</v>
      </c>
      <c r="Y640">
        <f>physicochemical[[#This Row],[Euclidean Dist]]^2</f>
        <v>20.256512215867566</v>
      </c>
      <c r="Z640" t="str">
        <f>VLOOKUP(physicochemical[[#This Row],[Concentration]],FuzzyQ,2)</f>
        <v>Q1</v>
      </c>
      <c r="AA640">
        <f>SQRT(physicochemical[[#This Row],[S- Fn]])</f>
        <v>0.90678723764872959</v>
      </c>
      <c r="AB640" t="str">
        <f>VLOOKUP(physicochemical[[#This Row],[Dialation]],FuzzyQ,2)</f>
        <v>Q1</v>
      </c>
    </row>
    <row r="641" spans="1:28" hidden="1" x14ac:dyDescent="0.35">
      <c r="A641">
        <f>'winequality-white'!A737</f>
        <v>7.7</v>
      </c>
      <c r="B641">
        <f>'winequality-white'!B737</f>
        <v>0.96499999999999997</v>
      </c>
      <c r="C641">
        <f>'winequality-white'!D737</f>
        <v>2.1</v>
      </c>
      <c r="D641">
        <f>'winequality-white'!E737</f>
        <v>0.112</v>
      </c>
      <c r="E641">
        <f>'winequality-white'!F737</f>
        <v>11</v>
      </c>
      <c r="F641">
        <f>'winequality-white'!H737</f>
        <v>0.99629999999999996</v>
      </c>
      <c r="G641">
        <f>'winequality-white'!I737</f>
        <v>3.26</v>
      </c>
      <c r="H641">
        <f>'winequality-white'!J737</f>
        <v>0.5</v>
      </c>
      <c r="I641">
        <f>'winequality-white'!K737</f>
        <v>9.5</v>
      </c>
      <c r="J641" s="17">
        <v>5</v>
      </c>
      <c r="K641">
        <f>STANDARDIZE(physicochemical[[#This Row],[fixed acidity]],Stats!B$3,Stats!B$7)</f>
        <v>-0.56021927928979187</v>
      </c>
      <c r="L641">
        <f>STANDARDIZE(physicochemical[[#This Row],[volatile acidity]],Stats!C$3,Stats!C$7)</f>
        <v>2.4458712897924624</v>
      </c>
      <c r="M641">
        <f>STANDARDIZE(physicochemical[[#This Row],[residual sugar]],Stats!E$3,Stats!E$7)</f>
        <v>-0.38693758527702915</v>
      </c>
      <c r="N641">
        <f>STANDARDIZE(physicochemical[[#This Row],[chlorides]],Stats!F$3,Stats!F$7)</f>
        <v>0.43322304291131486</v>
      </c>
      <c r="O641">
        <f>STANDARDIZE(physicochemical[[#This Row],[free sulfur dioxide]],Stats!G$3,Stats!G$7)</f>
        <v>-0.41823134300760079</v>
      </c>
      <c r="P641">
        <f>STANDARDIZE(physicochemical[[#This Row],[density]],Stats!I$3,Stats!I$7)</f>
        <v>-0.59025587550304892</v>
      </c>
      <c r="Q641">
        <f>STANDARDIZE(physicochemical[[#This Row],[pH]],Stats!J$3,Stats!J$7)</f>
        <v>-0.24754999107748332</v>
      </c>
      <c r="R641">
        <f>STANDARDIZE(physicochemical[[#This Row],[sulphates]],Stats!K$3,Stats!K$7)</f>
        <v>-0.91982055093326143</v>
      </c>
      <c r="S641">
        <f>STANDARDIZE(physicochemical[[#This Row],[alcohol]],Stats!L$3,Stats!L$7)</f>
        <v>-0.71692625849500891</v>
      </c>
      <c r="T641" s="17">
        <f>STANDARDIZE(physicochemical[[#This Row],[quality]],Stats!N$3,Stats!N$7)</f>
        <v>-0.74377842086283041</v>
      </c>
      <c r="U641">
        <f>SQRT(SUMXMY2($K$2:$S$2,physicochemical[[#This Row],[STDFA]:[STDAlc]]))</f>
        <v>3.4527072606139835</v>
      </c>
      <c r="V641" t="str">
        <f>VLOOKUP(physicochemical[[#This Row],[Euclidean Dist]],Quartiles,2)</f>
        <v>Q1</v>
      </c>
      <c r="W641">
        <f>IF(physicochemical[[#This Row],[Euclidean Dist]]&lt;=beta,1-2*(physicochemical[[#This Row],[Euclidean Dist]]/gamma)^2,2*((physicochemical[[#This Row],[Euclidean Dist]]-gamma)/gamma)^2)</f>
        <v>0.89539981304250427</v>
      </c>
      <c r="X641" t="str">
        <f>VLOOKUP(physicochemical[[#This Row],[S- Fn]],FuzzyQ,2)</f>
        <v>Q1</v>
      </c>
      <c r="Y641">
        <f>physicochemical[[#This Row],[Euclidean Dist]]^2</f>
        <v>11.921187427496518</v>
      </c>
      <c r="Z641" t="str">
        <f>VLOOKUP(physicochemical[[#This Row],[Concentration]],FuzzyQ,2)</f>
        <v>Q1</v>
      </c>
      <c r="AA641">
        <f>SQRT(physicochemical[[#This Row],[S- Fn]])</f>
        <v>0.94625568058664999</v>
      </c>
      <c r="AB641" t="str">
        <f>VLOOKUP(physicochemical[[#This Row],[Dialation]],FuzzyQ,2)</f>
        <v>Q1</v>
      </c>
    </row>
    <row r="642" spans="1:28" hidden="1" x14ac:dyDescent="0.35">
      <c r="A642">
        <f>'winequality-white'!A739</f>
        <v>8.1999999999999993</v>
      </c>
      <c r="B642">
        <f>'winequality-white'!B739</f>
        <v>0.59</v>
      </c>
      <c r="C642">
        <f>'winequality-white'!D739</f>
        <v>2.5</v>
      </c>
      <c r="D642">
        <f>'winequality-white'!E739</f>
        <v>9.2999999999999999E-2</v>
      </c>
      <c r="E642">
        <f>'winequality-white'!F739</f>
        <v>19</v>
      </c>
      <c r="F642">
        <f>'winequality-white'!H739</f>
        <v>1.0002</v>
      </c>
      <c r="G642">
        <f>'winequality-white'!I739</f>
        <v>3.5</v>
      </c>
      <c r="H642">
        <f>'winequality-white'!J739</f>
        <v>0.65</v>
      </c>
      <c r="I642">
        <f>'winequality-white'!K739</f>
        <v>9.3000000000000007</v>
      </c>
      <c r="J642" s="17">
        <v>6</v>
      </c>
      <c r="K642">
        <f>STANDARDIZE(physicochemical[[#This Row],[fixed acidity]],Stats!B$3,Stats!B$7)</f>
        <v>-0.287977429114952</v>
      </c>
      <c r="L642">
        <f>STANDARDIZE(physicochemical[[#This Row],[volatile acidity]],Stats!C$3,Stats!C$7)</f>
        <v>0.34561772639301408</v>
      </c>
      <c r="M642">
        <f>STANDARDIZE(physicochemical[[#This Row],[residual sugar]],Stats!E$3,Stats!E$7)</f>
        <v>-6.408603310595809E-2</v>
      </c>
      <c r="N642">
        <f>STANDARDIZE(physicochemical[[#This Row],[chlorides]],Stats!F$3,Stats!F$7)</f>
        <v>5.2587768214671003E-2</v>
      </c>
      <c r="O642">
        <f>STANDARDIZE(physicochemical[[#This Row],[free sulfur dioxide]],Stats!G$3,Stats!G$7)</f>
        <v>0.38393857884826277</v>
      </c>
      <c r="P642">
        <f>STANDARDIZE(physicochemical[[#This Row],[density]],Stats!I$3,Stats!I$7)</f>
        <v>1.6032093782052601</v>
      </c>
      <c r="Q642">
        <f>STANDARDIZE(physicochemical[[#This Row],[pH]],Stats!J$3,Stats!J$7)</f>
        <v>1.271938445203749</v>
      </c>
      <c r="R642">
        <f>STANDARDIZE(physicochemical[[#This Row],[sulphates]],Stats!K$3,Stats!K$7)</f>
        <v>-0.10108637908429365</v>
      </c>
      <c r="S642">
        <f>STANDARDIZE(physicochemical[[#This Row],[alcohol]],Stats!L$3,Stats!L$7)</f>
        <v>-0.9105069952291851</v>
      </c>
      <c r="T642" s="17">
        <f>STANDARDIZE(physicochemical[[#This Row],[quality]],Stats!N$3,Stats!N$7)</f>
        <v>0.50837380281196765</v>
      </c>
      <c r="U642">
        <f>SQRT(SUMXMY2($K$2:$S$2,physicochemical[[#This Row],[STDFA]:[STDAlc]]))</f>
        <v>4.715979937692178</v>
      </c>
      <c r="V642" t="str">
        <f>VLOOKUP(physicochemical[[#This Row],[Euclidean Dist]],Quartiles,2)</f>
        <v>Q2</v>
      </c>
      <c r="W642">
        <f>IF(physicochemical[[#This Row],[Euclidean Dist]]&lt;=beta,1-2*(physicochemical[[#This Row],[Euclidean Dist]]/gamma)^2,2*((physicochemical[[#This Row],[Euclidean Dist]]-gamma)/gamma)^2)</f>
        <v>0.8048552632364312</v>
      </c>
      <c r="X642" t="str">
        <f>VLOOKUP(physicochemical[[#This Row],[S- Fn]],FuzzyQ,2)</f>
        <v>Q1</v>
      </c>
      <c r="Y642">
        <f>physicochemical[[#This Row],[Euclidean Dist]]^2</f>
        <v>22.24046677271512</v>
      </c>
      <c r="Z642" t="str">
        <f>VLOOKUP(physicochemical[[#This Row],[Concentration]],FuzzyQ,2)</f>
        <v>Q1</v>
      </c>
      <c r="AA642">
        <f>SQRT(physicochemical[[#This Row],[S- Fn]])</f>
        <v>0.89713725997554639</v>
      </c>
      <c r="AB642" t="str">
        <f>VLOOKUP(physicochemical[[#This Row],[Dialation]],FuzzyQ,2)</f>
        <v>Q1</v>
      </c>
    </row>
    <row r="643" spans="1:28" hidden="1" x14ac:dyDescent="0.35">
      <c r="A643">
        <f>'winequality-white'!A740</f>
        <v>9</v>
      </c>
      <c r="B643">
        <f>'winequality-white'!B740</f>
        <v>0.46</v>
      </c>
      <c r="C643">
        <f>'winequality-white'!D740</f>
        <v>2.8</v>
      </c>
      <c r="D643">
        <f>'winequality-white'!E740</f>
        <v>9.1999999999999998E-2</v>
      </c>
      <c r="E643">
        <f>'winequality-white'!F740</f>
        <v>28</v>
      </c>
      <c r="F643">
        <f>'winequality-white'!H740</f>
        <v>0.99829999999999997</v>
      </c>
      <c r="G643">
        <f>'winequality-white'!I740</f>
        <v>3.1</v>
      </c>
      <c r="H643">
        <f>'winequality-white'!J740</f>
        <v>0.56000000000000005</v>
      </c>
      <c r="I643">
        <f>'winequality-white'!K740</f>
        <v>9.1999999999999993</v>
      </c>
      <c r="J643" s="17">
        <v>5</v>
      </c>
      <c r="K643">
        <f>STANDARDIZE(physicochemical[[#This Row],[fixed acidity]],Stats!B$3,Stats!B$7)</f>
        <v>0.14760953116479295</v>
      </c>
      <c r="L643">
        <f>STANDARDIZE(physicochemical[[#This Row],[volatile acidity]],Stats!C$3,Stats!C$7)</f>
        <v>-0.38247017558546109</v>
      </c>
      <c r="M643">
        <f>STANDARDIZE(physicochemical[[#This Row],[residual sugar]],Stats!E$3,Stats!E$7)</f>
        <v>0.17805263102234511</v>
      </c>
      <c r="N643">
        <f>STANDARDIZE(physicochemical[[#This Row],[chlorides]],Stats!F$3,Stats!F$7)</f>
        <v>3.2554332704321308E-2</v>
      </c>
      <c r="O643">
        <f>STANDARDIZE(physicochemical[[#This Row],[free sulfur dioxide]],Stats!G$3,Stats!G$7)</f>
        <v>1.2863797409361093</v>
      </c>
      <c r="P643">
        <f>STANDARDIZE(physicochemical[[#This Row],[density]],Stats!I$3,Stats!I$7)</f>
        <v>0.53459810075761915</v>
      </c>
      <c r="Q643">
        <f>STANDARDIZE(physicochemical[[#This Row],[pH]],Stats!J$3,Stats!J$7)</f>
        <v>-1.2605422819316354</v>
      </c>
      <c r="R643">
        <f>STANDARDIZE(physicochemical[[#This Row],[sulphates]],Stats!K$3,Stats!K$7)</f>
        <v>-0.59232688219367402</v>
      </c>
      <c r="S643">
        <f>STANDARDIZE(physicochemical[[#This Row],[alcohol]],Stats!L$3,Stats!L$7)</f>
        <v>-1.007297363596275</v>
      </c>
      <c r="T643" s="17">
        <f>STANDARDIZE(physicochemical[[#This Row],[quality]],Stats!N$3,Stats!N$7)</f>
        <v>-0.74377842086283041</v>
      </c>
      <c r="U643">
        <f>SQRT(SUMXMY2($K$2:$S$2,physicochemical[[#This Row],[STDFA]:[STDAlc]]))</f>
        <v>6.1837358635296411</v>
      </c>
      <c r="V643" t="str">
        <f>VLOOKUP(physicochemical[[#This Row],[Euclidean Dist]],Quartiles,2)</f>
        <v>Q2</v>
      </c>
      <c r="W643">
        <f>IF(physicochemical[[#This Row],[Euclidean Dist]]&lt;=beta,1-2*(physicochemical[[#This Row],[Euclidean Dist]]/gamma)^2,2*((physicochemical[[#This Row],[Euclidean Dist]]-gamma)/gamma)^2)</f>
        <v>0.66448278690651663</v>
      </c>
      <c r="X643" t="str">
        <f>VLOOKUP(physicochemical[[#This Row],[S- Fn]],FuzzyQ,2)</f>
        <v>Q2</v>
      </c>
      <c r="Y643">
        <f>physicochemical[[#This Row],[Euclidean Dist]]^2</f>
        <v>38.238589229902679</v>
      </c>
      <c r="Z643" t="str">
        <f>VLOOKUP(physicochemical[[#This Row],[Concentration]],FuzzyQ,2)</f>
        <v>Q1</v>
      </c>
      <c r="AA643">
        <f>SQRT(physicochemical[[#This Row],[S- Fn]])</f>
        <v>0.81515813613465005</v>
      </c>
      <c r="AB643" t="str">
        <f>VLOOKUP(physicochemical[[#This Row],[Dialation]],FuzzyQ,2)</f>
        <v>Q1</v>
      </c>
    </row>
    <row r="644" spans="1:28" hidden="1" x14ac:dyDescent="0.35">
      <c r="A644">
        <f>'winequality-white'!A741</f>
        <v>9</v>
      </c>
      <c r="B644">
        <f>'winequality-white'!B741</f>
        <v>0.69</v>
      </c>
      <c r="C644">
        <f>'winequality-white'!D741</f>
        <v>2.4</v>
      </c>
      <c r="D644">
        <f>'winequality-white'!E741</f>
        <v>8.7999999999999995E-2</v>
      </c>
      <c r="E644">
        <f>'winequality-white'!F741</f>
        <v>19</v>
      </c>
      <c r="F644">
        <f>'winequality-white'!H741</f>
        <v>0.999</v>
      </c>
      <c r="G644">
        <f>'winequality-white'!I741</f>
        <v>3.35</v>
      </c>
      <c r="H644">
        <f>'winequality-white'!J741</f>
        <v>0.6</v>
      </c>
      <c r="I644">
        <f>'winequality-white'!K741</f>
        <v>9.3000000000000007</v>
      </c>
      <c r="J644" s="17">
        <v>5</v>
      </c>
      <c r="K644">
        <f>STANDARDIZE(physicochemical[[#This Row],[fixed acidity]],Stats!B$3,Stats!B$7)</f>
        <v>0.14760953116479295</v>
      </c>
      <c r="L644">
        <f>STANDARDIZE(physicochemical[[#This Row],[volatile acidity]],Stats!C$3,Stats!C$7)</f>
        <v>0.90568534329953354</v>
      </c>
      <c r="M644">
        <f>STANDARDIZE(physicochemical[[#This Row],[residual sugar]],Stats!E$3,Stats!E$7)</f>
        <v>-0.14479892114872595</v>
      </c>
      <c r="N644">
        <f>STANDARDIZE(physicochemical[[#This Row],[chlorides]],Stats!F$3,Stats!F$7)</f>
        <v>-4.7579409337077459E-2</v>
      </c>
      <c r="O644">
        <f>STANDARDIZE(physicochemical[[#This Row],[free sulfur dioxide]],Stats!G$3,Stats!G$7)</f>
        <v>0.38393857884826277</v>
      </c>
      <c r="P644">
        <f>STANDARDIZE(physicochemical[[#This Row],[density]],Stats!I$3,Stats!I$7)</f>
        <v>0.92829699244887165</v>
      </c>
      <c r="Q644">
        <f>STANDARDIZE(physicochemical[[#This Row],[pH]],Stats!J$3,Stats!J$7)</f>
        <v>0.32225817252798017</v>
      </c>
      <c r="R644">
        <f>STANDARDIZE(physicochemical[[#This Row],[sulphates]],Stats!K$3,Stats!K$7)</f>
        <v>-0.37399776970061643</v>
      </c>
      <c r="S644">
        <f>STANDARDIZE(physicochemical[[#This Row],[alcohol]],Stats!L$3,Stats!L$7)</f>
        <v>-0.9105069952291851</v>
      </c>
      <c r="T644" s="17">
        <f>STANDARDIZE(physicochemical[[#This Row],[quality]],Stats!N$3,Stats!N$7)</f>
        <v>-0.74377842086283041</v>
      </c>
      <c r="U644">
        <f>SQRT(SUMXMY2($K$2:$S$2,physicochemical[[#This Row],[STDFA]:[STDAlc]]))</f>
        <v>4.4255650688861206</v>
      </c>
      <c r="V644" t="str">
        <f>VLOOKUP(physicochemical[[#This Row],[Euclidean Dist]],Quartiles,2)</f>
        <v>Q2</v>
      </c>
      <c r="W644">
        <f>IF(physicochemical[[#This Row],[Euclidean Dist]]&lt;=beta,1-2*(physicochemical[[#This Row],[Euclidean Dist]]/gamma)^2,2*((physicochemical[[#This Row],[Euclidean Dist]]-gamma)/gamma)^2)</f>
        <v>0.82814965602570878</v>
      </c>
      <c r="X644" t="str">
        <f>VLOOKUP(physicochemical[[#This Row],[S- Fn]],FuzzyQ,2)</f>
        <v>Q1</v>
      </c>
      <c r="Y644">
        <f>physicochemical[[#This Row],[Euclidean Dist]]^2</f>
        <v>19.585626178945013</v>
      </c>
      <c r="Z644" t="str">
        <f>VLOOKUP(physicochemical[[#This Row],[Concentration]],FuzzyQ,2)</f>
        <v>Q1</v>
      </c>
      <c r="AA644">
        <f>SQRT(physicochemical[[#This Row],[S- Fn]])</f>
        <v>0.9100272831216154</v>
      </c>
      <c r="AB644" t="str">
        <f>VLOOKUP(physicochemical[[#This Row],[Dialation]],FuzzyQ,2)</f>
        <v>Q1</v>
      </c>
    </row>
    <row r="645" spans="1:28" hidden="1" x14ac:dyDescent="0.35">
      <c r="A645">
        <f>'winequality-white'!A742</f>
        <v>8.3000000000000007</v>
      </c>
      <c r="B645">
        <f>'winequality-white'!B742</f>
        <v>0.76</v>
      </c>
      <c r="C645">
        <f>'winequality-white'!D742</f>
        <v>4.2</v>
      </c>
      <c r="D645">
        <f>'winequality-white'!E742</f>
        <v>7.4999999999999997E-2</v>
      </c>
      <c r="E645">
        <f>'winequality-white'!F742</f>
        <v>12</v>
      </c>
      <c r="F645">
        <f>'winequality-white'!H742</f>
        <v>0.99650000000000005</v>
      </c>
      <c r="G645">
        <f>'winequality-white'!I742</f>
        <v>3.45</v>
      </c>
      <c r="H645">
        <f>'winequality-white'!J742</f>
        <v>0.68</v>
      </c>
      <c r="I645">
        <f>'winequality-white'!K742</f>
        <v>11.5</v>
      </c>
      <c r="J645" s="17">
        <v>6</v>
      </c>
      <c r="K645">
        <f>STANDARDIZE(physicochemical[[#This Row],[fixed acidity]],Stats!B$3,Stats!B$7)</f>
        <v>-0.23352905907998314</v>
      </c>
      <c r="L645">
        <f>STANDARDIZE(physicochemical[[#This Row],[volatile acidity]],Stats!C$3,Stats!C$7)</f>
        <v>1.2977326751340976</v>
      </c>
      <c r="M645">
        <f>STANDARDIZE(physicochemical[[#This Row],[residual sugar]],Stats!E$3,Stats!E$7)</f>
        <v>1.3080330636210944</v>
      </c>
      <c r="N645">
        <f>STANDARDIZE(physicochemical[[#This Row],[chlorides]],Stats!F$3,Stats!F$7)</f>
        <v>-0.3080140709716232</v>
      </c>
      <c r="O645">
        <f>STANDARDIZE(physicochemical[[#This Row],[free sulfur dioxide]],Stats!G$3,Stats!G$7)</f>
        <v>-0.31796010277561787</v>
      </c>
      <c r="P645">
        <f>STANDARDIZE(physicochemical[[#This Row],[density]],Stats!I$3,Stats!I$7)</f>
        <v>-0.47777047787693211</v>
      </c>
      <c r="Q645">
        <f>STANDARDIZE(physicochemical[[#This Row],[pH]],Stats!J$3,Stats!J$7)</f>
        <v>0.95537835431182694</v>
      </c>
      <c r="R645">
        <f>STANDARDIZE(physicochemical[[#This Row],[sulphates]],Stats!K$3,Stats!K$7)</f>
        <v>6.266045528550003E-2</v>
      </c>
      <c r="S645">
        <f>STANDARDIZE(physicochemical[[#This Row],[alcohol]],Stats!L$3,Stats!L$7)</f>
        <v>1.2188811088467597</v>
      </c>
      <c r="T645" s="17">
        <f>STANDARDIZE(physicochemical[[#This Row],[quality]],Stats!N$3,Stats!N$7)</f>
        <v>0.50837380281196765</v>
      </c>
      <c r="U645">
        <f>SQRT(SUMXMY2($K$2:$S$2,physicochemical[[#This Row],[STDFA]:[STDAlc]]))</f>
        <v>3.0132762251759191</v>
      </c>
      <c r="V645" t="str">
        <f>VLOOKUP(physicochemical[[#This Row],[Euclidean Dist]],Quartiles,2)</f>
        <v>Q1</v>
      </c>
      <c r="W645">
        <f>IF(physicochemical[[#This Row],[Euclidean Dist]]&lt;=beta,1-2*(physicochemical[[#This Row],[Euclidean Dist]]/gamma)^2,2*((physicochemical[[#This Row],[Euclidean Dist]]-gamma)/gamma)^2)</f>
        <v>0.92033073057170989</v>
      </c>
      <c r="X645" t="str">
        <f>VLOOKUP(physicochemical[[#This Row],[S- Fn]],FuzzyQ,2)</f>
        <v>Q1</v>
      </c>
      <c r="Y645">
        <f>physicochemical[[#This Row],[Euclidean Dist]]^2</f>
        <v>9.0798336092104357</v>
      </c>
      <c r="Z645" t="str">
        <f>VLOOKUP(physicochemical[[#This Row],[Concentration]],FuzzyQ,2)</f>
        <v>Q1</v>
      </c>
      <c r="AA645">
        <f>SQRT(physicochemical[[#This Row],[S- Fn]])</f>
        <v>0.95933869439927721</v>
      </c>
      <c r="AB645" t="str">
        <f>VLOOKUP(physicochemical[[#This Row],[Dialation]],FuzzyQ,2)</f>
        <v>Q1</v>
      </c>
    </row>
    <row r="646" spans="1:28" hidden="1" x14ac:dyDescent="0.35">
      <c r="A646">
        <f>'winequality-white'!A743</f>
        <v>9.1999999999999993</v>
      </c>
      <c r="B646">
        <f>'winequality-white'!B743</f>
        <v>0.53</v>
      </c>
      <c r="C646">
        <f>'winequality-white'!D743</f>
        <v>2.6</v>
      </c>
      <c r="D646">
        <f>'winequality-white'!E743</f>
        <v>7.8E-2</v>
      </c>
      <c r="E646">
        <f>'winequality-white'!F743</f>
        <v>28</v>
      </c>
      <c r="F646">
        <f>'winequality-white'!H743</f>
        <v>0.99787999999999999</v>
      </c>
      <c r="G646">
        <f>'winequality-white'!I743</f>
        <v>3.21</v>
      </c>
      <c r="H646">
        <f>'winequality-white'!J743</f>
        <v>0.56999999999999995</v>
      </c>
      <c r="I646">
        <f>'winequality-white'!K743</f>
        <v>9.5</v>
      </c>
      <c r="J646" s="17">
        <v>5</v>
      </c>
      <c r="K646">
        <f>STANDARDIZE(physicochemical[[#This Row],[fixed acidity]],Stats!B$3,Stats!B$7)</f>
        <v>0.25650627123472869</v>
      </c>
      <c r="L646">
        <f>STANDARDIZE(physicochemical[[#This Row],[volatile acidity]],Stats!C$3,Stats!C$7)</f>
        <v>9.5771562491026689E-3</v>
      </c>
      <c r="M646">
        <f>STANDARDIZE(physicochemical[[#This Row],[residual sugar]],Stats!E$3,Stats!E$7)</f>
        <v>1.6626854936809765E-2</v>
      </c>
      <c r="N646">
        <f>STANDARDIZE(physicochemical[[#This Row],[chlorides]],Stats!F$3,Stats!F$7)</f>
        <v>-0.24791376444057411</v>
      </c>
      <c r="O646">
        <f>STANDARDIZE(physicochemical[[#This Row],[free sulfur dioxide]],Stats!G$3,Stats!G$7)</f>
        <v>1.2863797409361093</v>
      </c>
      <c r="P646">
        <f>STANDARDIZE(physicochemical[[#This Row],[density]],Stats!I$3,Stats!I$7)</f>
        <v>0.29837876574289263</v>
      </c>
      <c r="Q646">
        <f>STANDARDIZE(physicochemical[[#This Row],[pH]],Stats!J$3,Stats!J$7)</f>
        <v>-0.56411008196940526</v>
      </c>
      <c r="R646">
        <f>STANDARDIZE(physicochemical[[#This Row],[sulphates]],Stats!K$3,Stats!K$7)</f>
        <v>-0.53774460407041014</v>
      </c>
      <c r="S646">
        <f>STANDARDIZE(physicochemical[[#This Row],[alcohol]],Stats!L$3,Stats!L$7)</f>
        <v>-0.71692625849500891</v>
      </c>
      <c r="T646" s="17">
        <f>STANDARDIZE(physicochemical[[#This Row],[quality]],Stats!N$3,Stats!N$7)</f>
        <v>-0.74377842086283041</v>
      </c>
      <c r="U646">
        <f>SQRT(SUMXMY2($K$2:$S$2,physicochemical[[#This Row],[STDFA]:[STDAlc]]))</f>
        <v>5.5335508956500901</v>
      </c>
      <c r="V646" t="str">
        <f>VLOOKUP(physicochemical[[#This Row],[Euclidean Dist]],Quartiles,2)</f>
        <v>Q2</v>
      </c>
      <c r="W646">
        <f>IF(physicochemical[[#This Row],[Euclidean Dist]]&lt;=beta,1-2*(physicochemical[[#This Row],[Euclidean Dist]]/gamma)^2,2*((physicochemical[[#This Row],[Euclidean Dist]]-gamma)/gamma)^2)</f>
        <v>0.73132901827140739</v>
      </c>
      <c r="X646" t="str">
        <f>VLOOKUP(physicochemical[[#This Row],[S- Fn]],FuzzyQ,2)</f>
        <v>Q2</v>
      </c>
      <c r="Y646">
        <f>physicochemical[[#This Row],[Euclidean Dist]]^2</f>
        <v>30.620185514749913</v>
      </c>
      <c r="Z646" t="str">
        <f>VLOOKUP(physicochemical[[#This Row],[Concentration]],FuzzyQ,2)</f>
        <v>Q1</v>
      </c>
      <c r="AA646">
        <f>SQRT(physicochemical[[#This Row],[S- Fn]])</f>
        <v>0.85517776998201223</v>
      </c>
      <c r="AB646" t="str">
        <f>VLOOKUP(physicochemical[[#This Row],[Dialation]],FuzzyQ,2)</f>
        <v>Q1</v>
      </c>
    </row>
    <row r="647" spans="1:28" hidden="1" x14ac:dyDescent="0.35">
      <c r="A647">
        <f>'winequality-white'!A744</f>
        <v>6.5</v>
      </c>
      <c r="B647">
        <f>'winequality-white'!B744</f>
        <v>0.61499999999999999</v>
      </c>
      <c r="C647">
        <f>'winequality-white'!D744</f>
        <v>1.9</v>
      </c>
      <c r="D647">
        <f>'winequality-white'!E744</f>
        <v>6.5000000000000002E-2</v>
      </c>
      <c r="E647">
        <f>'winequality-white'!F744</f>
        <v>9</v>
      </c>
      <c r="F647">
        <f>'winequality-white'!H744</f>
        <v>0.99719999999999998</v>
      </c>
      <c r="G647">
        <f>'winequality-white'!I744</f>
        <v>3.46</v>
      </c>
      <c r="H647">
        <f>'winequality-white'!J744</f>
        <v>0.65</v>
      </c>
      <c r="I647">
        <f>'winequality-white'!K744</f>
        <v>9.1999999999999993</v>
      </c>
      <c r="J647" s="17">
        <v>5</v>
      </c>
      <c r="K647">
        <f>STANDARDIZE(physicochemical[[#This Row],[fixed acidity]],Stats!B$3,Stats!B$7)</f>
        <v>-1.2135997197094088</v>
      </c>
      <c r="L647">
        <f>STANDARDIZE(physicochemical[[#This Row],[volatile acidity]],Stats!C$3,Stats!C$7)</f>
        <v>0.48563463061964413</v>
      </c>
      <c r="M647">
        <f>STANDARDIZE(physicochemical[[#This Row],[residual sugar]],Stats!E$3,Stats!E$7)</f>
        <v>-0.54836336136256492</v>
      </c>
      <c r="N647">
        <f>STANDARDIZE(physicochemical[[#This Row],[chlorides]],Stats!F$3,Stats!F$7)</f>
        <v>-0.50834842607511987</v>
      </c>
      <c r="O647">
        <f>STANDARDIZE(physicochemical[[#This Row],[free sulfur dioxide]],Stats!G$3,Stats!G$7)</f>
        <v>-0.61877382347156662</v>
      </c>
      <c r="P647">
        <f>STANDARDIZE(physicochemical[[#This Row],[density]],Stats!I$3,Stats!I$7)</f>
        <v>-8.4071586185742023E-2</v>
      </c>
      <c r="Q647">
        <f>STANDARDIZE(physicochemical[[#This Row],[pH]],Stats!J$3,Stats!J$7)</f>
        <v>1.0186903724902101</v>
      </c>
      <c r="R647">
        <f>STANDARDIZE(physicochemical[[#This Row],[sulphates]],Stats!K$3,Stats!K$7)</f>
        <v>-0.10108637908429365</v>
      </c>
      <c r="S647">
        <f>STANDARDIZE(physicochemical[[#This Row],[alcohol]],Stats!L$3,Stats!L$7)</f>
        <v>-1.007297363596275</v>
      </c>
      <c r="T647" s="17">
        <f>STANDARDIZE(physicochemical[[#This Row],[quality]],Stats!N$3,Stats!N$7)</f>
        <v>-0.74377842086283041</v>
      </c>
      <c r="U647">
        <f>SQRT(SUMXMY2($K$2:$S$2,physicochemical[[#This Row],[STDFA]:[STDAlc]]))</f>
        <v>4.282715129076033</v>
      </c>
      <c r="V647" t="str">
        <f>VLOOKUP(physicochemical[[#This Row],[Euclidean Dist]],Quartiles,2)</f>
        <v>Q2</v>
      </c>
      <c r="W647">
        <f>IF(physicochemical[[#This Row],[Euclidean Dist]]&lt;=beta,1-2*(physicochemical[[#This Row],[Euclidean Dist]]/gamma)^2,2*((physicochemical[[#This Row],[Euclidean Dist]]-gamma)/gamma)^2)</f>
        <v>0.83906469776671633</v>
      </c>
      <c r="X647" t="str">
        <f>VLOOKUP(physicochemical[[#This Row],[S- Fn]],FuzzyQ,2)</f>
        <v>Q1</v>
      </c>
      <c r="Y647">
        <f>physicochemical[[#This Row],[Euclidean Dist]]^2</f>
        <v>18.341648876816741</v>
      </c>
      <c r="Z647" t="str">
        <f>VLOOKUP(physicochemical[[#This Row],[Concentration]],FuzzyQ,2)</f>
        <v>Q1</v>
      </c>
      <c r="AA647">
        <f>SQRT(physicochemical[[#This Row],[S- Fn]])</f>
        <v>0.91600474767695195</v>
      </c>
      <c r="AB647" t="str">
        <f>VLOOKUP(physicochemical[[#This Row],[Dialation]],FuzzyQ,2)</f>
        <v>Q1</v>
      </c>
    </row>
    <row r="648" spans="1:28" hidden="1" x14ac:dyDescent="0.35">
      <c r="A648">
        <f>'winequality-white'!A745</f>
        <v>11.6</v>
      </c>
      <c r="B648">
        <f>'winequality-white'!B745</f>
        <v>0.41</v>
      </c>
      <c r="C648">
        <f>'winequality-white'!D745</f>
        <v>2.8</v>
      </c>
      <c r="D648">
        <f>'winequality-white'!E745</f>
        <v>9.6000000000000002E-2</v>
      </c>
      <c r="E648">
        <f>'winequality-white'!F745</f>
        <v>25</v>
      </c>
      <c r="F648">
        <f>'winequality-white'!H745</f>
        <v>1.00024</v>
      </c>
      <c r="G648">
        <f>'winequality-white'!I745</f>
        <v>3.13</v>
      </c>
      <c r="H648">
        <f>'winequality-white'!J745</f>
        <v>0.53</v>
      </c>
      <c r="I648">
        <f>'winequality-white'!K745</f>
        <v>10</v>
      </c>
      <c r="J648" s="17">
        <v>5</v>
      </c>
      <c r="K648">
        <f>STANDARDIZE(physicochemical[[#This Row],[fixed acidity]],Stats!B$3,Stats!B$7)</f>
        <v>1.5632671520739625</v>
      </c>
      <c r="L648">
        <f>STANDARDIZE(physicochemical[[#This Row],[volatile acidity]],Stats!C$3,Stats!C$7)</f>
        <v>-0.66250398403872113</v>
      </c>
      <c r="M648">
        <f>STANDARDIZE(physicochemical[[#This Row],[residual sugar]],Stats!E$3,Stats!E$7)</f>
        <v>0.17805263102234511</v>
      </c>
      <c r="N648">
        <f>STANDARDIZE(physicochemical[[#This Row],[chlorides]],Stats!F$3,Stats!F$7)</f>
        <v>0.11268807474572008</v>
      </c>
      <c r="O648">
        <f>STANDARDIZE(physicochemical[[#This Row],[free sulfur dioxide]],Stats!G$3,Stats!G$7)</f>
        <v>0.98556602024016038</v>
      </c>
      <c r="P648">
        <f>STANDARDIZE(physicochemical[[#This Row],[density]],Stats!I$3,Stats!I$7)</f>
        <v>1.6257064577304958</v>
      </c>
      <c r="Q648">
        <f>STANDARDIZE(physicochemical[[#This Row],[pH]],Stats!J$3,Stats!J$7)</f>
        <v>-1.0706062273964827</v>
      </c>
      <c r="R648">
        <f>STANDARDIZE(physicochemical[[#This Row],[sulphates]],Stats!K$3,Stats!K$7)</f>
        <v>-0.75607371656346767</v>
      </c>
      <c r="S648">
        <f>STANDARDIZE(physicochemical[[#This Row],[alcohol]],Stats!L$3,Stats!L$7)</f>
        <v>-0.23297441665956675</v>
      </c>
      <c r="T648" s="17">
        <f>STANDARDIZE(physicochemical[[#This Row],[quality]],Stats!N$3,Stats!N$7)</f>
        <v>-0.74377842086283041</v>
      </c>
      <c r="U648">
        <f>SQRT(SUMXMY2($K$2:$S$2,physicochemical[[#This Row],[STDFA]:[STDAlc]]))</f>
        <v>6.643477440942136</v>
      </c>
      <c r="V648" t="str">
        <f>VLOOKUP(physicochemical[[#This Row],[Euclidean Dist]],Quartiles,2)</f>
        <v>Q2</v>
      </c>
      <c r="W648">
        <f>IF(physicochemical[[#This Row],[Euclidean Dist]]&lt;=beta,1-2*(physicochemical[[#This Row],[Euclidean Dist]]/gamma)^2,2*((physicochemical[[#This Row],[Euclidean Dist]]-gamma)/gamma)^2)</f>
        <v>0.61273890072075954</v>
      </c>
      <c r="X648" t="str">
        <f>VLOOKUP(physicochemical[[#This Row],[S- Fn]],FuzzyQ,2)</f>
        <v>Q2</v>
      </c>
      <c r="Y648">
        <f>physicochemical[[#This Row],[Euclidean Dist]]^2</f>
        <v>44.13579250830707</v>
      </c>
      <c r="Z648" t="str">
        <f>VLOOKUP(physicochemical[[#This Row],[Concentration]],FuzzyQ,2)</f>
        <v>Q1</v>
      </c>
      <c r="AA648">
        <f>SQRT(physicochemical[[#This Row],[S- Fn]])</f>
        <v>0.78277640531684367</v>
      </c>
      <c r="AB648" t="str">
        <f>VLOOKUP(physicochemical[[#This Row],[Dialation]],FuzzyQ,2)</f>
        <v>Q1</v>
      </c>
    </row>
    <row r="649" spans="1:28" hidden="1" x14ac:dyDescent="0.35">
      <c r="A649">
        <f>'winequality-white'!A746</f>
        <v>11.1</v>
      </c>
      <c r="B649">
        <f>'winequality-white'!B746</f>
        <v>0.39</v>
      </c>
      <c r="C649">
        <f>'winequality-white'!D746</f>
        <v>2.7</v>
      </c>
      <c r="D649">
        <f>'winequality-white'!E746</f>
        <v>9.5000000000000001E-2</v>
      </c>
      <c r="E649">
        <f>'winequality-white'!F746</f>
        <v>21</v>
      </c>
      <c r="F649">
        <f>'winequality-white'!H746</f>
        <v>1.0001</v>
      </c>
      <c r="G649">
        <f>'winequality-white'!I746</f>
        <v>3.13</v>
      </c>
      <c r="H649">
        <f>'winequality-white'!J746</f>
        <v>0.51</v>
      </c>
      <c r="I649">
        <f>'winequality-white'!K746</f>
        <v>9.5</v>
      </c>
      <c r="J649" s="17">
        <v>5</v>
      </c>
      <c r="K649">
        <f>STANDARDIZE(physicochemical[[#This Row],[fixed acidity]],Stats!B$3,Stats!B$7)</f>
        <v>1.2910253018991222</v>
      </c>
      <c r="L649">
        <f>STANDARDIZE(physicochemical[[#This Row],[volatile acidity]],Stats!C$3,Stats!C$7)</f>
        <v>-0.77451750742002479</v>
      </c>
      <c r="M649">
        <f>STANDARDIZE(physicochemical[[#This Row],[residual sugar]],Stats!E$3,Stats!E$7)</f>
        <v>9.733974297957762E-2</v>
      </c>
      <c r="N649">
        <f>STANDARDIZE(physicochemical[[#This Row],[chlorides]],Stats!F$3,Stats!F$7)</f>
        <v>9.2654639235370387E-2</v>
      </c>
      <c r="O649">
        <f>STANDARDIZE(physicochemical[[#This Row],[free sulfur dioxide]],Stats!G$3,Stats!G$7)</f>
        <v>0.5844810593122286</v>
      </c>
      <c r="P649">
        <f>STANDARDIZE(physicochemical[[#This Row],[density]],Stats!I$3,Stats!I$7)</f>
        <v>1.5469666793922328</v>
      </c>
      <c r="Q649">
        <f>STANDARDIZE(physicochemical[[#This Row],[pH]],Stats!J$3,Stats!J$7)</f>
        <v>-1.0706062273964827</v>
      </c>
      <c r="R649">
        <f>STANDARDIZE(physicochemical[[#This Row],[sulphates]],Stats!K$3,Stats!K$7)</f>
        <v>-0.86523827280999688</v>
      </c>
      <c r="S649">
        <f>STANDARDIZE(physicochemical[[#This Row],[alcohol]],Stats!L$3,Stats!L$7)</f>
        <v>-0.71692625849500891</v>
      </c>
      <c r="T649" s="17">
        <f>STANDARDIZE(physicochemical[[#This Row],[quality]],Stats!N$3,Stats!N$7)</f>
        <v>-0.74377842086283041</v>
      </c>
      <c r="U649">
        <f>SQRT(SUMXMY2($K$2:$S$2,physicochemical[[#This Row],[STDFA]:[STDAlc]]))</f>
        <v>6.5799816209272599</v>
      </c>
      <c r="V649" t="str">
        <f>VLOOKUP(physicochemical[[#This Row],[Euclidean Dist]],Quartiles,2)</f>
        <v>Q2</v>
      </c>
      <c r="W649">
        <f>IF(physicochemical[[#This Row],[Euclidean Dist]]&lt;=beta,1-2*(physicochemical[[#This Row],[Euclidean Dist]]/gamma)^2,2*((physicochemical[[#This Row],[Euclidean Dist]]-gamma)/gamma)^2)</f>
        <v>0.62010611252738113</v>
      </c>
      <c r="X649" t="str">
        <f>VLOOKUP(physicochemical[[#This Row],[S- Fn]],FuzzyQ,2)</f>
        <v>Q2</v>
      </c>
      <c r="Y649">
        <f>physicochemical[[#This Row],[Euclidean Dist]]^2</f>
        <v>43.296158131740533</v>
      </c>
      <c r="Z649" t="str">
        <f>VLOOKUP(physicochemical[[#This Row],[Concentration]],FuzzyQ,2)</f>
        <v>Q1</v>
      </c>
      <c r="AA649">
        <f>SQRT(physicochemical[[#This Row],[S- Fn]])</f>
        <v>0.78746816604062231</v>
      </c>
      <c r="AB649" t="str">
        <f>VLOOKUP(physicochemical[[#This Row],[Dialation]],FuzzyQ,2)</f>
        <v>Q1</v>
      </c>
    </row>
    <row r="650" spans="1:28" hidden="1" x14ac:dyDescent="0.35">
      <c r="A650">
        <f>'winequality-white'!A747</f>
        <v>7.3</v>
      </c>
      <c r="B650">
        <f>'winequality-white'!B747</f>
        <v>0.51</v>
      </c>
      <c r="C650">
        <f>'winequality-white'!D747</f>
        <v>2.1</v>
      </c>
      <c r="D650">
        <f>'winequality-white'!E747</f>
        <v>7.0000000000000007E-2</v>
      </c>
      <c r="E650">
        <f>'winequality-white'!F747</f>
        <v>12</v>
      </c>
      <c r="F650">
        <f>'winequality-white'!H747</f>
        <v>0.99768000000000001</v>
      </c>
      <c r="G650">
        <f>'winequality-white'!I747</f>
        <v>3.52</v>
      </c>
      <c r="H650">
        <f>'winequality-white'!J747</f>
        <v>0.73</v>
      </c>
      <c r="I650">
        <f>'winequality-white'!K747</f>
        <v>9.5</v>
      </c>
      <c r="J650" s="17">
        <v>6</v>
      </c>
      <c r="K650">
        <f>STANDARDIZE(physicochemical[[#This Row],[fixed acidity]],Stats!B$3,Stats!B$7)</f>
        <v>-0.7780127594296643</v>
      </c>
      <c r="L650">
        <f>STANDARDIZE(physicochemical[[#This Row],[volatile acidity]],Stats!C$3,Stats!C$7)</f>
        <v>-0.10243636713220135</v>
      </c>
      <c r="M650">
        <f>STANDARDIZE(physicochemical[[#This Row],[residual sugar]],Stats!E$3,Stats!E$7)</f>
        <v>-0.38693758527702915</v>
      </c>
      <c r="N650">
        <f>STANDARDIZE(physicochemical[[#This Row],[chlorides]],Stats!F$3,Stats!F$7)</f>
        <v>-0.40818124852337134</v>
      </c>
      <c r="O650">
        <f>STANDARDIZE(physicochemical[[#This Row],[free sulfur dioxide]],Stats!G$3,Stats!G$7)</f>
        <v>-0.31796010277561787</v>
      </c>
      <c r="P650">
        <f>STANDARDIZE(physicochemical[[#This Row],[density]],Stats!I$3,Stats!I$7)</f>
        <v>0.18589336811683829</v>
      </c>
      <c r="Q650">
        <f>STANDARDIZE(physicochemical[[#This Row],[pH]],Stats!J$3,Stats!J$7)</f>
        <v>1.3985624815605182</v>
      </c>
      <c r="R650">
        <f>STANDARDIZE(physicochemical[[#This Row],[sulphates]],Stats!K$3,Stats!K$7)</f>
        <v>0.33557184590182221</v>
      </c>
      <c r="S650">
        <f>STANDARDIZE(physicochemical[[#This Row],[alcohol]],Stats!L$3,Stats!L$7)</f>
        <v>-0.71692625849500891</v>
      </c>
      <c r="T650" s="17">
        <f>STANDARDIZE(physicochemical[[#This Row],[quality]],Stats!N$3,Stats!N$7)</f>
        <v>0.50837380281196765</v>
      </c>
      <c r="U650">
        <f>SQRT(SUMXMY2($K$2:$S$2,physicochemical[[#This Row],[STDFA]:[STDAlc]]))</f>
        <v>4.6227629801834507</v>
      </c>
      <c r="V650" t="str">
        <f>VLOOKUP(physicochemical[[#This Row],[Euclidean Dist]],Quartiles,2)</f>
        <v>Q2</v>
      </c>
      <c r="W650">
        <f>IF(physicochemical[[#This Row],[Euclidean Dist]]&lt;=beta,1-2*(physicochemical[[#This Row],[Euclidean Dist]]/gamma)^2,2*((physicochemical[[#This Row],[Euclidean Dist]]-gamma)/gamma)^2)</f>
        <v>0.81249355579830174</v>
      </c>
      <c r="X650" t="str">
        <f>VLOOKUP(physicochemical[[#This Row],[S- Fn]],FuzzyQ,2)</f>
        <v>Q1</v>
      </c>
      <c r="Y650">
        <f>physicochemical[[#This Row],[Euclidean Dist]]^2</f>
        <v>21.36993757095458</v>
      </c>
      <c r="Z650" t="str">
        <f>VLOOKUP(physicochemical[[#This Row],[Concentration]],FuzzyQ,2)</f>
        <v>Q1</v>
      </c>
      <c r="AA650">
        <f>SQRT(physicochemical[[#This Row],[S- Fn]])</f>
        <v>0.90138424425896291</v>
      </c>
      <c r="AB650" t="str">
        <f>VLOOKUP(physicochemical[[#This Row],[Dialation]],FuzzyQ,2)</f>
        <v>Q1</v>
      </c>
    </row>
    <row r="651" spans="1:28" hidden="1" x14ac:dyDescent="0.35">
      <c r="A651">
        <f>'winequality-white'!A748</f>
        <v>8.1999999999999993</v>
      </c>
      <c r="B651">
        <f>'winequality-white'!B748</f>
        <v>0.34</v>
      </c>
      <c r="C651">
        <f>'winequality-white'!D748</f>
        <v>2.5</v>
      </c>
      <c r="D651">
        <f>'winequality-white'!E748</f>
        <v>0.08</v>
      </c>
      <c r="E651">
        <f>'winequality-white'!F748</f>
        <v>12</v>
      </c>
      <c r="F651">
        <f>'winequality-white'!H748</f>
        <v>0.99780000000000002</v>
      </c>
      <c r="G651">
        <f>'winequality-white'!I748</f>
        <v>3.3</v>
      </c>
      <c r="H651">
        <f>'winequality-white'!J748</f>
        <v>0.47</v>
      </c>
      <c r="I651">
        <f>'winequality-white'!K748</f>
        <v>9</v>
      </c>
      <c r="J651" s="17">
        <v>6</v>
      </c>
      <c r="K651">
        <f>STANDARDIZE(physicochemical[[#This Row],[fixed acidity]],Stats!B$3,Stats!B$7)</f>
        <v>-0.287977429114952</v>
      </c>
      <c r="L651">
        <f>STANDARDIZE(physicochemical[[#This Row],[volatile acidity]],Stats!C$3,Stats!C$7)</f>
        <v>-1.0545513158732847</v>
      </c>
      <c r="M651">
        <f>STANDARDIZE(physicochemical[[#This Row],[residual sugar]],Stats!E$3,Stats!E$7)</f>
        <v>-6.408603310595809E-2</v>
      </c>
      <c r="N651">
        <f>STANDARDIZE(physicochemical[[#This Row],[chlorides]],Stats!F$3,Stats!F$7)</f>
        <v>-0.20784689341987472</v>
      </c>
      <c r="O651">
        <f>STANDARDIZE(physicochemical[[#This Row],[free sulfur dioxide]],Stats!G$3,Stats!G$7)</f>
        <v>-0.31796010277561787</v>
      </c>
      <c r="P651">
        <f>STANDARDIZE(physicochemical[[#This Row],[density]],Stats!I$3,Stats!I$7)</f>
        <v>0.25338460669248336</v>
      </c>
      <c r="Q651">
        <f>STANDARDIZE(physicochemical[[#This Row],[pH]],Stats!J$3,Stats!J$7)</f>
        <v>5.6980816360553939E-3</v>
      </c>
      <c r="R651">
        <f>STANDARDIZE(physicochemical[[#This Row],[sulphates]],Stats!K$3,Stats!K$7)</f>
        <v>-1.083567385303055</v>
      </c>
      <c r="S651">
        <f>STANDARDIZE(physicochemical[[#This Row],[alcohol]],Stats!L$3,Stats!L$7)</f>
        <v>-1.2008781003304512</v>
      </c>
      <c r="T651" s="17">
        <f>STANDARDIZE(physicochemical[[#This Row],[quality]],Stats!N$3,Stats!N$7)</f>
        <v>0.50837380281196765</v>
      </c>
      <c r="U651">
        <f>SQRT(SUMXMY2($K$2:$S$2,physicochemical[[#This Row],[STDFA]:[STDAlc]]))</f>
        <v>5.7327840520642397</v>
      </c>
      <c r="V651" t="str">
        <f>VLOOKUP(physicochemical[[#This Row],[Euclidean Dist]],Quartiles,2)</f>
        <v>Q2</v>
      </c>
      <c r="W651">
        <f>IF(physicochemical[[#This Row],[Euclidean Dist]]&lt;=beta,1-2*(physicochemical[[#This Row],[Euclidean Dist]]/gamma)^2,2*((physicochemical[[#This Row],[Euclidean Dist]]-gamma)/gamma)^2)</f>
        <v>0.71163396232683573</v>
      </c>
      <c r="X651" t="str">
        <f>VLOOKUP(physicochemical[[#This Row],[S- Fn]],FuzzyQ,2)</f>
        <v>Q2</v>
      </c>
      <c r="Y651">
        <f>physicochemical[[#This Row],[Euclidean Dist]]^2</f>
        <v>32.864812987602086</v>
      </c>
      <c r="Z651" t="str">
        <f>VLOOKUP(physicochemical[[#This Row],[Concentration]],FuzzyQ,2)</f>
        <v>Q1</v>
      </c>
      <c r="AA651">
        <f>SQRT(physicochemical[[#This Row],[S- Fn]])</f>
        <v>0.84358399838239917</v>
      </c>
      <c r="AB651" t="str">
        <f>VLOOKUP(physicochemical[[#This Row],[Dialation]],FuzzyQ,2)</f>
        <v>Q1</v>
      </c>
    </row>
    <row r="652" spans="1:28" hidden="1" x14ac:dyDescent="0.35">
      <c r="A652">
        <f>'winequality-white'!A749</f>
        <v>8.6</v>
      </c>
      <c r="B652">
        <f>'winequality-white'!B749</f>
        <v>0.33</v>
      </c>
      <c r="C652">
        <f>'winequality-white'!D749</f>
        <v>2.6</v>
      </c>
      <c r="D652">
        <f>'winequality-white'!E749</f>
        <v>8.3000000000000004E-2</v>
      </c>
      <c r="E652">
        <f>'winequality-white'!F749</f>
        <v>16</v>
      </c>
      <c r="F652">
        <f>'winequality-white'!H749</f>
        <v>0.99782000000000004</v>
      </c>
      <c r="G652">
        <f>'winequality-white'!I749</f>
        <v>3.3</v>
      </c>
      <c r="H652">
        <f>'winequality-white'!J749</f>
        <v>0.48</v>
      </c>
      <c r="I652">
        <f>'winequality-white'!K749</f>
        <v>9.4</v>
      </c>
      <c r="J652" s="17">
        <v>5</v>
      </c>
      <c r="K652">
        <f>STANDARDIZE(physicochemical[[#This Row],[fixed acidity]],Stats!B$3,Stats!B$7)</f>
        <v>-7.0183948975079527E-2</v>
      </c>
      <c r="L652">
        <f>STANDARDIZE(physicochemical[[#This Row],[volatile acidity]],Stats!C$3,Stats!C$7)</f>
        <v>-1.1105580775639365</v>
      </c>
      <c r="M652">
        <f>STANDARDIZE(physicochemical[[#This Row],[residual sugar]],Stats!E$3,Stats!E$7)</f>
        <v>1.6626854936809765E-2</v>
      </c>
      <c r="N652">
        <f>STANDARDIZE(physicochemical[[#This Row],[chlorides]],Stats!F$3,Stats!F$7)</f>
        <v>-0.14774658688882564</v>
      </c>
      <c r="O652">
        <f>STANDARDIZE(physicochemical[[#This Row],[free sulfur dioxide]],Stats!G$3,Stats!G$7)</f>
        <v>8.3124858152313921E-2</v>
      </c>
      <c r="P652">
        <f>STANDARDIZE(physicochemical[[#This Row],[density]],Stats!I$3,Stats!I$7)</f>
        <v>0.26463314645510128</v>
      </c>
      <c r="Q652">
        <f>STANDARDIZE(physicochemical[[#This Row],[pH]],Stats!J$3,Stats!J$7)</f>
        <v>5.6980816360553939E-3</v>
      </c>
      <c r="R652">
        <f>STANDARDIZE(physicochemical[[#This Row],[sulphates]],Stats!K$3,Stats!K$7)</f>
        <v>-1.0289851071797904</v>
      </c>
      <c r="S652">
        <f>STANDARDIZE(physicochemical[[#This Row],[alcohol]],Stats!L$3,Stats!L$7)</f>
        <v>-0.813716626862097</v>
      </c>
      <c r="T652" s="17">
        <f>STANDARDIZE(physicochemical[[#This Row],[quality]],Stats!N$3,Stats!N$7)</f>
        <v>-0.74377842086283041</v>
      </c>
      <c r="U652">
        <f>SQRT(SUMXMY2($K$2:$S$2,physicochemical[[#This Row],[STDFA]:[STDAlc]]))</f>
        <v>5.7404440710083335</v>
      </c>
      <c r="V652" t="str">
        <f>VLOOKUP(physicochemical[[#This Row],[Euclidean Dist]],Quartiles,2)</f>
        <v>Q2</v>
      </c>
      <c r="W652">
        <f>IF(physicochemical[[#This Row],[Euclidean Dist]]&lt;=beta,1-2*(physicochemical[[#This Row],[Euclidean Dist]]/gamma)^2,2*((physicochemical[[#This Row],[Euclidean Dist]]-gamma)/gamma)^2)</f>
        <v>0.71086283087454416</v>
      </c>
      <c r="X652" t="str">
        <f>VLOOKUP(physicochemical[[#This Row],[S- Fn]],FuzzyQ,2)</f>
        <v>Q2</v>
      </c>
      <c r="Y652">
        <f>physicochemical[[#This Row],[Euclidean Dist]]^2</f>
        <v>32.952698132374728</v>
      </c>
      <c r="Z652" t="str">
        <f>VLOOKUP(physicochemical[[#This Row],[Concentration]],FuzzyQ,2)</f>
        <v>Q1</v>
      </c>
      <c r="AA652">
        <f>SQRT(physicochemical[[#This Row],[S- Fn]])</f>
        <v>0.84312681778872633</v>
      </c>
      <c r="AB652" t="str">
        <f>VLOOKUP(physicochemical[[#This Row],[Dialation]],FuzzyQ,2)</f>
        <v>Q1</v>
      </c>
    </row>
    <row r="653" spans="1:28" hidden="1" x14ac:dyDescent="0.35">
      <c r="A653">
        <f>'winequality-white'!A750</f>
        <v>7.2</v>
      </c>
      <c r="B653">
        <f>'winequality-white'!B750</f>
        <v>0.5</v>
      </c>
      <c r="C653">
        <f>'winequality-white'!D750</f>
        <v>2.1</v>
      </c>
      <c r="D653">
        <f>'winequality-white'!E750</f>
        <v>7.0999999999999994E-2</v>
      </c>
      <c r="E653">
        <f>'winequality-white'!F750</f>
        <v>12</v>
      </c>
      <c r="F653">
        <f>'winequality-white'!H750</f>
        <v>0.99761</v>
      </c>
      <c r="G653">
        <f>'winequality-white'!I750</f>
        <v>3.52</v>
      </c>
      <c r="H653">
        <f>'winequality-white'!J750</f>
        <v>0.72</v>
      </c>
      <c r="I653">
        <f>'winequality-white'!K750</f>
        <v>9.6</v>
      </c>
      <c r="J653" s="17">
        <v>6</v>
      </c>
      <c r="K653">
        <f>STANDARDIZE(physicochemical[[#This Row],[fixed acidity]],Stats!B$3,Stats!B$7)</f>
        <v>-0.83246112946463224</v>
      </c>
      <c r="L653">
        <f>STANDARDIZE(physicochemical[[#This Row],[volatile acidity]],Stats!C$3,Stats!C$7)</f>
        <v>-0.15844312882285336</v>
      </c>
      <c r="M653">
        <f>STANDARDIZE(physicochemical[[#This Row],[residual sugar]],Stats!E$3,Stats!E$7)</f>
        <v>-0.38693758527702915</v>
      </c>
      <c r="N653">
        <f>STANDARDIZE(physicochemical[[#This Row],[chlorides]],Stats!F$3,Stats!F$7)</f>
        <v>-0.38814781301302193</v>
      </c>
      <c r="O653">
        <f>STANDARDIZE(physicochemical[[#This Row],[free sulfur dioxide]],Stats!G$3,Stats!G$7)</f>
        <v>-0.31796010277561787</v>
      </c>
      <c r="P653">
        <f>STANDARDIZE(physicochemical[[#This Row],[density]],Stats!I$3,Stats!I$7)</f>
        <v>0.14652347894770679</v>
      </c>
      <c r="Q653">
        <f>STANDARDIZE(physicochemical[[#This Row],[pH]],Stats!J$3,Stats!J$7)</f>
        <v>1.3985624815605182</v>
      </c>
      <c r="R653">
        <f>STANDARDIZE(physicochemical[[#This Row],[sulphates]],Stats!K$3,Stats!K$7)</f>
        <v>0.28098956777855766</v>
      </c>
      <c r="S653">
        <f>STANDARDIZE(physicochemical[[#This Row],[alcohol]],Stats!L$3,Stats!L$7)</f>
        <v>-0.62013589012792081</v>
      </c>
      <c r="T653" s="17">
        <f>STANDARDIZE(physicochemical[[#This Row],[quality]],Stats!N$3,Stats!N$7)</f>
        <v>0.50837380281196765</v>
      </c>
      <c r="U653">
        <f>SQRT(SUMXMY2($K$2:$S$2,physicochemical[[#This Row],[STDFA]:[STDAlc]]))</f>
        <v>4.627329394245506</v>
      </c>
      <c r="V653" t="str">
        <f>VLOOKUP(physicochemical[[#This Row],[Euclidean Dist]],Quartiles,2)</f>
        <v>Q2</v>
      </c>
      <c r="W653">
        <f>IF(physicochemical[[#This Row],[Euclidean Dist]]&lt;=beta,1-2*(physicochemical[[#This Row],[Euclidean Dist]]/gamma)^2,2*((physicochemical[[#This Row],[Euclidean Dist]]-gamma)/gamma)^2)</f>
        <v>0.81212293114601675</v>
      </c>
      <c r="X653" t="str">
        <f>VLOOKUP(physicochemical[[#This Row],[S- Fn]],FuzzyQ,2)</f>
        <v>Q1</v>
      </c>
      <c r="Y653">
        <f>physicochemical[[#This Row],[Euclidean Dist]]^2</f>
        <v>21.412177322848482</v>
      </c>
      <c r="Z653" t="str">
        <f>VLOOKUP(physicochemical[[#This Row],[Concentration]],FuzzyQ,2)</f>
        <v>Q1</v>
      </c>
      <c r="AA653">
        <f>SQRT(physicochemical[[#This Row],[S- Fn]])</f>
        <v>0.90117863442605917</v>
      </c>
      <c r="AB653" t="str">
        <f>VLOOKUP(physicochemical[[#This Row],[Dialation]],FuzzyQ,2)</f>
        <v>Q1</v>
      </c>
    </row>
    <row r="654" spans="1:28" hidden="1" x14ac:dyDescent="0.35">
      <c r="A654">
        <f>'winequality-white'!A752</f>
        <v>8.3000000000000007</v>
      </c>
      <c r="B654">
        <f>'winequality-white'!B752</f>
        <v>0.65</v>
      </c>
      <c r="C654">
        <f>'winequality-white'!D752</f>
        <v>2.9</v>
      </c>
      <c r="D654">
        <f>'winequality-white'!E752</f>
        <v>8.8999999999999996E-2</v>
      </c>
      <c r="E654">
        <f>'winequality-white'!F752</f>
        <v>17</v>
      </c>
      <c r="F654">
        <f>'winequality-white'!H752</f>
        <v>0.99802999999999997</v>
      </c>
      <c r="G654">
        <f>'winequality-white'!I752</f>
        <v>3.29</v>
      </c>
      <c r="H654">
        <f>'winequality-white'!J752</f>
        <v>0.55000000000000004</v>
      </c>
      <c r="I654">
        <f>'winequality-white'!K752</f>
        <v>9.5</v>
      </c>
      <c r="J654" s="17">
        <v>5</v>
      </c>
      <c r="K654">
        <f>STANDARDIZE(physicochemical[[#This Row],[fixed acidity]],Stats!B$3,Stats!B$7)</f>
        <v>-0.23352905907998314</v>
      </c>
      <c r="L654">
        <f>STANDARDIZE(physicochemical[[#This Row],[volatile acidity]],Stats!C$3,Stats!C$7)</f>
        <v>0.68165829653692611</v>
      </c>
      <c r="M654">
        <f>STANDARDIZE(physicochemical[[#This Row],[residual sugar]],Stats!E$3,Stats!E$7)</f>
        <v>0.25876551906511297</v>
      </c>
      <c r="N654">
        <f>STANDARDIZE(physicochemical[[#This Row],[chlorides]],Stats!F$3,Stats!F$7)</f>
        <v>-2.7545973826727767E-2</v>
      </c>
      <c r="O654">
        <f>STANDARDIZE(physicochemical[[#This Row],[free sulfur dioxide]],Stats!G$3,Stats!G$7)</f>
        <v>0.18339609838429685</v>
      </c>
      <c r="P654">
        <f>STANDARDIZE(physicochemical[[#This Row],[density]],Stats!I$3,Stats!I$7)</f>
        <v>0.38274281396243331</v>
      </c>
      <c r="Q654">
        <f>STANDARDIZE(physicochemical[[#This Row],[pH]],Stats!J$3,Stats!J$7)</f>
        <v>-5.7613936542327875E-2</v>
      </c>
      <c r="R654">
        <f>STANDARDIZE(physicochemical[[#This Row],[sulphates]],Stats!K$3,Stats!K$7)</f>
        <v>-0.64690916031693857</v>
      </c>
      <c r="S654">
        <f>STANDARDIZE(physicochemical[[#This Row],[alcohol]],Stats!L$3,Stats!L$7)</f>
        <v>-0.71692625849500891</v>
      </c>
      <c r="T654" s="17">
        <f>STANDARDIZE(physicochemical[[#This Row],[quality]],Stats!N$3,Stats!N$7)</f>
        <v>-0.74377842086283041</v>
      </c>
      <c r="U654">
        <f>SQRT(SUMXMY2($K$2:$S$2,physicochemical[[#This Row],[STDFA]:[STDAlc]]))</f>
        <v>4.3025233426095451</v>
      </c>
      <c r="V654" t="str">
        <f>VLOOKUP(physicochemical[[#This Row],[Euclidean Dist]],Quartiles,2)</f>
        <v>Q2</v>
      </c>
      <c r="W654">
        <f>IF(physicochemical[[#This Row],[Euclidean Dist]]&lt;=beta,1-2*(physicochemical[[#This Row],[Euclidean Dist]]/gamma)^2,2*((physicochemical[[#This Row],[Euclidean Dist]]-gamma)/gamma)^2)</f>
        <v>0.83757255417952436</v>
      </c>
      <c r="X654" t="str">
        <f>VLOOKUP(physicochemical[[#This Row],[S- Fn]],FuzzyQ,2)</f>
        <v>Q1</v>
      </c>
      <c r="Y654">
        <f>physicochemical[[#This Row],[Euclidean Dist]]^2</f>
        <v>18.511707113700012</v>
      </c>
      <c r="Z654" t="str">
        <f>VLOOKUP(physicochemical[[#This Row],[Concentration]],FuzzyQ,2)</f>
        <v>Q1</v>
      </c>
      <c r="AA654">
        <f>SQRT(physicochemical[[#This Row],[S- Fn]])</f>
        <v>0.91518990061053684</v>
      </c>
      <c r="AB654" t="str">
        <f>VLOOKUP(physicochemical[[#This Row],[Dialation]],FuzzyQ,2)</f>
        <v>Q1</v>
      </c>
    </row>
    <row r="655" spans="1:28" hidden="1" x14ac:dyDescent="0.35">
      <c r="A655">
        <f>'winequality-white'!A754</f>
        <v>7.6</v>
      </c>
      <c r="B655">
        <f>'winequality-white'!B754</f>
        <v>0.54</v>
      </c>
      <c r="C655">
        <f>'winequality-white'!D754</f>
        <v>2.5</v>
      </c>
      <c r="D655">
        <f>'winequality-white'!E754</f>
        <v>9.7000000000000003E-2</v>
      </c>
      <c r="E655">
        <f>'winequality-white'!F754</f>
        <v>24</v>
      </c>
      <c r="F655">
        <f>'winequality-white'!H754</f>
        <v>0.99785000000000001</v>
      </c>
      <c r="G655">
        <f>'winequality-white'!I754</f>
        <v>3.39</v>
      </c>
      <c r="H655">
        <f>'winequality-white'!J754</f>
        <v>0.61</v>
      </c>
      <c r="I655">
        <f>'winequality-white'!K754</f>
        <v>9.4</v>
      </c>
      <c r="J655" s="17">
        <v>5</v>
      </c>
      <c r="K655">
        <f>STANDARDIZE(physicochemical[[#This Row],[fixed acidity]],Stats!B$3,Stats!B$7)</f>
        <v>-0.61466764932476026</v>
      </c>
      <c r="L655">
        <f>STANDARDIZE(physicochemical[[#This Row],[volatile acidity]],Stats!C$3,Stats!C$7)</f>
        <v>6.5583917939754682E-2</v>
      </c>
      <c r="M655">
        <f>STANDARDIZE(physicochemical[[#This Row],[residual sugar]],Stats!E$3,Stats!E$7)</f>
        <v>-6.408603310595809E-2</v>
      </c>
      <c r="N655">
        <f>STANDARDIZE(physicochemical[[#This Row],[chlorides]],Stats!F$3,Stats!F$7)</f>
        <v>0.13272151025606976</v>
      </c>
      <c r="O655">
        <f>STANDARDIZE(physicochemical[[#This Row],[free sulfur dioxide]],Stats!G$3,Stats!G$7)</f>
        <v>0.88529478000817741</v>
      </c>
      <c r="P655">
        <f>STANDARDIZE(physicochemical[[#This Row],[density]],Stats!I$3,Stats!I$7)</f>
        <v>0.28150595609899692</v>
      </c>
      <c r="Q655">
        <f>STANDARDIZE(physicochemical[[#This Row],[pH]],Stats!J$3,Stats!J$7)</f>
        <v>0.57550624524151883</v>
      </c>
      <c r="R655">
        <f>STANDARDIZE(physicochemical[[#This Row],[sulphates]],Stats!K$3,Stats!K$7)</f>
        <v>-0.31941549157735188</v>
      </c>
      <c r="S655">
        <f>STANDARDIZE(physicochemical[[#This Row],[alcohol]],Stats!L$3,Stats!L$7)</f>
        <v>-0.813716626862097</v>
      </c>
      <c r="T655" s="17">
        <f>STANDARDIZE(physicochemical[[#This Row],[quality]],Stats!N$3,Stats!N$7)</f>
        <v>-0.74377842086283041</v>
      </c>
      <c r="U655">
        <f>SQRT(SUMXMY2($K$2:$S$2,physicochemical[[#This Row],[STDFA]:[STDAlc]]))</f>
        <v>4.8185671685294977</v>
      </c>
      <c r="V655" t="str">
        <f>VLOOKUP(physicochemical[[#This Row],[Euclidean Dist]],Quartiles,2)</f>
        <v>Q2</v>
      </c>
      <c r="W655">
        <f>IF(physicochemical[[#This Row],[Euclidean Dist]]&lt;=beta,1-2*(physicochemical[[#This Row],[Euclidean Dist]]/gamma)^2,2*((physicochemical[[#This Row],[Euclidean Dist]]-gamma)/gamma)^2)</f>
        <v>0.79627291128602573</v>
      </c>
      <c r="X655" t="str">
        <f>VLOOKUP(physicochemical[[#This Row],[S- Fn]],FuzzyQ,2)</f>
        <v>Q1</v>
      </c>
      <c r="Y655">
        <f>physicochemical[[#This Row],[Euclidean Dist]]^2</f>
        <v>23.218589557630381</v>
      </c>
      <c r="Z655" t="str">
        <f>VLOOKUP(physicochemical[[#This Row],[Concentration]],FuzzyQ,2)</f>
        <v>Q1</v>
      </c>
      <c r="AA655">
        <f>SQRT(physicochemical[[#This Row],[S- Fn]])</f>
        <v>0.89234125270886455</v>
      </c>
      <c r="AB655" t="str">
        <f>VLOOKUP(physicochemical[[#This Row],[Dialation]],FuzzyQ,2)</f>
        <v>Q1</v>
      </c>
    </row>
    <row r="656" spans="1:28" hidden="1" x14ac:dyDescent="0.35">
      <c r="A656">
        <f>'winequality-white'!A756</f>
        <v>7.8</v>
      </c>
      <c r="B656">
        <f>'winequality-white'!B756</f>
        <v>0.48</v>
      </c>
      <c r="C656">
        <f>'winequality-white'!D756</f>
        <v>1.7</v>
      </c>
      <c r="D656">
        <f>'winequality-white'!E756</f>
        <v>0.41499999999999998</v>
      </c>
      <c r="E656">
        <f>'winequality-white'!F756</f>
        <v>14</v>
      </c>
      <c r="F656">
        <f>'winequality-white'!H756</f>
        <v>0.99656</v>
      </c>
      <c r="G656">
        <f>'winequality-white'!I756</f>
        <v>3.09</v>
      </c>
      <c r="H656">
        <f>'winequality-white'!J756</f>
        <v>1.06</v>
      </c>
      <c r="I656">
        <f>'winequality-white'!K756</f>
        <v>9.1</v>
      </c>
      <c r="J656" s="17">
        <v>6</v>
      </c>
      <c r="K656">
        <f>STANDARDIZE(physicochemical[[#This Row],[fixed acidity]],Stats!B$3,Stats!B$7)</f>
        <v>-0.50577090925482393</v>
      </c>
      <c r="L656">
        <f>STANDARDIZE(physicochemical[[#This Row],[volatile acidity]],Stats!C$3,Stats!C$7)</f>
        <v>-0.27045665220415738</v>
      </c>
      <c r="M656">
        <f>STANDARDIZE(physicochemical[[#This Row],[residual sugar]],Stats!E$3,Stats!E$7)</f>
        <v>-0.70978913744810046</v>
      </c>
      <c r="N656">
        <f>STANDARDIZE(physicochemical[[#This Row],[chlorides]],Stats!F$3,Stats!F$7)</f>
        <v>6.5033540025472663</v>
      </c>
      <c r="O656">
        <f>STANDARDIZE(physicochemical[[#This Row],[free sulfur dioxide]],Stats!G$3,Stats!G$7)</f>
        <v>-0.11741762231165197</v>
      </c>
      <c r="P656">
        <f>STANDARDIZE(physicochemical[[#This Row],[density]],Stats!I$3,Stats!I$7)</f>
        <v>-0.44402485858914081</v>
      </c>
      <c r="Q656">
        <f>STANDARDIZE(physicochemical[[#This Row],[pH]],Stats!J$3,Stats!J$7)</f>
        <v>-1.3238543001100214</v>
      </c>
      <c r="R656">
        <f>STANDARDIZE(physicochemical[[#This Row],[sulphates]],Stats!K$3,Stats!K$7)</f>
        <v>2.1367870239695512</v>
      </c>
      <c r="S656">
        <f>STANDARDIZE(physicochemical[[#This Row],[alcohol]],Stats!L$3,Stats!L$7)</f>
        <v>-1.1040877319633631</v>
      </c>
      <c r="T656" s="17">
        <f>STANDARDIZE(physicochemical[[#This Row],[quality]],Stats!N$3,Stats!N$7)</f>
        <v>0.50837380281196765</v>
      </c>
      <c r="U656">
        <f>SQRT(SUMXMY2($K$2:$S$2,physicochemical[[#This Row],[STDFA]:[STDAlc]]))</f>
        <v>9.1332646515146898</v>
      </c>
      <c r="V656" t="str">
        <f>VLOOKUP(physicochemical[[#This Row],[Euclidean Dist]],Quartiles,2)</f>
        <v>Q3</v>
      </c>
      <c r="W656">
        <f>IF(physicochemical[[#This Row],[Euclidean Dist]]&lt;=beta,1-2*(physicochemical[[#This Row],[Euclidean Dist]]/gamma)^2,2*((physicochemical[[#This Row],[Euclidean Dist]]-gamma)/gamma)^2)</f>
        <v>0.31213332876071592</v>
      </c>
      <c r="X656" t="str">
        <f>VLOOKUP(physicochemical[[#This Row],[S- Fn]],FuzzyQ,2)</f>
        <v>Q3</v>
      </c>
      <c r="Y656">
        <f>physicochemical[[#This Row],[Euclidean Dist]]^2</f>
        <v>83.416523194607748</v>
      </c>
      <c r="Z656" t="str">
        <f>VLOOKUP(physicochemical[[#This Row],[Concentration]],FuzzyQ,2)</f>
        <v>Q1</v>
      </c>
      <c r="AA656">
        <f>SQRT(physicochemical[[#This Row],[S- Fn]])</f>
        <v>0.55868893738888004</v>
      </c>
      <c r="AB656" t="str">
        <f>VLOOKUP(physicochemical[[#This Row],[Dialation]],FuzzyQ,2)</f>
        <v>Q2</v>
      </c>
    </row>
    <row r="657" spans="1:28" hidden="1" x14ac:dyDescent="0.35">
      <c r="A657">
        <f>'winequality-white'!A757</f>
        <v>7.8</v>
      </c>
      <c r="B657">
        <f>'winequality-white'!B757</f>
        <v>0.91</v>
      </c>
      <c r="C657">
        <f>'winequality-white'!D757</f>
        <v>1.9</v>
      </c>
      <c r="D657">
        <f>'winequality-white'!E757</f>
        <v>5.8000000000000003E-2</v>
      </c>
      <c r="E657">
        <f>'winequality-white'!F757</f>
        <v>22</v>
      </c>
      <c r="F657">
        <f>'winequality-white'!H757</f>
        <v>0.99524999999999997</v>
      </c>
      <c r="G657">
        <f>'winequality-white'!I757</f>
        <v>3.51</v>
      </c>
      <c r="H657">
        <f>'winequality-white'!J757</f>
        <v>0.43</v>
      </c>
      <c r="I657">
        <f>'winequality-white'!K757</f>
        <v>10.7</v>
      </c>
      <c r="J657" s="17">
        <v>6</v>
      </c>
      <c r="K657">
        <f>STANDARDIZE(physicochemical[[#This Row],[fixed acidity]],Stats!B$3,Stats!B$7)</f>
        <v>-0.50577090925482393</v>
      </c>
      <c r="L657">
        <f>STANDARDIZE(physicochemical[[#This Row],[volatile acidity]],Stats!C$3,Stats!C$7)</f>
        <v>2.137834100493877</v>
      </c>
      <c r="M657">
        <f>STANDARDIZE(physicochemical[[#This Row],[residual sugar]],Stats!E$3,Stats!E$7)</f>
        <v>-0.54836336136256492</v>
      </c>
      <c r="N657">
        <f>STANDARDIZE(physicochemical[[#This Row],[chlorides]],Stats!F$3,Stats!F$7)</f>
        <v>-0.64858247464756758</v>
      </c>
      <c r="O657">
        <f>STANDARDIZE(physicochemical[[#This Row],[free sulfur dioxide]],Stats!G$3,Stats!G$7)</f>
        <v>0.68475229954421157</v>
      </c>
      <c r="P657">
        <f>STANDARDIZE(physicochemical[[#This Row],[density]],Stats!I$3,Stats!I$7)</f>
        <v>-1.1808042130398964</v>
      </c>
      <c r="Q657">
        <f>STANDARDIZE(physicochemical[[#This Row],[pH]],Stats!J$3,Stats!J$7)</f>
        <v>1.3352504633821323</v>
      </c>
      <c r="R657">
        <f>STANDARDIZE(physicochemical[[#This Row],[sulphates]],Stats!K$3,Stats!K$7)</f>
        <v>-1.3018964977961129</v>
      </c>
      <c r="S657">
        <f>STANDARDIZE(physicochemical[[#This Row],[alcohol]],Stats!L$3,Stats!L$7)</f>
        <v>0.44455816191005165</v>
      </c>
      <c r="T657" s="17">
        <f>STANDARDIZE(physicochemical[[#This Row],[quality]],Stats!N$3,Stats!N$7)</f>
        <v>0.50837380281196765</v>
      </c>
      <c r="U657">
        <f>SQRT(SUMXMY2($K$2:$S$2,physicochemical[[#This Row],[STDFA]:[STDAlc]]))</f>
        <v>3.3237947102166583</v>
      </c>
      <c r="V657" t="str">
        <f>VLOOKUP(physicochemical[[#This Row],[Euclidean Dist]],Quartiles,2)</f>
        <v>Q1</v>
      </c>
      <c r="W657">
        <f>IF(physicochemical[[#This Row],[Euclidean Dist]]&lt;=beta,1-2*(physicochemical[[#This Row],[Euclidean Dist]]/gamma)^2,2*((physicochemical[[#This Row],[Euclidean Dist]]-gamma)/gamma)^2)</f>
        <v>0.90306484048704416</v>
      </c>
      <c r="X657" t="str">
        <f>VLOOKUP(physicochemical[[#This Row],[S- Fn]],FuzzyQ,2)</f>
        <v>Q1</v>
      </c>
      <c r="Y657">
        <f>physicochemical[[#This Row],[Euclidean Dist]]^2</f>
        <v>11.04761127566424</v>
      </c>
      <c r="Z657" t="str">
        <f>VLOOKUP(physicochemical[[#This Row],[Concentration]],FuzzyQ,2)</f>
        <v>Q1</v>
      </c>
      <c r="AA657">
        <f>SQRT(physicochemical[[#This Row],[S- Fn]])</f>
        <v>0.95029723796665022</v>
      </c>
      <c r="AB657" t="str">
        <f>VLOOKUP(physicochemical[[#This Row],[Dialation]],FuzzyQ,2)</f>
        <v>Q1</v>
      </c>
    </row>
    <row r="658" spans="1:28" hidden="1" x14ac:dyDescent="0.35">
      <c r="A658">
        <f>'winequality-white'!A758</f>
        <v>6.3</v>
      </c>
      <c r="B658">
        <f>'winequality-white'!B758</f>
        <v>0.98</v>
      </c>
      <c r="C658">
        <f>'winequality-white'!D758</f>
        <v>2</v>
      </c>
      <c r="D658">
        <f>'winequality-white'!E758</f>
        <v>5.7000000000000002E-2</v>
      </c>
      <c r="E658">
        <f>'winequality-white'!F758</f>
        <v>15</v>
      </c>
      <c r="F658">
        <f>'winequality-white'!H758</f>
        <v>0.99487999999999999</v>
      </c>
      <c r="G658">
        <f>'winequality-white'!I758</f>
        <v>3.6</v>
      </c>
      <c r="H658">
        <f>'winequality-white'!J758</f>
        <v>0.46</v>
      </c>
      <c r="I658">
        <f>'winequality-white'!K758</f>
        <v>11.2</v>
      </c>
      <c r="J658" s="17">
        <v>6</v>
      </c>
      <c r="K658">
        <f>STANDARDIZE(physicochemical[[#This Row],[fixed acidity]],Stats!B$3,Stats!B$7)</f>
        <v>-1.3224964597793449</v>
      </c>
      <c r="L658">
        <f>STANDARDIZE(physicochemical[[#This Row],[volatile acidity]],Stats!C$3,Stats!C$7)</f>
        <v>2.5298814323284406</v>
      </c>
      <c r="M658">
        <f>STANDARDIZE(physicochemical[[#This Row],[residual sugar]],Stats!E$3,Stats!E$7)</f>
        <v>-0.46765047331979703</v>
      </c>
      <c r="N658">
        <f>STANDARDIZE(physicochemical[[#This Row],[chlorides]],Stats!F$3,Stats!F$7)</f>
        <v>-0.66861591015791721</v>
      </c>
      <c r="O658">
        <f>STANDARDIZE(physicochemical[[#This Row],[free sulfur dioxide]],Stats!G$3,Stats!G$7)</f>
        <v>-1.714638207966902E-2</v>
      </c>
      <c r="P658">
        <f>STANDARDIZE(physicochemical[[#This Row],[density]],Stats!I$3,Stats!I$7)</f>
        <v>-1.3889021986481094</v>
      </c>
      <c r="Q658">
        <f>STANDARDIZE(physicochemical[[#This Row],[pH]],Stats!J$3,Stats!J$7)</f>
        <v>1.9050586269875958</v>
      </c>
      <c r="R658">
        <f>STANDARDIZE(physicochemical[[#This Row],[sulphates]],Stats!K$3,Stats!K$7)</f>
        <v>-1.1381496634263193</v>
      </c>
      <c r="S658">
        <f>STANDARDIZE(physicochemical[[#This Row],[alcohol]],Stats!L$3,Stats!L$7)</f>
        <v>0.92851000374549386</v>
      </c>
      <c r="T658" s="17">
        <f>STANDARDIZE(physicochemical[[#This Row],[quality]],Stats!N$3,Stats!N$7)</f>
        <v>0.50837380281196765</v>
      </c>
      <c r="U658">
        <f>SQRT(SUMXMY2($K$2:$S$2,physicochemical[[#This Row],[STDFA]:[STDAlc]]))</f>
        <v>2.831834335218478</v>
      </c>
      <c r="V658" t="str">
        <f>VLOOKUP(physicochemical[[#This Row],[Euclidean Dist]],Quartiles,2)</f>
        <v>Q1</v>
      </c>
      <c r="W658">
        <f>IF(physicochemical[[#This Row],[Euclidean Dist]]&lt;=beta,1-2*(physicochemical[[#This Row],[Euclidean Dist]]/gamma)^2,2*((physicochemical[[#This Row],[Euclidean Dist]]-gamma)/gamma)^2)</f>
        <v>0.92963630604676117</v>
      </c>
      <c r="X658" t="str">
        <f>VLOOKUP(physicochemical[[#This Row],[S- Fn]],FuzzyQ,2)</f>
        <v>Q1</v>
      </c>
      <c r="Y658">
        <f>physicochemical[[#This Row],[Euclidean Dist]]^2</f>
        <v>8.0192857021222803</v>
      </c>
      <c r="Z658" t="str">
        <f>VLOOKUP(physicochemical[[#This Row],[Concentration]],FuzzyQ,2)</f>
        <v>Q1</v>
      </c>
      <c r="AA658">
        <f>SQRT(physicochemical[[#This Row],[S- Fn]])</f>
        <v>0.96417649112948256</v>
      </c>
      <c r="AB658" t="str">
        <f>VLOOKUP(physicochemical[[#This Row],[Dialation]],FuzzyQ,2)</f>
        <v>Q1</v>
      </c>
    </row>
    <row r="659" spans="1:28" hidden="1" x14ac:dyDescent="0.35">
      <c r="A659">
        <f>'winequality-white'!A759</f>
        <v>8.1</v>
      </c>
      <c r="B659">
        <f>'winequality-white'!B759</f>
        <v>0.87</v>
      </c>
      <c r="C659">
        <f>'winequality-white'!D759</f>
        <v>2.2000000000000002</v>
      </c>
      <c r="D659">
        <f>'winequality-white'!E759</f>
        <v>8.4000000000000005E-2</v>
      </c>
      <c r="E659">
        <f>'winequality-white'!F759</f>
        <v>10</v>
      </c>
      <c r="F659">
        <f>'winequality-white'!H759</f>
        <v>0.99656</v>
      </c>
      <c r="G659">
        <f>'winequality-white'!I759</f>
        <v>3.25</v>
      </c>
      <c r="H659">
        <f>'winequality-white'!J759</f>
        <v>0.5</v>
      </c>
      <c r="I659">
        <f>'winequality-white'!K759</f>
        <v>9.8000000000000007</v>
      </c>
      <c r="J659" s="17">
        <v>5</v>
      </c>
      <c r="K659">
        <f>STANDARDIZE(physicochemical[[#This Row],[fixed acidity]],Stats!B$3,Stats!B$7)</f>
        <v>-0.34242579914991988</v>
      </c>
      <c r="L659">
        <f>STANDARDIZE(physicochemical[[#This Row],[volatile acidity]],Stats!C$3,Stats!C$7)</f>
        <v>1.913807053731269</v>
      </c>
      <c r="M659">
        <f>STANDARDIZE(physicochemical[[#This Row],[residual sugar]],Stats!E$3,Stats!E$7)</f>
        <v>-0.30622469723426132</v>
      </c>
      <c r="N659">
        <f>STANDARDIZE(physicochemical[[#This Row],[chlorides]],Stats!F$3,Stats!F$7)</f>
        <v>-0.12771315137847594</v>
      </c>
      <c r="O659">
        <f>STANDARDIZE(physicochemical[[#This Row],[free sulfur dioxide]],Stats!G$3,Stats!G$7)</f>
        <v>-0.51850258323958376</v>
      </c>
      <c r="P659">
        <f>STANDARDIZE(physicochemical[[#This Row],[density]],Stats!I$3,Stats!I$7)</f>
        <v>-0.44402485858914081</v>
      </c>
      <c r="Q659">
        <f>STANDARDIZE(physicochemical[[#This Row],[pH]],Stats!J$3,Stats!J$7)</f>
        <v>-0.3108620092558666</v>
      </c>
      <c r="R659">
        <f>STANDARDIZE(physicochemical[[#This Row],[sulphates]],Stats!K$3,Stats!K$7)</f>
        <v>-0.91982055093326143</v>
      </c>
      <c r="S659">
        <f>STANDARDIZE(physicochemical[[#This Row],[alcohol]],Stats!L$3,Stats!L$7)</f>
        <v>-0.42655515339374295</v>
      </c>
      <c r="T659" s="17">
        <f>STANDARDIZE(physicochemical[[#This Row],[quality]],Stats!N$3,Stats!N$7)</f>
        <v>-0.74377842086283041</v>
      </c>
      <c r="U659">
        <f>SQRT(SUMXMY2($K$2:$S$2,physicochemical[[#This Row],[STDFA]:[STDAlc]]))</f>
        <v>3.593021719327687</v>
      </c>
      <c r="V659" t="str">
        <f>VLOOKUP(physicochemical[[#This Row],[Euclidean Dist]],Quartiles,2)</f>
        <v>Q1</v>
      </c>
      <c r="W659">
        <f>IF(physicochemical[[#This Row],[Euclidean Dist]]&lt;=beta,1-2*(physicochemical[[#This Row],[Euclidean Dist]]/gamma)^2,2*((physicochemical[[#This Row],[Euclidean Dist]]-gamma)/gamma)^2)</f>
        <v>0.88672537591567457</v>
      </c>
      <c r="X659" t="str">
        <f>VLOOKUP(physicochemical[[#This Row],[S- Fn]],FuzzyQ,2)</f>
        <v>Q1</v>
      </c>
      <c r="Y659">
        <f>physicochemical[[#This Row],[Euclidean Dist]]^2</f>
        <v>12.909805075560488</v>
      </c>
      <c r="Z659" t="str">
        <f>VLOOKUP(physicochemical[[#This Row],[Concentration]],FuzzyQ,2)</f>
        <v>Q1</v>
      </c>
      <c r="AA659">
        <f>SQRT(physicochemical[[#This Row],[S- Fn]])</f>
        <v>0.94166096654564302</v>
      </c>
      <c r="AB659" t="str">
        <f>VLOOKUP(physicochemical[[#This Row],[Dialation]],FuzzyQ,2)</f>
        <v>Q1</v>
      </c>
    </row>
    <row r="660" spans="1:28" hidden="1" x14ac:dyDescent="0.35">
      <c r="A660">
        <f>'winequality-white'!A761</f>
        <v>8.8000000000000007</v>
      </c>
      <c r="B660">
        <f>'winequality-white'!B761</f>
        <v>0.42</v>
      </c>
      <c r="C660">
        <f>'winequality-white'!D761</f>
        <v>2.5</v>
      </c>
      <c r="D660">
        <f>'winequality-white'!E761</f>
        <v>9.1999999999999998E-2</v>
      </c>
      <c r="E660">
        <f>'winequality-white'!F761</f>
        <v>33</v>
      </c>
      <c r="F660">
        <f>'winequality-white'!H761</f>
        <v>0.99822999999999995</v>
      </c>
      <c r="G660">
        <f>'winequality-white'!I761</f>
        <v>3.19</v>
      </c>
      <c r="H660">
        <f>'winequality-white'!J761</f>
        <v>0.52</v>
      </c>
      <c r="I660">
        <f>'winequality-white'!K761</f>
        <v>9.1999999999999993</v>
      </c>
      <c r="J660" s="17">
        <v>5</v>
      </c>
      <c r="K660">
        <f>STANDARDIZE(physicochemical[[#This Row],[fixed acidity]],Stats!B$3,Stats!B$7)</f>
        <v>3.8712791094857188E-2</v>
      </c>
      <c r="L660">
        <f>STANDARDIZE(physicochemical[[#This Row],[volatile acidity]],Stats!C$3,Stats!C$7)</f>
        <v>-0.60649722234806913</v>
      </c>
      <c r="M660">
        <f>STANDARDIZE(physicochemical[[#This Row],[residual sugar]],Stats!E$3,Stats!E$7)</f>
        <v>-6.408603310595809E-2</v>
      </c>
      <c r="N660">
        <f>STANDARDIZE(physicochemical[[#This Row],[chlorides]],Stats!F$3,Stats!F$7)</f>
        <v>3.2554332704321308E-2</v>
      </c>
      <c r="O660">
        <f>STANDARDIZE(physicochemical[[#This Row],[free sulfur dioxide]],Stats!G$3,Stats!G$7)</f>
        <v>1.7877359420960239</v>
      </c>
      <c r="P660">
        <f>STANDARDIZE(physicochemical[[#This Row],[density]],Stats!I$3,Stats!I$7)</f>
        <v>0.49522821158848768</v>
      </c>
      <c r="Q660">
        <f>STANDARDIZE(physicochemical[[#This Row],[pH]],Stats!J$3,Stats!J$7)</f>
        <v>-0.6907341183261746</v>
      </c>
      <c r="R660">
        <f>STANDARDIZE(physicochemical[[#This Row],[sulphates]],Stats!K$3,Stats!K$7)</f>
        <v>-0.81065599468673222</v>
      </c>
      <c r="S660">
        <f>STANDARDIZE(physicochemical[[#This Row],[alcohol]],Stats!L$3,Stats!L$7)</f>
        <v>-1.007297363596275</v>
      </c>
      <c r="T660" s="17">
        <f>STANDARDIZE(physicochemical[[#This Row],[quality]],Stats!N$3,Stats!N$7)</f>
        <v>-0.74377842086283041</v>
      </c>
      <c r="U660">
        <f>SQRT(SUMXMY2($K$2:$S$2,physicochemical[[#This Row],[STDFA]:[STDAlc]]))</f>
        <v>6.2885921600966572</v>
      </c>
      <c r="V660" t="str">
        <f>VLOOKUP(physicochemical[[#This Row],[Euclidean Dist]],Quartiles,2)</f>
        <v>Q2</v>
      </c>
      <c r="W660">
        <f>IF(physicochemical[[#This Row],[Euclidean Dist]]&lt;=beta,1-2*(physicochemical[[#This Row],[Euclidean Dist]]/gamma)^2,2*((physicochemical[[#This Row],[Euclidean Dist]]-gamma)/gamma)^2)</f>
        <v>0.65300772641206328</v>
      </c>
      <c r="X660" t="str">
        <f>VLOOKUP(physicochemical[[#This Row],[S- Fn]],FuzzyQ,2)</f>
        <v>Q2</v>
      </c>
      <c r="Y660">
        <f>physicochemical[[#This Row],[Euclidean Dist]]^2</f>
        <v>39.54639135602914</v>
      </c>
      <c r="Z660" t="str">
        <f>VLOOKUP(physicochemical[[#This Row],[Concentration]],FuzzyQ,2)</f>
        <v>Q1</v>
      </c>
      <c r="AA660">
        <f>SQRT(physicochemical[[#This Row],[S- Fn]])</f>
        <v>0.8080889347170046</v>
      </c>
      <c r="AB660" t="str">
        <f>VLOOKUP(physicochemical[[#This Row],[Dialation]],FuzzyQ,2)</f>
        <v>Q1</v>
      </c>
    </row>
    <row r="661" spans="1:28" hidden="1" x14ac:dyDescent="0.35">
      <c r="A661">
        <f>'winequality-white'!A762</f>
        <v>9</v>
      </c>
      <c r="B661">
        <f>'winequality-white'!B762</f>
        <v>0.57999999999999996</v>
      </c>
      <c r="C661">
        <f>'winequality-white'!D762</f>
        <v>2.8</v>
      </c>
      <c r="D661">
        <f>'winequality-white'!E762</f>
        <v>7.4999999999999997E-2</v>
      </c>
      <c r="E661">
        <f>'winequality-white'!F762</f>
        <v>9</v>
      </c>
      <c r="F661">
        <f>'winequality-white'!H762</f>
        <v>0.99778999999999995</v>
      </c>
      <c r="G661">
        <f>'winequality-white'!I762</f>
        <v>3.23</v>
      </c>
      <c r="H661">
        <f>'winequality-white'!J762</f>
        <v>0.56999999999999995</v>
      </c>
      <c r="I661">
        <f>'winequality-white'!K762</f>
        <v>9.6999999999999993</v>
      </c>
      <c r="J661" s="17">
        <v>5</v>
      </c>
      <c r="K661">
        <f>STANDARDIZE(physicochemical[[#This Row],[fixed acidity]],Stats!B$3,Stats!B$7)</f>
        <v>0.14760953116479295</v>
      </c>
      <c r="L661">
        <f>STANDARDIZE(physicochemical[[#This Row],[volatile acidity]],Stats!C$3,Stats!C$7)</f>
        <v>0.28961096470236208</v>
      </c>
      <c r="M661">
        <f>STANDARDIZE(physicochemical[[#This Row],[residual sugar]],Stats!E$3,Stats!E$7)</f>
        <v>0.17805263102234511</v>
      </c>
      <c r="N661">
        <f>STANDARDIZE(physicochemical[[#This Row],[chlorides]],Stats!F$3,Stats!F$7)</f>
        <v>-0.3080140709716232</v>
      </c>
      <c r="O661">
        <f>STANDARDIZE(physicochemical[[#This Row],[free sulfur dioxide]],Stats!G$3,Stats!G$7)</f>
        <v>-0.61877382347156662</v>
      </c>
      <c r="P661">
        <f>STANDARDIZE(physicochemical[[#This Row],[density]],Stats!I$3,Stats!I$7)</f>
        <v>0.24776033681114318</v>
      </c>
      <c r="Q661">
        <f>STANDARDIZE(physicochemical[[#This Row],[pH]],Stats!J$3,Stats!J$7)</f>
        <v>-0.43748604561263593</v>
      </c>
      <c r="R661">
        <f>STANDARDIZE(physicochemical[[#This Row],[sulphates]],Stats!K$3,Stats!K$7)</f>
        <v>-0.53774460407041014</v>
      </c>
      <c r="S661">
        <f>STANDARDIZE(physicochemical[[#This Row],[alcohol]],Stats!L$3,Stats!L$7)</f>
        <v>-0.52334552176083271</v>
      </c>
      <c r="T661" s="17">
        <f>STANDARDIZE(physicochemical[[#This Row],[quality]],Stats!N$3,Stats!N$7)</f>
        <v>-0.74377842086283041</v>
      </c>
      <c r="U661">
        <f>SQRT(SUMXMY2($K$2:$S$2,physicochemical[[#This Row],[STDFA]:[STDAlc]]))</f>
        <v>4.6679889989141872</v>
      </c>
      <c r="V661" t="str">
        <f>VLOOKUP(physicochemical[[#This Row],[Euclidean Dist]],Quartiles,2)</f>
        <v>Q2</v>
      </c>
      <c r="W661">
        <f>IF(physicochemical[[#This Row],[Euclidean Dist]]&lt;=beta,1-2*(physicochemical[[#This Row],[Euclidean Dist]]/gamma)^2,2*((physicochemical[[#This Row],[Euclidean Dist]]-gamma)/gamma)^2)</f>
        <v>0.80880673380572188</v>
      </c>
      <c r="X661" t="str">
        <f>VLOOKUP(physicochemical[[#This Row],[S- Fn]],FuzzyQ,2)</f>
        <v>Q1</v>
      </c>
      <c r="Y661">
        <f>physicochemical[[#This Row],[Euclidean Dist]]^2</f>
        <v>21.790121293983876</v>
      </c>
      <c r="Z661" t="str">
        <f>VLOOKUP(physicochemical[[#This Row],[Concentration]],FuzzyQ,2)</f>
        <v>Q1</v>
      </c>
      <c r="AA661">
        <f>SQRT(physicochemical[[#This Row],[S- Fn]])</f>
        <v>0.89933683000626741</v>
      </c>
      <c r="AB661" t="str">
        <f>VLOOKUP(physicochemical[[#This Row],[Dialation]],FuzzyQ,2)</f>
        <v>Q1</v>
      </c>
    </row>
    <row r="662" spans="1:28" hidden="1" x14ac:dyDescent="0.35">
      <c r="A662">
        <f>'winequality-white'!A763</f>
        <v>9.3000000000000007</v>
      </c>
      <c r="B662">
        <f>'winequality-white'!B763</f>
        <v>0.65500000000000003</v>
      </c>
      <c r="C662">
        <f>'winequality-white'!D763</f>
        <v>2</v>
      </c>
      <c r="D662">
        <f>'winequality-white'!E763</f>
        <v>9.6000000000000002E-2</v>
      </c>
      <c r="E662">
        <f>'winequality-white'!F763</f>
        <v>5</v>
      </c>
      <c r="F662">
        <f>'winequality-white'!H763</f>
        <v>0.99738000000000004</v>
      </c>
      <c r="G662">
        <f>'winequality-white'!I763</f>
        <v>3.25</v>
      </c>
      <c r="H662">
        <f>'winequality-white'!J763</f>
        <v>0.42</v>
      </c>
      <c r="I662">
        <f>'winequality-white'!K763</f>
        <v>9.6</v>
      </c>
      <c r="J662" s="17">
        <v>5</v>
      </c>
      <c r="K662">
        <f>STANDARDIZE(physicochemical[[#This Row],[fixed acidity]],Stats!B$3,Stats!B$7)</f>
        <v>0.31095464126969752</v>
      </c>
      <c r="L662">
        <f>STANDARDIZE(physicochemical[[#This Row],[volatile acidity]],Stats!C$3,Stats!C$7)</f>
        <v>0.70966167738225217</v>
      </c>
      <c r="M662">
        <f>STANDARDIZE(physicochemical[[#This Row],[residual sugar]],Stats!E$3,Stats!E$7)</f>
        <v>-0.46765047331979703</v>
      </c>
      <c r="N662">
        <f>STANDARDIZE(physicochemical[[#This Row],[chlorides]],Stats!F$3,Stats!F$7)</f>
        <v>0.11268807474572008</v>
      </c>
      <c r="O662">
        <f>STANDARDIZE(physicochemical[[#This Row],[free sulfur dioxide]],Stats!G$3,Stats!G$7)</f>
        <v>-1.0198587843994984</v>
      </c>
      <c r="P662">
        <f>STANDARDIZE(physicochemical[[#This Row],[density]],Stats!I$3,Stats!I$7)</f>
        <v>1.7165271677756819E-2</v>
      </c>
      <c r="Q662">
        <f>STANDARDIZE(physicochemical[[#This Row],[pH]],Stats!J$3,Stats!J$7)</f>
        <v>-0.3108620092558666</v>
      </c>
      <c r="R662">
        <f>STANDARDIZE(physicochemical[[#This Row],[sulphates]],Stats!K$3,Stats!K$7)</f>
        <v>-1.3564787759193775</v>
      </c>
      <c r="S662">
        <f>STANDARDIZE(physicochemical[[#This Row],[alcohol]],Stats!L$3,Stats!L$7)</f>
        <v>-0.62013589012792081</v>
      </c>
      <c r="T662" s="17">
        <f>STANDARDIZE(physicochemical[[#This Row],[quality]],Stats!N$3,Stats!N$7)</f>
        <v>-0.74377842086283041</v>
      </c>
      <c r="U662">
        <f>SQRT(SUMXMY2($K$2:$S$2,physicochemical[[#This Row],[STDFA]:[STDAlc]]))</f>
        <v>4.5522481734013969</v>
      </c>
      <c r="V662" t="str">
        <f>VLOOKUP(physicochemical[[#This Row],[Euclidean Dist]],Quartiles,2)</f>
        <v>Q2</v>
      </c>
      <c r="W662">
        <f>IF(physicochemical[[#This Row],[Euclidean Dist]]&lt;=beta,1-2*(physicochemical[[#This Row],[Euclidean Dist]]/gamma)^2,2*((physicochemical[[#This Row],[Euclidean Dist]]-gamma)/gamma)^2)</f>
        <v>0.81817030706810401</v>
      </c>
      <c r="X662" t="str">
        <f>VLOOKUP(physicochemical[[#This Row],[S- Fn]],FuzzyQ,2)</f>
        <v>Q1</v>
      </c>
      <c r="Y662">
        <f>physicochemical[[#This Row],[Euclidean Dist]]^2</f>
        <v>20.722963432236355</v>
      </c>
      <c r="Z662" t="str">
        <f>VLOOKUP(physicochemical[[#This Row],[Concentration]],FuzzyQ,2)</f>
        <v>Q1</v>
      </c>
      <c r="AA662">
        <f>SQRT(physicochemical[[#This Row],[S- Fn]])</f>
        <v>0.90452767070339202</v>
      </c>
      <c r="AB662" t="str">
        <f>VLOOKUP(physicochemical[[#This Row],[Dialation]],FuzzyQ,2)</f>
        <v>Q1</v>
      </c>
    </row>
    <row r="663" spans="1:28" hidden="1" x14ac:dyDescent="0.35">
      <c r="A663">
        <f>'winequality-white'!A764</f>
        <v>8.8000000000000007</v>
      </c>
      <c r="B663">
        <f>'winequality-white'!B764</f>
        <v>0.7</v>
      </c>
      <c r="C663">
        <f>'winequality-white'!D764</f>
        <v>1.7</v>
      </c>
      <c r="D663">
        <f>'winequality-white'!E764</f>
        <v>6.9000000000000006E-2</v>
      </c>
      <c r="E663">
        <f>'winequality-white'!F764</f>
        <v>8</v>
      </c>
      <c r="F663">
        <f>'winequality-white'!H764</f>
        <v>0.99700999999999995</v>
      </c>
      <c r="G663">
        <f>'winequality-white'!I764</f>
        <v>3.31</v>
      </c>
      <c r="H663">
        <f>'winequality-white'!J764</f>
        <v>0.53</v>
      </c>
      <c r="I663">
        <f>'winequality-white'!K764</f>
        <v>10</v>
      </c>
      <c r="J663" s="17">
        <v>6</v>
      </c>
      <c r="K663">
        <f>STANDARDIZE(physicochemical[[#This Row],[fixed acidity]],Stats!B$3,Stats!B$7)</f>
        <v>3.8712791094857188E-2</v>
      </c>
      <c r="L663">
        <f>STANDARDIZE(physicochemical[[#This Row],[volatile acidity]],Stats!C$3,Stats!C$7)</f>
        <v>0.96169210499018554</v>
      </c>
      <c r="M663">
        <f>STANDARDIZE(physicochemical[[#This Row],[residual sugar]],Stats!E$3,Stats!E$7)</f>
        <v>-0.70978913744810046</v>
      </c>
      <c r="N663">
        <f>STANDARDIZE(physicochemical[[#This Row],[chlorides]],Stats!F$3,Stats!F$7)</f>
        <v>-0.42821468403372104</v>
      </c>
      <c r="O663">
        <f>STANDARDIZE(physicochemical[[#This Row],[free sulfur dioxide]],Stats!G$3,Stats!G$7)</f>
        <v>-0.71904506370354959</v>
      </c>
      <c r="P663">
        <f>STANDARDIZE(physicochemical[[#This Row],[density]],Stats!I$3,Stats!I$7)</f>
        <v>-0.19093271393051858</v>
      </c>
      <c r="Q663">
        <f>STANDARDIZE(physicochemical[[#This Row],[pH]],Stats!J$3,Stats!J$7)</f>
        <v>6.9010099814441478E-2</v>
      </c>
      <c r="R663">
        <f>STANDARDIZE(physicochemical[[#This Row],[sulphates]],Stats!K$3,Stats!K$7)</f>
        <v>-0.75607371656346767</v>
      </c>
      <c r="S663">
        <f>STANDARDIZE(physicochemical[[#This Row],[alcohol]],Stats!L$3,Stats!L$7)</f>
        <v>-0.23297441665956675</v>
      </c>
      <c r="T663" s="17">
        <f>STANDARDIZE(physicochemical[[#This Row],[quality]],Stats!N$3,Stats!N$7)</f>
        <v>0.50837380281196765</v>
      </c>
      <c r="U663">
        <f>SQRT(SUMXMY2($K$2:$S$2,physicochemical[[#This Row],[STDFA]:[STDAlc]]))</f>
        <v>4.1497661213119974</v>
      </c>
      <c r="V663" t="str">
        <f>VLOOKUP(physicochemical[[#This Row],[Euclidean Dist]],Quartiles,2)</f>
        <v>Q2</v>
      </c>
      <c r="W663">
        <f>IF(physicochemical[[#This Row],[Euclidean Dist]]&lt;=beta,1-2*(physicochemical[[#This Row],[Euclidean Dist]]/gamma)^2,2*((physicochemical[[#This Row],[Euclidean Dist]]-gamma)/gamma)^2)</f>
        <v>0.84890148843058466</v>
      </c>
      <c r="X663" t="str">
        <f>VLOOKUP(physicochemical[[#This Row],[S- Fn]],FuzzyQ,2)</f>
        <v>Q1</v>
      </c>
      <c r="Y663">
        <f>physicochemical[[#This Row],[Euclidean Dist]]^2</f>
        <v>17.22055886158882</v>
      </c>
      <c r="Z663" t="str">
        <f>VLOOKUP(physicochemical[[#This Row],[Concentration]],FuzzyQ,2)</f>
        <v>Q1</v>
      </c>
      <c r="AA663">
        <f>SQRT(physicochemical[[#This Row],[S- Fn]])</f>
        <v>0.92135850157828614</v>
      </c>
      <c r="AB663" t="str">
        <f>VLOOKUP(physicochemical[[#This Row],[Dialation]],FuzzyQ,2)</f>
        <v>Q1</v>
      </c>
    </row>
    <row r="664" spans="1:28" hidden="1" x14ac:dyDescent="0.35">
      <c r="A664">
        <f>'winequality-white'!A766</f>
        <v>9.1</v>
      </c>
      <c r="B664">
        <f>'winequality-white'!B766</f>
        <v>0.68</v>
      </c>
      <c r="C664">
        <f>'winequality-white'!D766</f>
        <v>2.8</v>
      </c>
      <c r="D664">
        <f>'winequality-white'!E766</f>
        <v>9.2999999999999999E-2</v>
      </c>
      <c r="E664">
        <f>'winequality-white'!F766</f>
        <v>11</v>
      </c>
      <c r="F664">
        <f>'winequality-white'!H766</f>
        <v>0.99887999999999999</v>
      </c>
      <c r="G664">
        <f>'winequality-white'!I766</f>
        <v>3.31</v>
      </c>
      <c r="H664">
        <f>'winequality-white'!J766</f>
        <v>0.55000000000000004</v>
      </c>
      <c r="I664">
        <f>'winequality-white'!K766</f>
        <v>9.5</v>
      </c>
      <c r="J664" s="17">
        <v>6</v>
      </c>
      <c r="K664">
        <f>STANDARDIZE(physicochemical[[#This Row],[fixed acidity]],Stats!B$3,Stats!B$7)</f>
        <v>0.2020579011997608</v>
      </c>
      <c r="L664">
        <f>STANDARDIZE(physicochemical[[#This Row],[volatile acidity]],Stats!C$3,Stats!C$7)</f>
        <v>0.84967858160888221</v>
      </c>
      <c r="M664">
        <f>STANDARDIZE(physicochemical[[#This Row],[residual sugar]],Stats!E$3,Stats!E$7)</f>
        <v>0.17805263102234511</v>
      </c>
      <c r="N664">
        <f>STANDARDIZE(physicochemical[[#This Row],[chlorides]],Stats!F$3,Stats!F$7)</f>
        <v>5.2587768214671003E-2</v>
      </c>
      <c r="O664">
        <f>STANDARDIZE(physicochemical[[#This Row],[free sulfur dioxide]],Stats!G$3,Stats!G$7)</f>
        <v>-0.41823134300760079</v>
      </c>
      <c r="P664">
        <f>STANDARDIZE(physicochemical[[#This Row],[density]],Stats!I$3,Stats!I$7)</f>
        <v>0.86080575387322666</v>
      </c>
      <c r="Q664">
        <f>STANDARDIZE(physicochemical[[#This Row],[pH]],Stats!J$3,Stats!J$7)</f>
        <v>6.9010099814441478E-2</v>
      </c>
      <c r="R664">
        <f>STANDARDIZE(physicochemical[[#This Row],[sulphates]],Stats!K$3,Stats!K$7)</f>
        <v>-0.64690916031693857</v>
      </c>
      <c r="S664">
        <f>STANDARDIZE(physicochemical[[#This Row],[alcohol]],Stats!L$3,Stats!L$7)</f>
        <v>-0.71692625849500891</v>
      </c>
      <c r="T664" s="17">
        <f>STANDARDIZE(physicochemical[[#This Row],[quality]],Stats!N$3,Stats!N$7)</f>
        <v>0.50837380281196765</v>
      </c>
      <c r="U664">
        <f>SQRT(SUMXMY2($K$2:$S$2,physicochemical[[#This Row],[STDFA]:[STDAlc]]))</f>
        <v>4.2065871639835741</v>
      </c>
      <c r="V664" t="str">
        <f>VLOOKUP(physicochemical[[#This Row],[Euclidean Dist]],Quartiles,2)</f>
        <v>Q2</v>
      </c>
      <c r="W664">
        <f>IF(physicochemical[[#This Row],[Euclidean Dist]]&lt;=beta,1-2*(physicochemical[[#This Row],[Euclidean Dist]]/gamma)^2,2*((physicochemical[[#This Row],[Euclidean Dist]]-gamma)/gamma)^2)</f>
        <v>0.8447352997364439</v>
      </c>
      <c r="X664" t="str">
        <f>VLOOKUP(physicochemical[[#This Row],[S- Fn]],FuzzyQ,2)</f>
        <v>Q1</v>
      </c>
      <c r="Y664">
        <f>physicochemical[[#This Row],[Euclidean Dist]]^2</f>
        <v>17.69537556819137</v>
      </c>
      <c r="Z664" t="str">
        <f>VLOOKUP(physicochemical[[#This Row],[Concentration]],FuzzyQ,2)</f>
        <v>Q1</v>
      </c>
      <c r="AA664">
        <f>SQRT(physicochemical[[#This Row],[S- Fn]])</f>
        <v>0.91909482630272921</v>
      </c>
      <c r="AB664" t="str">
        <f>VLOOKUP(physicochemical[[#This Row],[Dialation]],FuzzyQ,2)</f>
        <v>Q1</v>
      </c>
    </row>
    <row r="665" spans="1:28" hidden="1" x14ac:dyDescent="0.35">
      <c r="A665">
        <f>'winequality-white'!A767</f>
        <v>9.1999999999999993</v>
      </c>
      <c r="B665">
        <f>'winequality-white'!B767</f>
        <v>0.67</v>
      </c>
      <c r="C665">
        <f>'winequality-white'!D767</f>
        <v>3</v>
      </c>
      <c r="D665">
        <f>'winequality-white'!E767</f>
        <v>9.0999999999999998E-2</v>
      </c>
      <c r="E665">
        <f>'winequality-white'!F767</f>
        <v>12</v>
      </c>
      <c r="F665">
        <f>'winequality-white'!H767</f>
        <v>0.99887999999999999</v>
      </c>
      <c r="G665">
        <f>'winequality-white'!I767</f>
        <v>3.31</v>
      </c>
      <c r="H665">
        <f>'winequality-white'!J767</f>
        <v>0.54</v>
      </c>
      <c r="I665">
        <f>'winequality-white'!K767</f>
        <v>9.5</v>
      </c>
      <c r="J665" s="17">
        <v>6</v>
      </c>
      <c r="K665">
        <f>STANDARDIZE(physicochemical[[#This Row],[fixed acidity]],Stats!B$3,Stats!B$7)</f>
        <v>0.25650627123472869</v>
      </c>
      <c r="L665">
        <f>STANDARDIZE(physicochemical[[#This Row],[volatile acidity]],Stats!C$3,Stats!C$7)</f>
        <v>0.7936718199182301</v>
      </c>
      <c r="M665">
        <f>STANDARDIZE(physicochemical[[#This Row],[residual sugar]],Stats!E$3,Stats!E$7)</f>
        <v>0.33947840710788085</v>
      </c>
      <c r="N665">
        <f>STANDARDIZE(physicochemical[[#This Row],[chlorides]],Stats!F$3,Stats!F$7)</f>
        <v>1.2520897193971616E-2</v>
      </c>
      <c r="O665">
        <f>STANDARDIZE(physicochemical[[#This Row],[free sulfur dioxide]],Stats!G$3,Stats!G$7)</f>
        <v>-0.31796010277561787</v>
      </c>
      <c r="P665">
        <f>STANDARDIZE(physicochemical[[#This Row],[density]],Stats!I$3,Stats!I$7)</f>
        <v>0.86080575387322666</v>
      </c>
      <c r="Q665">
        <f>STANDARDIZE(physicochemical[[#This Row],[pH]],Stats!J$3,Stats!J$7)</f>
        <v>6.9010099814441478E-2</v>
      </c>
      <c r="R665">
        <f>STANDARDIZE(physicochemical[[#This Row],[sulphates]],Stats!K$3,Stats!K$7)</f>
        <v>-0.70149143844020312</v>
      </c>
      <c r="S665">
        <f>STANDARDIZE(physicochemical[[#This Row],[alcohol]],Stats!L$3,Stats!L$7)</f>
        <v>-0.71692625849500891</v>
      </c>
      <c r="T665" s="17">
        <f>STANDARDIZE(physicochemical[[#This Row],[quality]],Stats!N$3,Stats!N$7)</f>
        <v>0.50837380281196765</v>
      </c>
      <c r="U665">
        <f>SQRT(SUMXMY2($K$2:$S$2,physicochemical[[#This Row],[STDFA]:[STDAlc]]))</f>
        <v>4.2312000217558259</v>
      </c>
      <c r="V665" t="str">
        <f>VLOOKUP(physicochemical[[#This Row],[Euclidean Dist]],Quartiles,2)</f>
        <v>Q2</v>
      </c>
      <c r="W665">
        <f>IF(physicochemical[[#This Row],[Euclidean Dist]]&lt;=beta,1-2*(physicochemical[[#This Row],[Euclidean Dist]]/gamma)^2,2*((physicochemical[[#This Row],[Euclidean Dist]]-gamma)/gamma)^2)</f>
        <v>0.84291306821732637</v>
      </c>
      <c r="X665" t="str">
        <f>VLOOKUP(physicochemical[[#This Row],[S- Fn]],FuzzyQ,2)</f>
        <v>Q1</v>
      </c>
      <c r="Y665">
        <f>physicochemical[[#This Row],[Euclidean Dist]]^2</f>
        <v>17.903053624106501</v>
      </c>
      <c r="Z665" t="str">
        <f>VLOOKUP(physicochemical[[#This Row],[Concentration]],FuzzyQ,2)</f>
        <v>Q1</v>
      </c>
      <c r="AA665">
        <f>SQRT(physicochemical[[#This Row],[S- Fn]])</f>
        <v>0.91810297255663342</v>
      </c>
      <c r="AB665" t="str">
        <f>VLOOKUP(physicochemical[[#This Row],[Dialation]],FuzzyQ,2)</f>
        <v>Q1</v>
      </c>
    </row>
    <row r="666" spans="1:28" hidden="1" x14ac:dyDescent="0.35">
      <c r="A666">
        <f>'winequality-white'!A768</f>
        <v>8.8000000000000007</v>
      </c>
      <c r="B666">
        <f>'winequality-white'!B768</f>
        <v>0.59</v>
      </c>
      <c r="C666">
        <f>'winequality-white'!D768</f>
        <v>2.9</v>
      </c>
      <c r="D666">
        <f>'winequality-white'!E768</f>
        <v>8.8999999999999996E-2</v>
      </c>
      <c r="E666">
        <f>'winequality-white'!F768</f>
        <v>12</v>
      </c>
      <c r="F666">
        <f>'winequality-white'!H768</f>
        <v>0.99738000000000004</v>
      </c>
      <c r="G666">
        <f>'winequality-white'!I768</f>
        <v>3.14</v>
      </c>
      <c r="H666">
        <f>'winequality-white'!J768</f>
        <v>0.54</v>
      </c>
      <c r="I666">
        <f>'winequality-white'!K768</f>
        <v>9.4</v>
      </c>
      <c r="J666" s="17">
        <v>5</v>
      </c>
      <c r="K666">
        <f>STANDARDIZE(physicochemical[[#This Row],[fixed acidity]],Stats!B$3,Stats!B$7)</f>
        <v>3.8712791094857188E-2</v>
      </c>
      <c r="L666">
        <f>STANDARDIZE(physicochemical[[#This Row],[volatile acidity]],Stats!C$3,Stats!C$7)</f>
        <v>0.34561772639301408</v>
      </c>
      <c r="M666">
        <f>STANDARDIZE(physicochemical[[#This Row],[residual sugar]],Stats!E$3,Stats!E$7)</f>
        <v>0.25876551906511297</v>
      </c>
      <c r="N666">
        <f>STANDARDIZE(physicochemical[[#This Row],[chlorides]],Stats!F$3,Stats!F$7)</f>
        <v>-2.7545973826727767E-2</v>
      </c>
      <c r="O666">
        <f>STANDARDIZE(physicochemical[[#This Row],[free sulfur dioxide]],Stats!G$3,Stats!G$7)</f>
        <v>-0.31796010277561787</v>
      </c>
      <c r="P666">
        <f>STANDARDIZE(physicochemical[[#This Row],[density]],Stats!I$3,Stats!I$7)</f>
        <v>1.7165271677756819E-2</v>
      </c>
      <c r="Q666">
        <f>STANDARDIZE(physicochemical[[#This Row],[pH]],Stats!J$3,Stats!J$7)</f>
        <v>-1.0072942092180965</v>
      </c>
      <c r="R666">
        <f>STANDARDIZE(physicochemical[[#This Row],[sulphates]],Stats!K$3,Stats!K$7)</f>
        <v>-0.70149143844020312</v>
      </c>
      <c r="S666">
        <f>STANDARDIZE(physicochemical[[#This Row],[alcohol]],Stats!L$3,Stats!L$7)</f>
        <v>-0.813716626862097</v>
      </c>
      <c r="T666" s="17">
        <f>STANDARDIZE(physicochemical[[#This Row],[quality]],Stats!N$3,Stats!N$7)</f>
        <v>-0.74377842086283041</v>
      </c>
      <c r="U666">
        <f>SQRT(SUMXMY2($K$2:$S$2,physicochemical[[#This Row],[STDFA]:[STDAlc]]))</f>
        <v>4.9791066454575459</v>
      </c>
      <c r="V666" t="str">
        <f>VLOOKUP(physicochemical[[#This Row],[Euclidean Dist]],Quartiles,2)</f>
        <v>Q2</v>
      </c>
      <c r="W666">
        <f>IF(physicochemical[[#This Row],[Euclidean Dist]]&lt;=beta,1-2*(physicochemical[[#This Row],[Euclidean Dist]]/gamma)^2,2*((physicochemical[[#This Row],[Euclidean Dist]]-gamma)/gamma)^2)</f>
        <v>0.78247168219170393</v>
      </c>
      <c r="X666" t="str">
        <f>VLOOKUP(physicochemical[[#This Row],[S- Fn]],FuzzyQ,2)</f>
        <v>Q1</v>
      </c>
      <c r="Y666">
        <f>physicochemical[[#This Row],[Euclidean Dist]]^2</f>
        <v>24.791502986839497</v>
      </c>
      <c r="Z666" t="str">
        <f>VLOOKUP(physicochemical[[#This Row],[Concentration]],FuzzyQ,2)</f>
        <v>Q1</v>
      </c>
      <c r="AA666">
        <f>SQRT(physicochemical[[#This Row],[S- Fn]])</f>
        <v>0.88457429433129242</v>
      </c>
      <c r="AB666" t="str">
        <f>VLOOKUP(physicochemical[[#This Row],[Dialation]],FuzzyQ,2)</f>
        <v>Q1</v>
      </c>
    </row>
    <row r="667" spans="1:28" hidden="1" x14ac:dyDescent="0.35">
      <c r="A667">
        <f>'winequality-white'!A769</f>
        <v>7.5</v>
      </c>
      <c r="B667">
        <f>'winequality-white'!B769</f>
        <v>0.6</v>
      </c>
      <c r="C667">
        <f>'winequality-white'!D769</f>
        <v>2.7</v>
      </c>
      <c r="D667">
        <f>'winequality-white'!E769</f>
        <v>0.10299999999999999</v>
      </c>
      <c r="E667">
        <f>'winequality-white'!F769</f>
        <v>13</v>
      </c>
      <c r="F667">
        <f>'winequality-white'!H769</f>
        <v>0.99938000000000005</v>
      </c>
      <c r="G667">
        <f>'winequality-white'!I769</f>
        <v>3.45</v>
      </c>
      <c r="H667">
        <f>'winequality-white'!J769</f>
        <v>0.62</v>
      </c>
      <c r="I667">
        <f>'winequality-white'!K769</f>
        <v>9.5</v>
      </c>
      <c r="J667" s="17">
        <v>5</v>
      </c>
      <c r="K667">
        <f>STANDARDIZE(physicochemical[[#This Row],[fixed acidity]],Stats!B$3,Stats!B$7)</f>
        <v>-0.66911601935972809</v>
      </c>
      <c r="L667">
        <f>STANDARDIZE(physicochemical[[#This Row],[volatile acidity]],Stats!C$3,Stats!C$7)</f>
        <v>0.40162448808366608</v>
      </c>
      <c r="M667">
        <f>STANDARDIZE(physicochemical[[#This Row],[residual sugar]],Stats!E$3,Stats!E$7)</f>
        <v>9.733974297957762E-2</v>
      </c>
      <c r="N667">
        <f>STANDARDIZE(physicochemical[[#This Row],[chlorides]],Stats!F$3,Stats!F$7)</f>
        <v>0.25292212331816766</v>
      </c>
      <c r="O667">
        <f>STANDARDIZE(physicochemical[[#This Row],[free sulfur dioxide]],Stats!G$3,Stats!G$7)</f>
        <v>-0.2176888625436349</v>
      </c>
      <c r="P667">
        <f>STANDARDIZE(physicochemical[[#This Row],[density]],Stats!I$3,Stats!I$7)</f>
        <v>1.1420192479384248</v>
      </c>
      <c r="Q667">
        <f>STANDARDIZE(physicochemical[[#This Row],[pH]],Stats!J$3,Stats!J$7)</f>
        <v>0.95537835431182694</v>
      </c>
      <c r="R667">
        <f>STANDARDIZE(physicochemical[[#This Row],[sulphates]],Stats!K$3,Stats!K$7)</f>
        <v>-0.26483321345408734</v>
      </c>
      <c r="S667">
        <f>STANDARDIZE(physicochemical[[#This Row],[alcohol]],Stats!L$3,Stats!L$7)</f>
        <v>-0.71692625849500891</v>
      </c>
      <c r="T667" s="17">
        <f>STANDARDIZE(physicochemical[[#This Row],[quality]],Stats!N$3,Stats!N$7)</f>
        <v>-0.74377842086283041</v>
      </c>
      <c r="U667">
        <f>SQRT(SUMXMY2($K$2:$S$2,physicochemical[[#This Row],[STDFA]:[STDAlc]]))</f>
        <v>4.2712883198349845</v>
      </c>
      <c r="V667" t="str">
        <f>VLOOKUP(physicochemical[[#This Row],[Euclidean Dist]],Quartiles,2)</f>
        <v>Q2</v>
      </c>
      <c r="W667">
        <f>IF(physicochemical[[#This Row],[Euclidean Dist]]&lt;=beta,1-2*(physicochemical[[#This Row],[Euclidean Dist]]/gamma)^2,2*((physicochemical[[#This Row],[Euclidean Dist]]-gamma)/gamma)^2)</f>
        <v>0.83992234233812835</v>
      </c>
      <c r="X667" t="str">
        <f>VLOOKUP(physicochemical[[#This Row],[S- Fn]],FuzzyQ,2)</f>
        <v>Q1</v>
      </c>
      <c r="Y667">
        <f>physicochemical[[#This Row],[Euclidean Dist]]^2</f>
        <v>18.243903911158764</v>
      </c>
      <c r="Z667" t="str">
        <f>VLOOKUP(physicochemical[[#This Row],[Concentration]],FuzzyQ,2)</f>
        <v>Q1</v>
      </c>
      <c r="AA667">
        <f>SQRT(physicochemical[[#This Row],[S- Fn]])</f>
        <v>0.91647277228411339</v>
      </c>
      <c r="AB667" t="str">
        <f>VLOOKUP(physicochemical[[#This Row],[Dialation]],FuzzyQ,2)</f>
        <v>Q1</v>
      </c>
    </row>
    <row r="668" spans="1:28" hidden="1" x14ac:dyDescent="0.35">
      <c r="A668">
        <f>'winequality-white'!A770</f>
        <v>7.1</v>
      </c>
      <c r="B668">
        <f>'winequality-white'!B770</f>
        <v>0.59</v>
      </c>
      <c r="C668">
        <f>'winequality-white'!D770</f>
        <v>2.2999999999999998</v>
      </c>
      <c r="D668">
        <f>'winequality-white'!E770</f>
        <v>8.2000000000000003E-2</v>
      </c>
      <c r="E668">
        <f>'winequality-white'!F770</f>
        <v>24</v>
      </c>
      <c r="F668">
        <f>'winequality-white'!H770</f>
        <v>0.99743999999999999</v>
      </c>
      <c r="G668">
        <f>'winequality-white'!I770</f>
        <v>3.55</v>
      </c>
      <c r="H668">
        <f>'winequality-white'!J770</f>
        <v>0.53</v>
      </c>
      <c r="I668">
        <f>'winequality-white'!K770</f>
        <v>9.6999999999999993</v>
      </c>
      <c r="J668" s="17">
        <v>6</v>
      </c>
      <c r="K668">
        <f>STANDARDIZE(physicochemical[[#This Row],[fixed acidity]],Stats!B$3,Stats!B$7)</f>
        <v>-0.88690949949960052</v>
      </c>
      <c r="L668">
        <f>STANDARDIZE(physicochemical[[#This Row],[volatile acidity]],Stats!C$3,Stats!C$7)</f>
        <v>0.34561772639301408</v>
      </c>
      <c r="M668">
        <f>STANDARDIZE(physicochemical[[#This Row],[residual sugar]],Stats!E$3,Stats!E$7)</f>
        <v>-0.2255118091914938</v>
      </c>
      <c r="N668">
        <f>STANDARDIZE(physicochemical[[#This Row],[chlorides]],Stats!F$3,Stats!F$7)</f>
        <v>-0.16778002239917533</v>
      </c>
      <c r="O668">
        <f>STANDARDIZE(physicochemical[[#This Row],[free sulfur dioxide]],Stats!G$3,Stats!G$7)</f>
        <v>0.88529478000817741</v>
      </c>
      <c r="P668">
        <f>STANDARDIZE(physicochemical[[#This Row],[density]],Stats!I$3,Stats!I$7)</f>
        <v>5.0910890965548135E-2</v>
      </c>
      <c r="Q668">
        <f>STANDARDIZE(physicochemical[[#This Row],[pH]],Stats!J$3,Stats!J$7)</f>
        <v>1.5884985360956709</v>
      </c>
      <c r="R668">
        <f>STANDARDIZE(physicochemical[[#This Row],[sulphates]],Stats!K$3,Stats!K$7)</f>
        <v>-0.75607371656346767</v>
      </c>
      <c r="S668">
        <f>STANDARDIZE(physicochemical[[#This Row],[alcohol]],Stats!L$3,Stats!L$7)</f>
        <v>-0.52334552176083271</v>
      </c>
      <c r="T668" s="17">
        <f>STANDARDIZE(physicochemical[[#This Row],[quality]],Stats!N$3,Stats!N$7)</f>
        <v>0.50837380281196765</v>
      </c>
      <c r="U668">
        <f>SQRT(SUMXMY2($K$2:$S$2,physicochemical[[#This Row],[STDFA]:[STDAlc]]))</f>
        <v>4.3299211181902244</v>
      </c>
      <c r="V668" t="str">
        <f>VLOOKUP(physicochemical[[#This Row],[Euclidean Dist]],Quartiles,2)</f>
        <v>Q2</v>
      </c>
      <c r="W668">
        <f>IF(physicochemical[[#This Row],[Euclidean Dist]]&lt;=beta,1-2*(physicochemical[[#This Row],[Euclidean Dist]]/gamma)^2,2*((physicochemical[[#This Row],[Euclidean Dist]]-gamma)/gamma)^2)</f>
        <v>0.83549734422728328</v>
      </c>
      <c r="X668" t="str">
        <f>VLOOKUP(physicochemical[[#This Row],[S- Fn]],FuzzyQ,2)</f>
        <v>Q1</v>
      </c>
      <c r="Y668">
        <f>physicochemical[[#This Row],[Euclidean Dist]]^2</f>
        <v>18.748216889749685</v>
      </c>
      <c r="Z668" t="str">
        <f>VLOOKUP(physicochemical[[#This Row],[Concentration]],FuzzyQ,2)</f>
        <v>Q1</v>
      </c>
      <c r="AA668">
        <f>SQRT(physicochemical[[#This Row],[S- Fn]])</f>
        <v>0.91405543826798785</v>
      </c>
      <c r="AB668" t="str">
        <f>VLOOKUP(physicochemical[[#This Row],[Dialation]],FuzzyQ,2)</f>
        <v>Q1</v>
      </c>
    </row>
    <row r="669" spans="1:28" hidden="1" x14ac:dyDescent="0.35">
      <c r="A669">
        <f>'winequality-white'!A771</f>
        <v>7.9</v>
      </c>
      <c r="B669">
        <f>'winequality-white'!B771</f>
        <v>0.72</v>
      </c>
      <c r="C669">
        <f>'winequality-white'!D771</f>
        <v>1.9</v>
      </c>
      <c r="D669">
        <f>'winequality-white'!E771</f>
        <v>7.5999999999999998E-2</v>
      </c>
      <c r="E669">
        <f>'winequality-white'!F771</f>
        <v>7</v>
      </c>
      <c r="F669">
        <f>'winequality-white'!H771</f>
        <v>0.99668000000000001</v>
      </c>
      <c r="G669">
        <f>'winequality-white'!I771</f>
        <v>3.39</v>
      </c>
      <c r="H669">
        <f>'winequality-white'!J771</f>
        <v>0.54</v>
      </c>
      <c r="I669">
        <f>'winequality-white'!K771</f>
        <v>9.6</v>
      </c>
      <c r="J669" s="17">
        <v>5</v>
      </c>
      <c r="K669">
        <f>STANDARDIZE(physicochemical[[#This Row],[fixed acidity]],Stats!B$3,Stats!B$7)</f>
        <v>-0.4513225392198556</v>
      </c>
      <c r="L669">
        <f>STANDARDIZE(physicochemical[[#This Row],[volatile acidity]],Stats!C$3,Stats!C$7)</f>
        <v>1.0737056283714896</v>
      </c>
      <c r="M669">
        <f>STANDARDIZE(physicochemical[[#This Row],[residual sugar]],Stats!E$3,Stats!E$7)</f>
        <v>-0.54836336136256492</v>
      </c>
      <c r="N669">
        <f>STANDARDIZE(physicochemical[[#This Row],[chlorides]],Stats!F$3,Stats!F$7)</f>
        <v>-0.2879806354612735</v>
      </c>
      <c r="O669">
        <f>STANDARDIZE(physicochemical[[#This Row],[free sulfur dioxide]],Stats!G$3,Stats!G$7)</f>
        <v>-0.81931630393553256</v>
      </c>
      <c r="P669">
        <f>STANDARDIZE(physicochemical[[#This Row],[density]],Stats!I$3,Stats!I$7)</f>
        <v>-0.37653362001349572</v>
      </c>
      <c r="Q669">
        <f>STANDARDIZE(physicochemical[[#This Row],[pH]],Stats!J$3,Stats!J$7)</f>
        <v>0.57550624524151883</v>
      </c>
      <c r="R669">
        <f>STANDARDIZE(physicochemical[[#This Row],[sulphates]],Stats!K$3,Stats!K$7)</f>
        <v>-0.70149143844020312</v>
      </c>
      <c r="S669">
        <f>STANDARDIZE(physicochemical[[#This Row],[alcohol]],Stats!L$3,Stats!L$7)</f>
        <v>-0.62013589012792081</v>
      </c>
      <c r="T669" s="17">
        <f>STANDARDIZE(physicochemical[[#This Row],[quality]],Stats!N$3,Stats!N$7)</f>
        <v>-0.74377842086283041</v>
      </c>
      <c r="U669">
        <f>SQRT(SUMXMY2($K$2:$S$2,physicochemical[[#This Row],[STDFA]:[STDAlc]]))</f>
        <v>3.7571120891904459</v>
      </c>
      <c r="V669" t="str">
        <f>VLOOKUP(physicochemical[[#This Row],[Euclidean Dist]],Quartiles,2)</f>
        <v>Q1</v>
      </c>
      <c r="W669">
        <f>IF(physicochemical[[#This Row],[Euclidean Dist]]&lt;=beta,1-2*(physicochemical[[#This Row],[Euclidean Dist]]/gamma)^2,2*((physicochemical[[#This Row],[Euclidean Dist]]-gamma)/gamma)^2)</f>
        <v>0.8761428026461906</v>
      </c>
      <c r="X669" t="str">
        <f>VLOOKUP(physicochemical[[#This Row],[S- Fn]],FuzzyQ,2)</f>
        <v>Q1</v>
      </c>
      <c r="Y669">
        <f>physicochemical[[#This Row],[Euclidean Dist]]^2</f>
        <v>14.115891250740997</v>
      </c>
      <c r="Z669" t="str">
        <f>VLOOKUP(physicochemical[[#This Row],[Concentration]],FuzzyQ,2)</f>
        <v>Q1</v>
      </c>
      <c r="AA669">
        <f>SQRT(physicochemical[[#This Row],[S- Fn]])</f>
        <v>0.93602500107966702</v>
      </c>
      <c r="AB669" t="str">
        <f>VLOOKUP(physicochemical[[#This Row],[Dialation]],FuzzyQ,2)</f>
        <v>Q1</v>
      </c>
    </row>
    <row r="670" spans="1:28" hidden="1" x14ac:dyDescent="0.35">
      <c r="A670">
        <f>'winequality-white'!A773</f>
        <v>9.4</v>
      </c>
      <c r="B670">
        <f>'winequality-white'!B773</f>
        <v>0.68500000000000005</v>
      </c>
      <c r="C670">
        <f>'winequality-white'!D773</f>
        <v>2.4</v>
      </c>
      <c r="D670">
        <f>'winequality-white'!E773</f>
        <v>8.2000000000000003E-2</v>
      </c>
      <c r="E670">
        <f>'winequality-white'!F773</f>
        <v>23</v>
      </c>
      <c r="F670">
        <f>'winequality-white'!H773</f>
        <v>0.99780000000000002</v>
      </c>
      <c r="G670">
        <f>'winequality-white'!I773</f>
        <v>3.28</v>
      </c>
      <c r="H670">
        <f>'winequality-white'!J773</f>
        <v>0.55000000000000004</v>
      </c>
      <c r="I670">
        <f>'winequality-white'!K773</f>
        <v>9.4</v>
      </c>
      <c r="J670" s="17">
        <v>5</v>
      </c>
      <c r="K670">
        <f>STANDARDIZE(physicochemical[[#This Row],[fixed acidity]],Stats!B$3,Stats!B$7)</f>
        <v>0.3654030113046654</v>
      </c>
      <c r="L670">
        <f>STANDARDIZE(physicochemical[[#This Row],[volatile acidity]],Stats!C$3,Stats!C$7)</f>
        <v>0.87768196245420815</v>
      </c>
      <c r="M670">
        <f>STANDARDIZE(physicochemical[[#This Row],[residual sugar]],Stats!E$3,Stats!E$7)</f>
        <v>-0.14479892114872595</v>
      </c>
      <c r="N670">
        <f>STANDARDIZE(physicochemical[[#This Row],[chlorides]],Stats!F$3,Stats!F$7)</f>
        <v>-0.16778002239917533</v>
      </c>
      <c r="O670">
        <f>STANDARDIZE(physicochemical[[#This Row],[free sulfur dioxide]],Stats!G$3,Stats!G$7)</f>
        <v>0.78502353977619455</v>
      </c>
      <c r="P670">
        <f>STANDARDIZE(physicochemical[[#This Row],[density]],Stats!I$3,Stats!I$7)</f>
        <v>0.25338460669248336</v>
      </c>
      <c r="Q670">
        <f>STANDARDIZE(physicochemical[[#This Row],[pH]],Stats!J$3,Stats!J$7)</f>
        <v>-0.12092595472071396</v>
      </c>
      <c r="R670">
        <f>STANDARDIZE(physicochemical[[#This Row],[sulphates]],Stats!K$3,Stats!K$7)</f>
        <v>-0.64690916031693857</v>
      </c>
      <c r="S670">
        <f>STANDARDIZE(physicochemical[[#This Row],[alcohol]],Stats!L$3,Stats!L$7)</f>
        <v>-0.813716626862097</v>
      </c>
      <c r="T670" s="17">
        <f>STANDARDIZE(physicochemical[[#This Row],[quality]],Stats!N$3,Stats!N$7)</f>
        <v>-0.74377842086283041</v>
      </c>
      <c r="U670">
        <f>SQRT(SUMXMY2($K$2:$S$2,physicochemical[[#This Row],[STDFA]:[STDAlc]]))</f>
        <v>4.6429841815708679</v>
      </c>
      <c r="V670" t="str">
        <f>VLOOKUP(physicochemical[[#This Row],[Euclidean Dist]],Quartiles,2)</f>
        <v>Q2</v>
      </c>
      <c r="W670">
        <f>IF(physicochemical[[#This Row],[Euclidean Dist]]&lt;=beta,1-2*(physicochemical[[#This Row],[Euclidean Dist]]/gamma)^2,2*((physicochemical[[#This Row],[Euclidean Dist]]-gamma)/gamma)^2)</f>
        <v>0.81084956135850783</v>
      </c>
      <c r="X670" t="str">
        <f>VLOOKUP(physicochemical[[#This Row],[S- Fn]],FuzzyQ,2)</f>
        <v>Q1</v>
      </c>
      <c r="Y670">
        <f>physicochemical[[#This Row],[Euclidean Dist]]^2</f>
        <v>21.557302110317302</v>
      </c>
      <c r="Z670" t="str">
        <f>VLOOKUP(physicochemical[[#This Row],[Concentration]],FuzzyQ,2)</f>
        <v>Q1</v>
      </c>
      <c r="AA670">
        <f>SQRT(physicochemical[[#This Row],[S- Fn]])</f>
        <v>0.90047185483973224</v>
      </c>
      <c r="AB670" t="str">
        <f>VLOOKUP(physicochemical[[#This Row],[Dialation]],FuzzyQ,2)</f>
        <v>Q1</v>
      </c>
    </row>
    <row r="671" spans="1:28" hidden="1" x14ac:dyDescent="0.35">
      <c r="A671">
        <f>'winequality-white'!A774</f>
        <v>9.5</v>
      </c>
      <c r="B671">
        <f>'winequality-white'!B774</f>
        <v>0.56999999999999995</v>
      </c>
      <c r="C671">
        <f>'winequality-white'!D774</f>
        <v>2.2999999999999998</v>
      </c>
      <c r="D671">
        <f>'winequality-white'!E774</f>
        <v>8.2000000000000003E-2</v>
      </c>
      <c r="E671">
        <f>'winequality-white'!F774</f>
        <v>23</v>
      </c>
      <c r="F671">
        <f>'winequality-white'!H774</f>
        <v>0.99782000000000004</v>
      </c>
      <c r="G671">
        <f>'winequality-white'!I774</f>
        <v>3.27</v>
      </c>
      <c r="H671">
        <f>'winequality-white'!J774</f>
        <v>0.55000000000000004</v>
      </c>
      <c r="I671">
        <f>'winequality-white'!K774</f>
        <v>9.4</v>
      </c>
      <c r="J671" s="17">
        <v>5</v>
      </c>
      <c r="K671">
        <f>STANDARDIZE(physicochemical[[#This Row],[fixed acidity]],Stats!B$3,Stats!B$7)</f>
        <v>0.41985138133963329</v>
      </c>
      <c r="L671">
        <f>STANDARDIZE(physicochemical[[#This Row],[volatile acidity]],Stats!C$3,Stats!C$7)</f>
        <v>0.23360420301171009</v>
      </c>
      <c r="M671">
        <f>STANDARDIZE(physicochemical[[#This Row],[residual sugar]],Stats!E$3,Stats!E$7)</f>
        <v>-0.2255118091914938</v>
      </c>
      <c r="N671">
        <f>STANDARDIZE(physicochemical[[#This Row],[chlorides]],Stats!F$3,Stats!F$7)</f>
        <v>-0.16778002239917533</v>
      </c>
      <c r="O671">
        <f>STANDARDIZE(physicochemical[[#This Row],[free sulfur dioxide]],Stats!G$3,Stats!G$7)</f>
        <v>0.78502353977619455</v>
      </c>
      <c r="P671">
        <f>STANDARDIZE(physicochemical[[#This Row],[density]],Stats!I$3,Stats!I$7)</f>
        <v>0.26463314645510128</v>
      </c>
      <c r="Q671">
        <f>STANDARDIZE(physicochemical[[#This Row],[pH]],Stats!J$3,Stats!J$7)</f>
        <v>-0.18423797289909724</v>
      </c>
      <c r="R671">
        <f>STANDARDIZE(physicochemical[[#This Row],[sulphates]],Stats!K$3,Stats!K$7)</f>
        <v>-0.64690916031693857</v>
      </c>
      <c r="S671">
        <f>STANDARDIZE(physicochemical[[#This Row],[alcohol]],Stats!L$3,Stats!L$7)</f>
        <v>-0.813716626862097</v>
      </c>
      <c r="T671" s="17">
        <f>STANDARDIZE(physicochemical[[#This Row],[quality]],Stats!N$3,Stats!N$7)</f>
        <v>-0.74377842086283041</v>
      </c>
      <c r="U671">
        <f>SQRT(SUMXMY2($K$2:$S$2,physicochemical[[#This Row],[STDFA]:[STDAlc]]))</f>
        <v>5.1233211727559143</v>
      </c>
      <c r="V671" t="str">
        <f>VLOOKUP(physicochemical[[#This Row],[Euclidean Dist]],Quartiles,2)</f>
        <v>Q2</v>
      </c>
      <c r="W671">
        <f>IF(physicochemical[[#This Row],[Euclidean Dist]]&lt;=beta,1-2*(physicochemical[[#This Row],[Euclidean Dist]]/gamma)^2,2*((physicochemical[[#This Row],[Euclidean Dist]]-gamma)/gamma)^2)</f>
        <v>0.76968824295243143</v>
      </c>
      <c r="X671" t="str">
        <f>VLOOKUP(physicochemical[[#This Row],[S- Fn]],FuzzyQ,2)</f>
        <v>Q1</v>
      </c>
      <c r="Y671">
        <f>physicochemical[[#This Row],[Euclidean Dist]]^2</f>
        <v>26.248419839209035</v>
      </c>
      <c r="Z671" t="str">
        <f>VLOOKUP(physicochemical[[#This Row],[Concentration]],FuzzyQ,2)</f>
        <v>Q1</v>
      </c>
      <c r="AA671">
        <f>SQRT(physicochemical[[#This Row],[S- Fn]])</f>
        <v>0.87731878069059455</v>
      </c>
      <c r="AB671" t="str">
        <f>VLOOKUP(physicochemical[[#This Row],[Dialation]],FuzzyQ,2)</f>
        <v>Q1</v>
      </c>
    </row>
    <row r="672" spans="1:28" hidden="1" x14ac:dyDescent="0.35">
      <c r="A672">
        <f>'winequality-white'!A775</f>
        <v>7.9</v>
      </c>
      <c r="B672">
        <f>'winequality-white'!B775</f>
        <v>0.4</v>
      </c>
      <c r="C672">
        <f>'winequality-white'!D775</f>
        <v>1.8</v>
      </c>
      <c r="D672">
        <f>'winequality-white'!E775</f>
        <v>0.157</v>
      </c>
      <c r="E672">
        <f>'winequality-white'!F775</f>
        <v>1</v>
      </c>
      <c r="F672">
        <f>'winequality-white'!H775</f>
        <v>0.99729999999999996</v>
      </c>
      <c r="G672">
        <f>'winequality-white'!I775</f>
        <v>3.3</v>
      </c>
      <c r="H672">
        <f>'winequality-white'!J775</f>
        <v>0.92</v>
      </c>
      <c r="I672">
        <f>'winequality-white'!K775</f>
        <v>9.5</v>
      </c>
      <c r="J672" s="17">
        <v>6</v>
      </c>
      <c r="K672">
        <f>STANDARDIZE(physicochemical[[#This Row],[fixed acidity]],Stats!B$3,Stats!B$7)</f>
        <v>-0.4513225392198556</v>
      </c>
      <c r="L672">
        <f>STANDARDIZE(physicochemical[[#This Row],[volatile acidity]],Stats!C$3,Stats!C$7)</f>
        <v>-0.71851074572937279</v>
      </c>
      <c r="M672">
        <f>STANDARDIZE(physicochemical[[#This Row],[residual sugar]],Stats!E$3,Stats!E$7)</f>
        <v>-0.62907624940533258</v>
      </c>
      <c r="N672">
        <f>STANDARDIZE(physicochemical[[#This Row],[chlorides]],Stats!F$3,Stats!F$7)</f>
        <v>1.3347276408770501</v>
      </c>
      <c r="O672">
        <f>STANDARDIZE(physicochemical[[#This Row],[free sulfur dioxide]],Stats!G$3,Stats!G$7)</f>
        <v>-1.4209437453274303</v>
      </c>
      <c r="P672">
        <f>STANDARDIZE(physicochemical[[#This Row],[density]],Stats!I$3,Stats!I$7)</f>
        <v>-2.7828887372714859E-2</v>
      </c>
      <c r="Q672">
        <f>STANDARDIZE(physicochemical[[#This Row],[pH]],Stats!J$3,Stats!J$7)</f>
        <v>5.6980816360553939E-3</v>
      </c>
      <c r="R672">
        <f>STANDARDIZE(physicochemical[[#This Row],[sulphates]],Stats!K$3,Stats!K$7)</f>
        <v>1.3726351302438482</v>
      </c>
      <c r="S672">
        <f>STANDARDIZE(physicochemical[[#This Row],[alcohol]],Stats!L$3,Stats!L$7)</f>
        <v>-0.71692625849500891</v>
      </c>
      <c r="T672" s="17">
        <f>STANDARDIZE(physicochemical[[#This Row],[quality]],Stats!N$3,Stats!N$7)</f>
        <v>0.50837380281196765</v>
      </c>
      <c r="U672">
        <f>SQRT(SUMXMY2($K$2:$S$2,physicochemical[[#This Row],[STDFA]:[STDAlc]]))</f>
        <v>5.9237541746682529</v>
      </c>
      <c r="V672" t="str">
        <f>VLOOKUP(physicochemical[[#This Row],[Euclidean Dist]],Quartiles,2)</f>
        <v>Q2</v>
      </c>
      <c r="W672">
        <f>IF(physicochemical[[#This Row],[Euclidean Dist]]&lt;=beta,1-2*(physicochemical[[#This Row],[Euclidean Dist]]/gamma)^2,2*((physicochemical[[#This Row],[Euclidean Dist]]-gamma)/gamma)^2)</f>
        <v>0.69210190618893075</v>
      </c>
      <c r="X672" t="str">
        <f>VLOOKUP(physicochemical[[#This Row],[S- Fn]],FuzzyQ,2)</f>
        <v>Q2</v>
      </c>
      <c r="Y672">
        <f>physicochemical[[#This Row],[Euclidean Dist]]^2</f>
        <v>35.090863521899557</v>
      </c>
      <c r="Z672" t="str">
        <f>VLOOKUP(physicochemical[[#This Row],[Concentration]],FuzzyQ,2)</f>
        <v>Q1</v>
      </c>
      <c r="AA672">
        <f>SQRT(physicochemical[[#This Row],[S- Fn]])</f>
        <v>0.8319266230797826</v>
      </c>
      <c r="AB672" t="str">
        <f>VLOOKUP(physicochemical[[#This Row],[Dialation]],FuzzyQ,2)</f>
        <v>Q1</v>
      </c>
    </row>
    <row r="673" spans="1:28" hidden="1" x14ac:dyDescent="0.35">
      <c r="A673">
        <f>'winequality-white'!A776</f>
        <v>7.9</v>
      </c>
      <c r="B673">
        <f>'winequality-white'!B776</f>
        <v>0.4</v>
      </c>
      <c r="C673">
        <f>'winequality-white'!D776</f>
        <v>1.8</v>
      </c>
      <c r="D673">
        <f>'winequality-white'!E776</f>
        <v>0.157</v>
      </c>
      <c r="E673">
        <f>'winequality-white'!F776</f>
        <v>2</v>
      </c>
      <c r="F673">
        <f>'winequality-white'!H776</f>
        <v>0.99726999999999999</v>
      </c>
      <c r="G673">
        <f>'winequality-white'!I776</f>
        <v>3.31</v>
      </c>
      <c r="H673">
        <f>'winequality-white'!J776</f>
        <v>0.91</v>
      </c>
      <c r="I673">
        <f>'winequality-white'!K776</f>
        <v>9.5</v>
      </c>
      <c r="J673" s="17">
        <v>6</v>
      </c>
      <c r="K673">
        <f>STANDARDIZE(physicochemical[[#This Row],[fixed acidity]],Stats!B$3,Stats!B$7)</f>
        <v>-0.4513225392198556</v>
      </c>
      <c r="L673">
        <f>STANDARDIZE(physicochemical[[#This Row],[volatile acidity]],Stats!C$3,Stats!C$7)</f>
        <v>-0.71851074572937279</v>
      </c>
      <c r="M673">
        <f>STANDARDIZE(physicochemical[[#This Row],[residual sugar]],Stats!E$3,Stats!E$7)</f>
        <v>-0.62907624940533258</v>
      </c>
      <c r="N673">
        <f>STANDARDIZE(physicochemical[[#This Row],[chlorides]],Stats!F$3,Stats!F$7)</f>
        <v>1.3347276408770501</v>
      </c>
      <c r="O673">
        <f>STANDARDIZE(physicochemical[[#This Row],[free sulfur dioxide]],Stats!G$3,Stats!G$7)</f>
        <v>-1.3206725050954473</v>
      </c>
      <c r="P673">
        <f>STANDARDIZE(physicochemical[[#This Row],[density]],Stats!I$3,Stats!I$7)</f>
        <v>-4.4701697016610517E-2</v>
      </c>
      <c r="Q673">
        <f>STANDARDIZE(physicochemical[[#This Row],[pH]],Stats!J$3,Stats!J$7)</f>
        <v>6.9010099814441478E-2</v>
      </c>
      <c r="R673">
        <f>STANDARDIZE(physicochemical[[#This Row],[sulphates]],Stats!K$3,Stats!K$7)</f>
        <v>1.3180528521205837</v>
      </c>
      <c r="S673">
        <f>STANDARDIZE(physicochemical[[#This Row],[alcohol]],Stats!L$3,Stats!L$7)</f>
        <v>-0.71692625849500891</v>
      </c>
      <c r="T673" s="17">
        <f>STANDARDIZE(physicochemical[[#This Row],[quality]],Stats!N$3,Stats!N$7)</f>
        <v>0.50837380281196765</v>
      </c>
      <c r="U673">
        <f>SQRT(SUMXMY2($K$2:$S$2,physicochemical[[#This Row],[STDFA]:[STDAlc]]))</f>
        <v>5.8756696393692396</v>
      </c>
      <c r="V673" t="str">
        <f>VLOOKUP(physicochemical[[#This Row],[Euclidean Dist]],Quartiles,2)</f>
        <v>Q2</v>
      </c>
      <c r="W673">
        <f>IF(physicochemical[[#This Row],[Euclidean Dist]]&lt;=beta,1-2*(physicochemical[[#This Row],[Euclidean Dist]]/gamma)^2,2*((physicochemical[[#This Row],[Euclidean Dist]]-gamma)/gamma)^2)</f>
        <v>0.69708018445646958</v>
      </c>
      <c r="X673" t="str">
        <f>VLOOKUP(physicochemical[[#This Row],[S- Fn]],FuzzyQ,2)</f>
        <v>Q2</v>
      </c>
      <c r="Y673">
        <f>physicochemical[[#This Row],[Euclidean Dist]]^2</f>
        <v>34.52349371100545</v>
      </c>
      <c r="Z673" t="str">
        <f>VLOOKUP(physicochemical[[#This Row],[Concentration]],FuzzyQ,2)</f>
        <v>Q1</v>
      </c>
      <c r="AA673">
        <f>SQRT(physicochemical[[#This Row],[S- Fn]])</f>
        <v>0.83491327960242046</v>
      </c>
      <c r="AB673" t="str">
        <f>VLOOKUP(physicochemical[[#This Row],[Dialation]],FuzzyQ,2)</f>
        <v>Q1</v>
      </c>
    </row>
    <row r="674" spans="1:28" hidden="1" x14ac:dyDescent="0.35">
      <c r="A674">
        <f>'winequality-white'!A777</f>
        <v>7.2</v>
      </c>
      <c r="B674">
        <f>'winequality-white'!B777</f>
        <v>1</v>
      </c>
      <c r="C674">
        <f>'winequality-white'!D777</f>
        <v>3</v>
      </c>
      <c r="D674">
        <f>'winequality-white'!E777</f>
        <v>0.10199999999999999</v>
      </c>
      <c r="E674">
        <f>'winequality-white'!F777</f>
        <v>7</v>
      </c>
      <c r="F674">
        <f>'winequality-white'!H777</f>
        <v>0.99585999999999997</v>
      </c>
      <c r="G674">
        <f>'winequality-white'!I777</f>
        <v>3.43</v>
      </c>
      <c r="H674">
        <f>'winequality-white'!J777</f>
        <v>0.46</v>
      </c>
      <c r="I674">
        <f>'winequality-white'!K777</f>
        <v>10</v>
      </c>
      <c r="J674" s="17">
        <v>5</v>
      </c>
      <c r="K674">
        <f>STANDARDIZE(physicochemical[[#This Row],[fixed acidity]],Stats!B$3,Stats!B$7)</f>
        <v>-0.83246112946463224</v>
      </c>
      <c r="L674">
        <f>STANDARDIZE(physicochemical[[#This Row],[volatile acidity]],Stats!C$3,Stats!C$7)</f>
        <v>2.6418949557097444</v>
      </c>
      <c r="M674">
        <f>STANDARDIZE(physicochemical[[#This Row],[residual sugar]],Stats!E$3,Stats!E$7)</f>
        <v>0.33947840710788085</v>
      </c>
      <c r="N674">
        <f>STANDARDIZE(physicochemical[[#This Row],[chlorides]],Stats!F$3,Stats!F$7)</f>
        <v>0.23288868780781796</v>
      </c>
      <c r="O674">
        <f>STANDARDIZE(physicochemical[[#This Row],[free sulfur dioxide]],Stats!G$3,Stats!G$7)</f>
        <v>-0.81931630393553256</v>
      </c>
      <c r="P674">
        <f>STANDARDIZE(physicochemical[[#This Row],[density]],Stats!I$3,Stats!I$7)</f>
        <v>-0.83772375028039336</v>
      </c>
      <c r="Q674">
        <f>STANDARDIZE(physicochemical[[#This Row],[pH]],Stats!J$3,Stats!J$7)</f>
        <v>0.82875431795505761</v>
      </c>
      <c r="R674">
        <f>STANDARDIZE(physicochemical[[#This Row],[sulphates]],Stats!K$3,Stats!K$7)</f>
        <v>-1.1381496634263193</v>
      </c>
      <c r="S674">
        <f>STANDARDIZE(physicochemical[[#This Row],[alcohol]],Stats!L$3,Stats!L$7)</f>
        <v>-0.23297441665956675</v>
      </c>
      <c r="T674" s="17">
        <f>STANDARDIZE(physicochemical[[#This Row],[quality]],Stats!N$3,Stats!N$7)</f>
        <v>-0.74377842086283041</v>
      </c>
      <c r="U674">
        <f>SQRT(SUMXMY2($K$2:$S$2,physicochemical[[#This Row],[STDFA]:[STDAlc]]))</f>
        <v>2.1400632254069292</v>
      </c>
      <c r="V674" t="str">
        <f>VLOOKUP(physicochemical[[#This Row],[Euclidean Dist]],Quartiles,2)</f>
        <v>Q1</v>
      </c>
      <c r="W674">
        <f>IF(physicochemical[[#This Row],[Euclidean Dist]]&lt;=beta,1-2*(physicochemical[[#This Row],[Euclidean Dist]]/gamma)^2,2*((physicochemical[[#This Row],[Euclidean Dist]]-gamma)/gamma)^2)</f>
        <v>0.95981479824649873</v>
      </c>
      <c r="X674" t="str">
        <f>VLOOKUP(physicochemical[[#This Row],[S- Fn]],FuzzyQ,2)</f>
        <v>Q1</v>
      </c>
      <c r="Y674">
        <f>physicochemical[[#This Row],[Euclidean Dist]]^2</f>
        <v>4.5798706087391086</v>
      </c>
      <c r="Z674" t="str">
        <f>VLOOKUP(physicochemical[[#This Row],[Concentration]],FuzzyQ,2)</f>
        <v>Q1</v>
      </c>
      <c r="AA674">
        <f>SQRT(physicochemical[[#This Row],[S- Fn]])</f>
        <v>0.97970138218055947</v>
      </c>
      <c r="AB674" t="str">
        <f>VLOOKUP(physicochemical[[#This Row],[Dialation]],FuzzyQ,2)</f>
        <v>Q1</v>
      </c>
    </row>
    <row r="675" spans="1:28" hidden="1" x14ac:dyDescent="0.35">
      <c r="A675">
        <f>'winequality-white'!A778</f>
        <v>6.9</v>
      </c>
      <c r="B675">
        <f>'winequality-white'!B778</f>
        <v>0.76500000000000001</v>
      </c>
      <c r="C675">
        <f>'winequality-white'!D778</f>
        <v>2.4</v>
      </c>
      <c r="D675">
        <f>'winequality-white'!E778</f>
        <v>0.24299999999999999</v>
      </c>
      <c r="E675">
        <f>'winequality-white'!F778</f>
        <v>5.5</v>
      </c>
      <c r="F675">
        <f>'winequality-white'!H778</f>
        <v>0.99612000000000001</v>
      </c>
      <c r="G675">
        <f>'winequality-white'!I778</f>
        <v>3.4</v>
      </c>
      <c r="H675">
        <f>'winequality-white'!J778</f>
        <v>0.6</v>
      </c>
      <c r="I675">
        <f>'winequality-white'!K778</f>
        <v>10.3</v>
      </c>
      <c r="J675" s="17">
        <v>6</v>
      </c>
      <c r="K675">
        <f>STANDARDIZE(physicochemical[[#This Row],[fixed acidity]],Stats!B$3,Stats!B$7)</f>
        <v>-0.99580623956953629</v>
      </c>
      <c r="L675">
        <f>STANDARDIZE(physicochemical[[#This Row],[volatile acidity]],Stats!C$3,Stats!C$7)</f>
        <v>1.3257360559794236</v>
      </c>
      <c r="M675">
        <f>STANDARDIZE(physicochemical[[#This Row],[residual sugar]],Stats!E$3,Stats!E$7)</f>
        <v>-0.14479892114872595</v>
      </c>
      <c r="N675">
        <f>STANDARDIZE(physicochemical[[#This Row],[chlorides]],Stats!F$3,Stats!F$7)</f>
        <v>3.057603094767122</v>
      </c>
      <c r="O675">
        <f>STANDARDIZE(physicochemical[[#This Row],[free sulfur dioxide]],Stats!G$3,Stats!G$7)</f>
        <v>-0.96972316428350691</v>
      </c>
      <c r="P675">
        <f>STANDARDIZE(physicochemical[[#This Row],[density]],Stats!I$3,Stats!I$7)</f>
        <v>-0.69149273336648531</v>
      </c>
      <c r="Q675">
        <f>STANDARDIZE(physicochemical[[#This Row],[pH]],Stats!J$3,Stats!J$7)</f>
        <v>0.63881826341990211</v>
      </c>
      <c r="R675">
        <f>STANDARDIZE(physicochemical[[#This Row],[sulphates]],Stats!K$3,Stats!K$7)</f>
        <v>-0.37399776970061643</v>
      </c>
      <c r="S675">
        <f>STANDARDIZE(physicochemical[[#This Row],[alcohol]],Stats!L$3,Stats!L$7)</f>
        <v>5.7396688441699255E-2</v>
      </c>
      <c r="T675" s="17">
        <f>STANDARDIZE(physicochemical[[#This Row],[quality]],Stats!N$3,Stats!N$7)</f>
        <v>0.50837380281196765</v>
      </c>
      <c r="U675">
        <f>SQRT(SUMXMY2($K$2:$S$2,physicochemical[[#This Row],[STDFA]:[STDAlc]]))</f>
        <v>4.341070155367408</v>
      </c>
      <c r="V675" t="str">
        <f>VLOOKUP(physicochemical[[#This Row],[Euclidean Dist]],Quartiles,2)</f>
        <v>Q2</v>
      </c>
      <c r="W675">
        <f>IF(physicochemical[[#This Row],[Euclidean Dist]]&lt;=beta,1-2*(physicochemical[[#This Row],[Euclidean Dist]]/gamma)^2,2*((physicochemical[[#This Row],[Euclidean Dist]]-gamma)/gamma)^2)</f>
        <v>0.83464910362363509</v>
      </c>
      <c r="X675" t="str">
        <f>VLOOKUP(physicochemical[[#This Row],[S- Fn]],FuzzyQ,2)</f>
        <v>Q1</v>
      </c>
      <c r="Y675">
        <f>physicochemical[[#This Row],[Euclidean Dist]]^2</f>
        <v>18.844890093821611</v>
      </c>
      <c r="Z675" t="str">
        <f>VLOOKUP(physicochemical[[#This Row],[Concentration]],FuzzyQ,2)</f>
        <v>Q1</v>
      </c>
      <c r="AA675">
        <f>SQRT(physicochemical[[#This Row],[S- Fn]])</f>
        <v>0.91359132199448734</v>
      </c>
      <c r="AB675" t="str">
        <f>VLOOKUP(physicochemical[[#This Row],[Dialation]],FuzzyQ,2)</f>
        <v>Q1</v>
      </c>
    </row>
    <row r="676" spans="1:28" hidden="1" x14ac:dyDescent="0.35">
      <c r="A676">
        <f>'winequality-white'!A779</f>
        <v>6.9</v>
      </c>
      <c r="B676">
        <f>'winequality-white'!B779</f>
        <v>0.63500000000000001</v>
      </c>
      <c r="C676">
        <f>'winequality-white'!D779</f>
        <v>2.4</v>
      </c>
      <c r="D676">
        <f>'winequality-white'!E779</f>
        <v>0.24099999999999999</v>
      </c>
      <c r="E676">
        <f>'winequality-white'!F779</f>
        <v>6</v>
      </c>
      <c r="F676">
        <f>'winequality-white'!H779</f>
        <v>0.99609999999999999</v>
      </c>
      <c r="G676">
        <f>'winequality-white'!I779</f>
        <v>3.4</v>
      </c>
      <c r="H676">
        <f>'winequality-white'!J779</f>
        <v>0.59</v>
      </c>
      <c r="I676">
        <f>'winequality-white'!K779</f>
        <v>10.3</v>
      </c>
      <c r="J676" s="17">
        <v>6</v>
      </c>
      <c r="K676">
        <f>STANDARDIZE(physicochemical[[#This Row],[fixed acidity]],Stats!B$3,Stats!B$7)</f>
        <v>-0.99580623956953629</v>
      </c>
      <c r="L676">
        <f>STANDARDIZE(physicochemical[[#This Row],[volatile acidity]],Stats!C$3,Stats!C$7)</f>
        <v>0.59764815400094817</v>
      </c>
      <c r="M676">
        <f>STANDARDIZE(physicochemical[[#This Row],[residual sugar]],Stats!E$3,Stats!E$7)</f>
        <v>-0.14479892114872595</v>
      </c>
      <c r="N676">
        <f>STANDARDIZE(physicochemical[[#This Row],[chlorides]],Stats!F$3,Stats!F$7)</f>
        <v>3.0175362237464225</v>
      </c>
      <c r="O676">
        <f>STANDARDIZE(physicochemical[[#This Row],[free sulfur dioxide]],Stats!G$3,Stats!G$7)</f>
        <v>-0.91958754416751554</v>
      </c>
      <c r="P676">
        <f>STANDARDIZE(physicochemical[[#This Row],[density]],Stats!I$3,Stats!I$7)</f>
        <v>-0.70274127312910317</v>
      </c>
      <c r="Q676">
        <f>STANDARDIZE(physicochemical[[#This Row],[pH]],Stats!J$3,Stats!J$7)</f>
        <v>0.63881826341990211</v>
      </c>
      <c r="R676">
        <f>STANDARDIZE(physicochemical[[#This Row],[sulphates]],Stats!K$3,Stats!K$7)</f>
        <v>-0.42858004782388098</v>
      </c>
      <c r="S676">
        <f>STANDARDIZE(physicochemical[[#This Row],[alcohol]],Stats!L$3,Stats!L$7)</f>
        <v>5.7396688441699255E-2</v>
      </c>
      <c r="T676" s="17">
        <f>STANDARDIZE(physicochemical[[#This Row],[quality]],Stats!N$3,Stats!N$7)</f>
        <v>0.50837380281196765</v>
      </c>
      <c r="U676">
        <f>SQRT(SUMXMY2($K$2:$S$2,physicochemical[[#This Row],[STDFA]:[STDAlc]]))</f>
        <v>4.7485296655172577</v>
      </c>
      <c r="V676" t="str">
        <f>VLOOKUP(physicochemical[[#This Row],[Euclidean Dist]],Quartiles,2)</f>
        <v>Q2</v>
      </c>
      <c r="W676">
        <f>IF(physicochemical[[#This Row],[Euclidean Dist]]&lt;=beta,1-2*(physicochemical[[#This Row],[Euclidean Dist]]/gamma)^2,2*((physicochemical[[#This Row],[Euclidean Dist]]-gamma)/gamma)^2)</f>
        <v>0.80215218620463646</v>
      </c>
      <c r="X676" t="str">
        <f>VLOOKUP(physicochemical[[#This Row],[S- Fn]],FuzzyQ,2)</f>
        <v>Q1</v>
      </c>
      <c r="Y676">
        <f>physicochemical[[#This Row],[Euclidean Dist]]^2</f>
        <v>22.548533984297439</v>
      </c>
      <c r="Z676" t="str">
        <f>VLOOKUP(physicochemical[[#This Row],[Concentration]],FuzzyQ,2)</f>
        <v>Q1</v>
      </c>
      <c r="AA676">
        <f>SQRT(physicochemical[[#This Row],[S- Fn]])</f>
        <v>0.89562949158937166</v>
      </c>
      <c r="AB676" t="str">
        <f>VLOOKUP(physicochemical[[#This Row],[Dialation]],FuzzyQ,2)</f>
        <v>Q1</v>
      </c>
    </row>
    <row r="677" spans="1:28" hidden="1" x14ac:dyDescent="0.35">
      <c r="A677">
        <f>'winequality-white'!A780</f>
        <v>8.3000000000000007</v>
      </c>
      <c r="B677">
        <f>'winequality-white'!B780</f>
        <v>0.43</v>
      </c>
      <c r="C677">
        <f>'winequality-white'!D780</f>
        <v>3.4</v>
      </c>
      <c r="D677">
        <f>'winequality-white'!E780</f>
        <v>7.9000000000000001E-2</v>
      </c>
      <c r="E677">
        <f>'winequality-white'!F780</f>
        <v>7</v>
      </c>
      <c r="F677">
        <f>'winequality-white'!H780</f>
        <v>0.99787999999999999</v>
      </c>
      <c r="G677">
        <f>'winequality-white'!I780</f>
        <v>3.36</v>
      </c>
      <c r="H677">
        <f>'winequality-white'!J780</f>
        <v>0.61</v>
      </c>
      <c r="I677">
        <f>'winequality-white'!K780</f>
        <v>10.5</v>
      </c>
      <c r="J677" s="17">
        <v>5</v>
      </c>
      <c r="K677">
        <f>STANDARDIZE(physicochemical[[#This Row],[fixed acidity]],Stats!B$3,Stats!B$7)</f>
        <v>-0.23352905907998314</v>
      </c>
      <c r="L677">
        <f>STANDARDIZE(physicochemical[[#This Row],[volatile acidity]],Stats!C$3,Stats!C$7)</f>
        <v>-0.55049046065741714</v>
      </c>
      <c r="M677">
        <f>STANDARDIZE(physicochemical[[#This Row],[residual sugar]],Stats!E$3,Stats!E$7)</f>
        <v>0.66232995927895189</v>
      </c>
      <c r="N677">
        <f>STANDARDIZE(physicochemical[[#This Row],[chlorides]],Stats!F$3,Stats!F$7)</f>
        <v>-0.22788032893022442</v>
      </c>
      <c r="O677">
        <f>STANDARDIZE(physicochemical[[#This Row],[free sulfur dioxide]],Stats!G$3,Stats!G$7)</f>
        <v>-0.81931630393553256</v>
      </c>
      <c r="P677">
        <f>STANDARDIZE(physicochemical[[#This Row],[density]],Stats!I$3,Stats!I$7)</f>
        <v>0.29837876574289263</v>
      </c>
      <c r="Q677">
        <f>STANDARDIZE(physicochemical[[#This Row],[pH]],Stats!J$3,Stats!J$7)</f>
        <v>0.38557019070636345</v>
      </c>
      <c r="R677">
        <f>STANDARDIZE(physicochemical[[#This Row],[sulphates]],Stats!K$3,Stats!K$7)</f>
        <v>-0.31941549157735188</v>
      </c>
      <c r="S677">
        <f>STANDARDIZE(physicochemical[[#This Row],[alcohol]],Stats!L$3,Stats!L$7)</f>
        <v>0.25097742517587546</v>
      </c>
      <c r="T677" s="17">
        <f>STANDARDIZE(physicochemical[[#This Row],[quality]],Stats!N$3,Stats!N$7)</f>
        <v>-0.74377842086283041</v>
      </c>
      <c r="U677">
        <f>SQRT(SUMXMY2($K$2:$S$2,physicochemical[[#This Row],[STDFA]:[STDAlc]]))</f>
        <v>4.7313018788568559</v>
      </c>
      <c r="V677" t="str">
        <f>VLOOKUP(physicochemical[[#This Row],[Euclidean Dist]],Quartiles,2)</f>
        <v>Q2</v>
      </c>
      <c r="W677">
        <f>IF(physicochemical[[#This Row],[Euclidean Dist]]&lt;=beta,1-2*(physicochemical[[#This Row],[Euclidean Dist]]/gamma)^2,2*((physicochemical[[#This Row],[Euclidean Dist]]-gamma)/gamma)^2)</f>
        <v>0.80358517584181755</v>
      </c>
      <c r="X677" t="str">
        <f>VLOOKUP(physicochemical[[#This Row],[S- Fn]],FuzzyQ,2)</f>
        <v>Q1</v>
      </c>
      <c r="Y677">
        <f>physicochemical[[#This Row],[Euclidean Dist]]^2</f>
        <v>22.385217468874416</v>
      </c>
      <c r="Z677" t="str">
        <f>VLOOKUP(physicochemical[[#This Row],[Concentration]],FuzzyQ,2)</f>
        <v>Q1</v>
      </c>
      <c r="AA677">
        <f>SQRT(physicochemical[[#This Row],[S- Fn]])</f>
        <v>0.89642912482907289</v>
      </c>
      <c r="AB677" t="str">
        <f>VLOOKUP(physicochemical[[#This Row],[Dialation]],FuzzyQ,2)</f>
        <v>Q1</v>
      </c>
    </row>
    <row r="678" spans="1:28" hidden="1" x14ac:dyDescent="0.35">
      <c r="A678">
        <f>'winequality-white'!A781</f>
        <v>7.1</v>
      </c>
      <c r="B678">
        <f>'winequality-white'!B781</f>
        <v>0.52</v>
      </c>
      <c r="C678">
        <f>'winequality-white'!D781</f>
        <v>2.6</v>
      </c>
      <c r="D678">
        <f>'winequality-white'!E781</f>
        <v>7.5999999999999998E-2</v>
      </c>
      <c r="E678">
        <f>'winequality-white'!F781</f>
        <v>21</v>
      </c>
      <c r="F678">
        <f>'winequality-white'!H781</f>
        <v>0.99744999999999995</v>
      </c>
      <c r="G678">
        <f>'winequality-white'!I781</f>
        <v>3.5</v>
      </c>
      <c r="H678">
        <f>'winequality-white'!J781</f>
        <v>0.6</v>
      </c>
      <c r="I678">
        <f>'winequality-white'!K781</f>
        <v>9.8000000000000007</v>
      </c>
      <c r="J678" s="17">
        <v>5</v>
      </c>
      <c r="K678">
        <f>STANDARDIZE(physicochemical[[#This Row],[fixed acidity]],Stats!B$3,Stats!B$7)</f>
        <v>-0.88690949949960052</v>
      </c>
      <c r="L678">
        <f>STANDARDIZE(physicochemical[[#This Row],[volatile acidity]],Stats!C$3,Stats!C$7)</f>
        <v>-4.6429605441549338E-2</v>
      </c>
      <c r="M678">
        <f>STANDARDIZE(physicochemical[[#This Row],[residual sugar]],Stats!E$3,Stats!E$7)</f>
        <v>1.6626854936809765E-2</v>
      </c>
      <c r="N678">
        <f>STANDARDIZE(physicochemical[[#This Row],[chlorides]],Stats!F$3,Stats!F$7)</f>
        <v>-0.2879806354612735</v>
      </c>
      <c r="O678">
        <f>STANDARDIZE(physicochemical[[#This Row],[free sulfur dioxide]],Stats!G$3,Stats!G$7)</f>
        <v>0.5844810593122286</v>
      </c>
      <c r="P678">
        <f>STANDARDIZE(physicochemical[[#This Row],[density]],Stats!I$3,Stats!I$7)</f>
        <v>5.6535160846825874E-2</v>
      </c>
      <c r="Q678">
        <f>STANDARDIZE(physicochemical[[#This Row],[pH]],Stats!J$3,Stats!J$7)</f>
        <v>1.271938445203749</v>
      </c>
      <c r="R678">
        <f>STANDARDIZE(physicochemical[[#This Row],[sulphates]],Stats!K$3,Stats!K$7)</f>
        <v>-0.37399776970061643</v>
      </c>
      <c r="S678">
        <f>STANDARDIZE(physicochemical[[#This Row],[alcohol]],Stats!L$3,Stats!L$7)</f>
        <v>-0.42655515339374295</v>
      </c>
      <c r="T678" s="17">
        <f>STANDARDIZE(physicochemical[[#This Row],[quality]],Stats!N$3,Stats!N$7)</f>
        <v>-0.74377842086283041</v>
      </c>
      <c r="U678">
        <f>SQRT(SUMXMY2($K$2:$S$2,physicochemical[[#This Row],[STDFA]:[STDAlc]]))</f>
        <v>4.4938570832822924</v>
      </c>
      <c r="V678" t="str">
        <f>VLOOKUP(physicochemical[[#This Row],[Euclidean Dist]],Quartiles,2)</f>
        <v>Q2</v>
      </c>
      <c r="W678">
        <f>IF(physicochemical[[#This Row],[Euclidean Dist]]&lt;=beta,1-2*(physicochemical[[#This Row],[Euclidean Dist]]/gamma)^2,2*((physicochemical[[#This Row],[Euclidean Dist]]-gamma)/gamma)^2)</f>
        <v>0.82280500212458629</v>
      </c>
      <c r="X678" t="str">
        <f>VLOOKUP(physicochemical[[#This Row],[S- Fn]],FuzzyQ,2)</f>
        <v>Q1</v>
      </c>
      <c r="Y678">
        <f>physicochemical[[#This Row],[Euclidean Dist]]^2</f>
        <v>20.194751484966432</v>
      </c>
      <c r="Z678" t="str">
        <f>VLOOKUP(physicochemical[[#This Row],[Concentration]],FuzzyQ,2)</f>
        <v>Q1</v>
      </c>
      <c r="AA678">
        <f>SQRT(physicochemical[[#This Row],[S- Fn]])</f>
        <v>0.90708599488945163</v>
      </c>
      <c r="AB678" t="str">
        <f>VLOOKUP(physicochemical[[#This Row],[Dialation]],FuzzyQ,2)</f>
        <v>Q1</v>
      </c>
    </row>
    <row r="679" spans="1:28" hidden="1" x14ac:dyDescent="0.35">
      <c r="A679">
        <f>'winequality-white'!A782</f>
        <v>7</v>
      </c>
      <c r="B679">
        <f>'winequality-white'!B782</f>
        <v>0.56999999999999995</v>
      </c>
      <c r="C679">
        <f>'winequality-white'!D782</f>
        <v>2</v>
      </c>
      <c r="D679">
        <f>'winequality-white'!E782</f>
        <v>0.19</v>
      </c>
      <c r="E679">
        <f>'winequality-white'!F782</f>
        <v>12</v>
      </c>
      <c r="F679">
        <f>'winequality-white'!H782</f>
        <v>0.99675999999999998</v>
      </c>
      <c r="G679">
        <f>'winequality-white'!I782</f>
        <v>3.31</v>
      </c>
      <c r="H679">
        <f>'winequality-white'!J782</f>
        <v>0.6</v>
      </c>
      <c r="I679">
        <f>'winequality-white'!K782</f>
        <v>9.4</v>
      </c>
      <c r="J679" s="17">
        <v>6</v>
      </c>
      <c r="K679">
        <f>STANDARDIZE(physicochemical[[#This Row],[fixed acidity]],Stats!B$3,Stats!B$7)</f>
        <v>-0.94135786953456846</v>
      </c>
      <c r="L679">
        <f>STANDARDIZE(physicochemical[[#This Row],[volatile acidity]],Stats!C$3,Stats!C$7)</f>
        <v>0.23360420301171009</v>
      </c>
      <c r="M679">
        <f>STANDARDIZE(physicochemical[[#This Row],[residual sugar]],Stats!E$3,Stats!E$7)</f>
        <v>-0.46765047331979703</v>
      </c>
      <c r="N679">
        <f>STANDARDIZE(physicochemical[[#This Row],[chlorides]],Stats!F$3,Stats!F$7)</f>
        <v>1.9958310127185894</v>
      </c>
      <c r="O679">
        <f>STANDARDIZE(physicochemical[[#This Row],[free sulfur dioxide]],Stats!G$3,Stats!G$7)</f>
        <v>-0.31796010277561787</v>
      </c>
      <c r="P679">
        <f>STANDARDIZE(physicochemical[[#This Row],[density]],Stats!I$3,Stats!I$7)</f>
        <v>-0.33153946096308651</v>
      </c>
      <c r="Q679">
        <f>STANDARDIZE(physicochemical[[#This Row],[pH]],Stats!J$3,Stats!J$7)</f>
        <v>6.9010099814441478E-2</v>
      </c>
      <c r="R679">
        <f>STANDARDIZE(physicochemical[[#This Row],[sulphates]],Stats!K$3,Stats!K$7)</f>
        <v>-0.37399776970061643</v>
      </c>
      <c r="S679">
        <f>STANDARDIZE(physicochemical[[#This Row],[alcohol]],Stats!L$3,Stats!L$7)</f>
        <v>-0.813716626862097</v>
      </c>
      <c r="T679" s="17">
        <f>STANDARDIZE(physicochemical[[#This Row],[quality]],Stats!N$3,Stats!N$7)</f>
        <v>0.50837380281196765</v>
      </c>
      <c r="U679">
        <f>SQRT(SUMXMY2($K$2:$S$2,physicochemical[[#This Row],[STDFA]:[STDAlc]]))</f>
        <v>4.9976487937770848</v>
      </c>
      <c r="V679" t="str">
        <f>VLOOKUP(physicochemical[[#This Row],[Euclidean Dist]],Quartiles,2)</f>
        <v>Q2</v>
      </c>
      <c r="W679">
        <f>IF(physicochemical[[#This Row],[Euclidean Dist]]&lt;=beta,1-2*(physicochemical[[#This Row],[Euclidean Dist]]/gamma)^2,2*((physicochemical[[#This Row],[Euclidean Dist]]-gamma)/gamma)^2)</f>
        <v>0.78084851849118186</v>
      </c>
      <c r="X679" t="str">
        <f>VLOOKUP(physicochemical[[#This Row],[S- Fn]],FuzzyQ,2)</f>
        <v>Q1</v>
      </c>
      <c r="Y679">
        <f>physicochemical[[#This Row],[Euclidean Dist]]^2</f>
        <v>24.976493465941552</v>
      </c>
      <c r="Z679" t="str">
        <f>VLOOKUP(physicochemical[[#This Row],[Concentration]],FuzzyQ,2)</f>
        <v>Q1</v>
      </c>
      <c r="AA679">
        <f>SQRT(physicochemical[[#This Row],[S- Fn]])</f>
        <v>0.88365633505972319</v>
      </c>
      <c r="AB679" t="str">
        <f>VLOOKUP(physicochemical[[#This Row],[Dialation]],FuzzyQ,2)</f>
        <v>Q1</v>
      </c>
    </row>
    <row r="680" spans="1:28" hidden="1" x14ac:dyDescent="0.35">
      <c r="A680">
        <f>'winequality-white'!A783</f>
        <v>6.5</v>
      </c>
      <c r="B680">
        <f>'winequality-white'!B783</f>
        <v>0.46</v>
      </c>
      <c r="C680">
        <f>'winequality-white'!D783</f>
        <v>2.4</v>
      </c>
      <c r="D680">
        <f>'winequality-white'!E783</f>
        <v>0.114</v>
      </c>
      <c r="E680">
        <f>'winequality-white'!F783</f>
        <v>9</v>
      </c>
      <c r="F680">
        <f>'winequality-white'!H783</f>
        <v>0.99731999999999998</v>
      </c>
      <c r="G680">
        <f>'winequality-white'!I783</f>
        <v>3.66</v>
      </c>
      <c r="H680">
        <f>'winequality-white'!J783</f>
        <v>0.65</v>
      </c>
      <c r="I680">
        <f>'winequality-white'!K783</f>
        <v>9.8000000000000007</v>
      </c>
      <c r="J680" s="17">
        <v>5</v>
      </c>
      <c r="K680">
        <f>STANDARDIZE(physicochemical[[#This Row],[fixed acidity]],Stats!B$3,Stats!B$7)</f>
        <v>-1.2135997197094088</v>
      </c>
      <c r="L680">
        <f>STANDARDIZE(physicochemical[[#This Row],[volatile acidity]],Stats!C$3,Stats!C$7)</f>
        <v>-0.38247017558546109</v>
      </c>
      <c r="M680">
        <f>STANDARDIZE(physicochemical[[#This Row],[residual sugar]],Stats!E$3,Stats!E$7)</f>
        <v>-0.14479892114872595</v>
      </c>
      <c r="N680">
        <f>STANDARDIZE(physicochemical[[#This Row],[chlorides]],Stats!F$3,Stats!F$7)</f>
        <v>0.47328991393201425</v>
      </c>
      <c r="O680">
        <f>STANDARDIZE(physicochemical[[#This Row],[free sulfur dioxide]],Stats!G$3,Stats!G$7)</f>
        <v>-0.61877382347156662</v>
      </c>
      <c r="P680">
        <f>STANDARDIZE(physicochemical[[#This Row],[density]],Stats!I$3,Stats!I$7)</f>
        <v>-1.658034761009694E-2</v>
      </c>
      <c r="Q680">
        <f>STANDARDIZE(physicochemical[[#This Row],[pH]],Stats!J$3,Stats!J$7)</f>
        <v>2.2849307360579036</v>
      </c>
      <c r="R680">
        <f>STANDARDIZE(physicochemical[[#This Row],[sulphates]],Stats!K$3,Stats!K$7)</f>
        <v>-0.10108637908429365</v>
      </c>
      <c r="S680">
        <f>STANDARDIZE(physicochemical[[#This Row],[alcohol]],Stats!L$3,Stats!L$7)</f>
        <v>-0.42655515339374295</v>
      </c>
      <c r="T680" s="17">
        <f>STANDARDIZE(physicochemical[[#This Row],[quality]],Stats!N$3,Stats!N$7)</f>
        <v>-0.74377842086283041</v>
      </c>
      <c r="U680">
        <f>SQRT(SUMXMY2($K$2:$S$2,physicochemical[[#This Row],[STDFA]:[STDAlc]]))</f>
        <v>4.5336040751653286</v>
      </c>
      <c r="V680" t="str">
        <f>VLOOKUP(physicochemical[[#This Row],[Euclidean Dist]],Quartiles,2)</f>
        <v>Q2</v>
      </c>
      <c r="W680">
        <f>IF(physicochemical[[#This Row],[Euclidean Dist]]&lt;=beta,1-2*(physicochemical[[#This Row],[Euclidean Dist]]/gamma)^2,2*((physicochemical[[#This Row],[Euclidean Dist]]-gamma)/gamma)^2)</f>
        <v>0.81965665333743498</v>
      </c>
      <c r="X680" t="str">
        <f>VLOOKUP(physicochemical[[#This Row],[S- Fn]],FuzzyQ,2)</f>
        <v>Q1</v>
      </c>
      <c r="Y680">
        <f>physicochemical[[#This Row],[Euclidean Dist]]^2</f>
        <v>20.553565910355676</v>
      </c>
      <c r="Z680" t="str">
        <f>VLOOKUP(physicochemical[[#This Row],[Concentration]],FuzzyQ,2)</f>
        <v>Q1</v>
      </c>
      <c r="AA680">
        <f>SQRT(physicochemical[[#This Row],[S- Fn]])</f>
        <v>0.90534891248481375</v>
      </c>
      <c r="AB680" t="str">
        <f>VLOOKUP(physicochemical[[#This Row],[Dialation]],FuzzyQ,2)</f>
        <v>Q1</v>
      </c>
    </row>
    <row r="681" spans="1:28" hidden="1" x14ac:dyDescent="0.35">
      <c r="A681">
        <f>'winequality-white'!A784</f>
        <v>9</v>
      </c>
      <c r="B681">
        <f>'winequality-white'!B784</f>
        <v>0.82</v>
      </c>
      <c r="C681">
        <f>'winequality-white'!D784</f>
        <v>2.4</v>
      </c>
      <c r="D681">
        <f>'winequality-white'!E784</f>
        <v>8.1000000000000003E-2</v>
      </c>
      <c r="E681">
        <f>'winequality-white'!F784</f>
        <v>26</v>
      </c>
      <c r="F681">
        <f>'winequality-white'!H784</f>
        <v>0.99814000000000003</v>
      </c>
      <c r="G681">
        <f>'winequality-white'!I784</f>
        <v>3.36</v>
      </c>
      <c r="H681">
        <f>'winequality-white'!J784</f>
        <v>0.53</v>
      </c>
      <c r="I681">
        <f>'winequality-white'!K784</f>
        <v>10</v>
      </c>
      <c r="J681" s="17">
        <v>5</v>
      </c>
      <c r="K681">
        <f>STANDARDIZE(physicochemical[[#This Row],[fixed acidity]],Stats!B$3,Stats!B$7)</f>
        <v>0.14760953116479295</v>
      </c>
      <c r="L681">
        <f>STANDARDIZE(physicochemical[[#This Row],[volatile acidity]],Stats!C$3,Stats!C$7)</f>
        <v>1.6337732452780089</v>
      </c>
      <c r="M681">
        <f>STANDARDIZE(physicochemical[[#This Row],[residual sugar]],Stats!E$3,Stats!E$7)</f>
        <v>-0.14479892114872595</v>
      </c>
      <c r="N681">
        <f>STANDARDIZE(physicochemical[[#This Row],[chlorides]],Stats!F$3,Stats!F$7)</f>
        <v>-0.18781345790952503</v>
      </c>
      <c r="O681">
        <f>STANDARDIZE(physicochemical[[#This Row],[free sulfur dioxide]],Stats!G$3,Stats!G$7)</f>
        <v>1.0858372604721434</v>
      </c>
      <c r="P681">
        <f>STANDARDIZE(physicochemical[[#This Row],[density]],Stats!I$3,Stats!I$7)</f>
        <v>0.44460978265680068</v>
      </c>
      <c r="Q681">
        <f>STANDARDIZE(physicochemical[[#This Row],[pH]],Stats!J$3,Stats!J$7)</f>
        <v>0.38557019070636345</v>
      </c>
      <c r="R681">
        <f>STANDARDIZE(physicochemical[[#This Row],[sulphates]],Stats!K$3,Stats!K$7)</f>
        <v>-0.75607371656346767</v>
      </c>
      <c r="S681">
        <f>STANDARDIZE(physicochemical[[#This Row],[alcohol]],Stats!L$3,Stats!L$7)</f>
        <v>-0.23297441665956675</v>
      </c>
      <c r="T681" s="17">
        <f>STANDARDIZE(physicochemical[[#This Row],[quality]],Stats!N$3,Stats!N$7)</f>
        <v>-0.74377842086283041</v>
      </c>
      <c r="U681">
        <f>SQRT(SUMXMY2($K$2:$S$2,physicochemical[[#This Row],[STDFA]:[STDAlc]]))</f>
        <v>3.9797682288011753</v>
      </c>
      <c r="V681" t="str">
        <f>VLOOKUP(physicochemical[[#This Row],[Euclidean Dist]],Quartiles,2)</f>
        <v>Q2</v>
      </c>
      <c r="W681">
        <f>IF(physicochemical[[#This Row],[Euclidean Dist]]&lt;=beta,1-2*(physicochemical[[#This Row],[Euclidean Dist]]/gamma)^2,2*((physicochemical[[#This Row],[Euclidean Dist]]-gamma)/gamma)^2)</f>
        <v>0.86102761655053239</v>
      </c>
      <c r="X681" t="str">
        <f>VLOOKUP(physicochemical[[#This Row],[S- Fn]],FuzzyQ,2)</f>
        <v>Q1</v>
      </c>
      <c r="Y681">
        <f>physicochemical[[#This Row],[Euclidean Dist]]^2</f>
        <v>15.838555154975245</v>
      </c>
      <c r="Z681" t="str">
        <f>VLOOKUP(physicochemical[[#This Row],[Concentration]],FuzzyQ,2)</f>
        <v>Q1</v>
      </c>
      <c r="AA681">
        <f>SQRT(physicochemical[[#This Row],[S- Fn]])</f>
        <v>0.92791573785044323</v>
      </c>
      <c r="AB681" t="str">
        <f>VLOOKUP(physicochemical[[#This Row],[Dialation]],FuzzyQ,2)</f>
        <v>Q1</v>
      </c>
    </row>
    <row r="682" spans="1:28" hidden="1" x14ac:dyDescent="0.35">
      <c r="A682">
        <f>'winequality-white'!A786</f>
        <v>7.1</v>
      </c>
      <c r="B682">
        <f>'winequality-white'!B786</f>
        <v>0.59</v>
      </c>
      <c r="C682">
        <f>'winequality-white'!D786</f>
        <v>2.5</v>
      </c>
      <c r="D682">
        <f>'winequality-white'!E786</f>
        <v>7.6999999999999999E-2</v>
      </c>
      <c r="E682">
        <f>'winequality-white'!F786</f>
        <v>20</v>
      </c>
      <c r="F682">
        <f>'winequality-white'!H786</f>
        <v>0.99746000000000001</v>
      </c>
      <c r="G682">
        <f>'winequality-white'!I786</f>
        <v>3.55</v>
      </c>
      <c r="H682">
        <f>'winequality-white'!J786</f>
        <v>0.59</v>
      </c>
      <c r="I682">
        <f>'winequality-white'!K786</f>
        <v>9.8000000000000007</v>
      </c>
      <c r="J682" s="17">
        <v>5</v>
      </c>
      <c r="K682">
        <f>STANDARDIZE(physicochemical[[#This Row],[fixed acidity]],Stats!B$3,Stats!B$7)</f>
        <v>-0.88690949949960052</v>
      </c>
      <c r="L682">
        <f>STANDARDIZE(physicochemical[[#This Row],[volatile acidity]],Stats!C$3,Stats!C$7)</f>
        <v>0.34561772639301408</v>
      </c>
      <c r="M682">
        <f>STANDARDIZE(physicochemical[[#This Row],[residual sugar]],Stats!E$3,Stats!E$7)</f>
        <v>-6.408603310595809E-2</v>
      </c>
      <c r="N682">
        <f>STANDARDIZE(physicochemical[[#This Row],[chlorides]],Stats!F$3,Stats!F$7)</f>
        <v>-0.26794719995092381</v>
      </c>
      <c r="O682">
        <f>STANDARDIZE(physicochemical[[#This Row],[free sulfur dioxide]],Stats!G$3,Stats!G$7)</f>
        <v>0.48420981908024568</v>
      </c>
      <c r="P682">
        <f>STANDARDIZE(physicochemical[[#This Row],[density]],Stats!I$3,Stats!I$7)</f>
        <v>6.2159430728166057E-2</v>
      </c>
      <c r="Q682">
        <f>STANDARDIZE(physicochemical[[#This Row],[pH]],Stats!J$3,Stats!J$7)</f>
        <v>1.5884985360956709</v>
      </c>
      <c r="R682">
        <f>STANDARDIZE(physicochemical[[#This Row],[sulphates]],Stats!K$3,Stats!K$7)</f>
        <v>-0.42858004782388098</v>
      </c>
      <c r="S682">
        <f>STANDARDIZE(physicochemical[[#This Row],[alcohol]],Stats!L$3,Stats!L$7)</f>
        <v>-0.42655515339374295</v>
      </c>
      <c r="T682" s="17">
        <f>STANDARDIZE(physicochemical[[#This Row],[quality]],Stats!N$3,Stats!N$7)</f>
        <v>-0.74377842086283041</v>
      </c>
      <c r="U682">
        <f>SQRT(SUMXMY2($K$2:$S$2,physicochemical[[#This Row],[STDFA]:[STDAlc]]))</f>
        <v>4.1077052573542492</v>
      </c>
      <c r="V682" t="str">
        <f>VLOOKUP(physicochemical[[#This Row],[Euclidean Dist]],Quartiles,2)</f>
        <v>Q2</v>
      </c>
      <c r="W682">
        <f>IF(physicochemical[[#This Row],[Euclidean Dist]]&lt;=beta,1-2*(physicochemical[[#This Row],[Euclidean Dist]]/gamma)^2,2*((physicochemical[[#This Row],[Euclidean Dist]]-gamma)/gamma)^2)</f>
        <v>0.85194894981251568</v>
      </c>
      <c r="X682" t="str">
        <f>VLOOKUP(physicochemical[[#This Row],[S- Fn]],FuzzyQ,2)</f>
        <v>Q1</v>
      </c>
      <c r="Y682">
        <f>physicochemical[[#This Row],[Euclidean Dist]]^2</f>
        <v>16.873242481295737</v>
      </c>
      <c r="Z682" t="str">
        <f>VLOOKUP(physicochemical[[#This Row],[Concentration]],FuzzyQ,2)</f>
        <v>Q1</v>
      </c>
      <c r="AA682">
        <f>SQRT(physicochemical[[#This Row],[S- Fn]])</f>
        <v>0.92301080698576643</v>
      </c>
      <c r="AB682" t="str">
        <f>VLOOKUP(physicochemical[[#This Row],[Dialation]],FuzzyQ,2)</f>
        <v>Q1</v>
      </c>
    </row>
    <row r="683" spans="1:28" hidden="1" x14ac:dyDescent="0.35">
      <c r="A683">
        <f>'winequality-white'!A787</f>
        <v>9.9</v>
      </c>
      <c r="B683">
        <f>'winequality-white'!B787</f>
        <v>0.35</v>
      </c>
      <c r="C683">
        <f>'winequality-white'!D787</f>
        <v>2.2999999999999998</v>
      </c>
      <c r="D683">
        <f>'winequality-white'!E787</f>
        <v>8.3000000000000004E-2</v>
      </c>
      <c r="E683">
        <f>'winequality-white'!F787</f>
        <v>11</v>
      </c>
      <c r="F683">
        <f>'winequality-white'!H787</f>
        <v>0.99819999999999998</v>
      </c>
      <c r="G683">
        <f>'winequality-white'!I787</f>
        <v>3.21</v>
      </c>
      <c r="H683">
        <f>'winequality-white'!J787</f>
        <v>0.5</v>
      </c>
      <c r="I683">
        <f>'winequality-white'!K787</f>
        <v>9.5</v>
      </c>
      <c r="J683" s="17">
        <v>5</v>
      </c>
      <c r="K683">
        <f>STANDARDIZE(physicochemical[[#This Row],[fixed acidity]],Stats!B$3,Stats!B$7)</f>
        <v>0.63764486147950572</v>
      </c>
      <c r="L683">
        <f>STANDARDIZE(physicochemical[[#This Row],[volatile acidity]],Stats!C$3,Stats!C$7)</f>
        <v>-0.99854455418263288</v>
      </c>
      <c r="M683">
        <f>STANDARDIZE(physicochemical[[#This Row],[residual sugar]],Stats!E$3,Stats!E$7)</f>
        <v>-0.2255118091914938</v>
      </c>
      <c r="N683">
        <f>STANDARDIZE(physicochemical[[#This Row],[chlorides]],Stats!F$3,Stats!F$7)</f>
        <v>-0.14774658688882564</v>
      </c>
      <c r="O683">
        <f>STANDARDIZE(physicochemical[[#This Row],[free sulfur dioxide]],Stats!G$3,Stats!G$7)</f>
        <v>-0.41823134300760079</v>
      </c>
      <c r="P683">
        <f>STANDARDIZE(physicochemical[[#This Row],[density]],Stats!I$3,Stats!I$7)</f>
        <v>0.47835540194459197</v>
      </c>
      <c r="Q683">
        <f>STANDARDIZE(physicochemical[[#This Row],[pH]],Stats!J$3,Stats!J$7)</f>
        <v>-0.56411008196940526</v>
      </c>
      <c r="R683">
        <f>STANDARDIZE(physicochemical[[#This Row],[sulphates]],Stats!K$3,Stats!K$7)</f>
        <v>-0.91982055093326143</v>
      </c>
      <c r="S683">
        <f>STANDARDIZE(physicochemical[[#This Row],[alcohol]],Stats!L$3,Stats!L$7)</f>
        <v>-0.71692625849500891</v>
      </c>
      <c r="T683" s="17">
        <f>STANDARDIZE(physicochemical[[#This Row],[quality]],Stats!N$3,Stats!N$7)</f>
        <v>-0.74377842086283041</v>
      </c>
      <c r="U683">
        <f>SQRT(SUMXMY2($K$2:$S$2,physicochemical[[#This Row],[STDFA]:[STDAlc]]))</f>
        <v>5.9931854571133076</v>
      </c>
      <c r="V683" t="str">
        <f>VLOOKUP(physicochemical[[#This Row],[Euclidean Dist]],Quartiles,2)</f>
        <v>Q2</v>
      </c>
      <c r="W683">
        <f>IF(physicochemical[[#This Row],[Euclidean Dist]]&lt;=beta,1-2*(physicochemical[[#This Row],[Euclidean Dist]]/gamma)^2,2*((physicochemical[[#This Row],[Euclidean Dist]]-gamma)/gamma)^2)</f>
        <v>0.68484196887071014</v>
      </c>
      <c r="X683" t="str">
        <f>VLOOKUP(physicochemical[[#This Row],[S- Fn]],FuzzyQ,2)</f>
        <v>Q2</v>
      </c>
      <c r="Y683">
        <f>physicochemical[[#This Row],[Euclidean Dist]]^2</f>
        <v>35.918271923354446</v>
      </c>
      <c r="Z683" t="str">
        <f>VLOOKUP(physicochemical[[#This Row],[Concentration]],FuzzyQ,2)</f>
        <v>Q1</v>
      </c>
      <c r="AA683">
        <f>SQRT(physicochemical[[#This Row],[S- Fn]])</f>
        <v>0.82755179225877462</v>
      </c>
      <c r="AB683" t="str">
        <f>VLOOKUP(physicochemical[[#This Row],[Dialation]],FuzzyQ,2)</f>
        <v>Q1</v>
      </c>
    </row>
    <row r="684" spans="1:28" hidden="1" x14ac:dyDescent="0.35">
      <c r="A684">
        <f>'winequality-white'!A789</f>
        <v>10</v>
      </c>
      <c r="B684">
        <f>'winequality-white'!B789</f>
        <v>0.56000000000000005</v>
      </c>
      <c r="C684">
        <f>'winequality-white'!D789</f>
        <v>2.2000000000000002</v>
      </c>
      <c r="D684">
        <f>'winequality-white'!E789</f>
        <v>7.9000000000000001E-2</v>
      </c>
      <c r="E684">
        <f>'winequality-white'!F789</f>
        <v>19</v>
      </c>
      <c r="F684">
        <f>'winequality-white'!H789</f>
        <v>0.99909999999999999</v>
      </c>
      <c r="G684">
        <f>'winequality-white'!I789</f>
        <v>3.18</v>
      </c>
      <c r="H684">
        <f>'winequality-white'!J789</f>
        <v>0.56000000000000005</v>
      </c>
      <c r="I684">
        <f>'winequality-white'!K789</f>
        <v>10.1</v>
      </c>
      <c r="J684" s="17">
        <v>6</v>
      </c>
      <c r="K684">
        <f>STANDARDIZE(physicochemical[[#This Row],[fixed acidity]],Stats!B$3,Stats!B$7)</f>
        <v>0.69209323151447366</v>
      </c>
      <c r="L684">
        <f>STANDARDIZE(physicochemical[[#This Row],[volatile acidity]],Stats!C$3,Stats!C$7)</f>
        <v>0.1775974413210587</v>
      </c>
      <c r="M684">
        <f>STANDARDIZE(physicochemical[[#This Row],[residual sugar]],Stats!E$3,Stats!E$7)</f>
        <v>-0.30622469723426132</v>
      </c>
      <c r="N684">
        <f>STANDARDIZE(physicochemical[[#This Row],[chlorides]],Stats!F$3,Stats!F$7)</f>
        <v>-0.22788032893022442</v>
      </c>
      <c r="O684">
        <f>STANDARDIZE(physicochemical[[#This Row],[free sulfur dioxide]],Stats!G$3,Stats!G$7)</f>
        <v>0.38393857884826277</v>
      </c>
      <c r="P684">
        <f>STANDARDIZE(physicochemical[[#This Row],[density]],Stats!I$3,Stats!I$7)</f>
        <v>0.98453969126189889</v>
      </c>
      <c r="Q684">
        <f>STANDARDIZE(physicochemical[[#This Row],[pH]],Stats!J$3,Stats!J$7)</f>
        <v>-0.75404613650455787</v>
      </c>
      <c r="R684">
        <f>STANDARDIZE(physicochemical[[#This Row],[sulphates]],Stats!K$3,Stats!K$7)</f>
        <v>-0.59232688219367402</v>
      </c>
      <c r="S684">
        <f>STANDARDIZE(physicochemical[[#This Row],[alcohol]],Stats!L$3,Stats!L$7)</f>
        <v>-0.13618404829247865</v>
      </c>
      <c r="T684" s="17">
        <f>STANDARDIZE(physicochemical[[#This Row],[quality]],Stats!N$3,Stats!N$7)</f>
        <v>0.50837380281196765</v>
      </c>
      <c r="U684">
        <f>SQRT(SUMXMY2($K$2:$S$2,physicochemical[[#This Row],[STDFA]:[STDAlc]]))</f>
        <v>5.4349527631162822</v>
      </c>
      <c r="V684" t="str">
        <f>VLOOKUP(physicochemical[[#This Row],[Euclidean Dist]],Quartiles,2)</f>
        <v>Q2</v>
      </c>
      <c r="W684">
        <f>IF(physicochemical[[#This Row],[Euclidean Dist]]&lt;=beta,1-2*(physicochemical[[#This Row],[Euclidean Dist]]/gamma)^2,2*((physicochemical[[#This Row],[Euclidean Dist]]-gamma)/gamma)^2)</f>
        <v>0.74081820556238576</v>
      </c>
      <c r="X684" t="str">
        <f>VLOOKUP(physicochemical[[#This Row],[S- Fn]],FuzzyQ,2)</f>
        <v>Q2</v>
      </c>
      <c r="Y684">
        <f>physicochemical[[#This Row],[Euclidean Dist]]^2</f>
        <v>29.538711537305311</v>
      </c>
      <c r="Z684" t="str">
        <f>VLOOKUP(physicochemical[[#This Row],[Concentration]],FuzzyQ,2)</f>
        <v>Q1</v>
      </c>
      <c r="AA684">
        <f>SQRT(physicochemical[[#This Row],[S- Fn]])</f>
        <v>0.86070796764197888</v>
      </c>
      <c r="AB684" t="str">
        <f>VLOOKUP(physicochemical[[#This Row],[Dialation]],FuzzyQ,2)</f>
        <v>Q1</v>
      </c>
    </row>
    <row r="685" spans="1:28" hidden="1" x14ac:dyDescent="0.35">
      <c r="A685">
        <f>'winequality-white'!A791</f>
        <v>8.6</v>
      </c>
      <c r="B685">
        <f>'winequality-white'!B791</f>
        <v>0.63</v>
      </c>
      <c r="C685">
        <f>'winequality-white'!D791</f>
        <v>2.9</v>
      </c>
      <c r="D685">
        <f>'winequality-white'!E791</f>
        <v>9.9000000000000005E-2</v>
      </c>
      <c r="E685">
        <f>'winequality-white'!F791</f>
        <v>21</v>
      </c>
      <c r="F685">
        <f>'winequality-white'!H791</f>
        <v>0.998</v>
      </c>
      <c r="G685">
        <f>'winequality-white'!I791</f>
        <v>3.09</v>
      </c>
      <c r="H685">
        <f>'winequality-white'!J791</f>
        <v>0.52</v>
      </c>
      <c r="I685">
        <f>'winequality-white'!K791</f>
        <v>9.3000000000000007</v>
      </c>
      <c r="J685" s="17">
        <v>5</v>
      </c>
      <c r="K685">
        <f>STANDARDIZE(physicochemical[[#This Row],[fixed acidity]],Stats!B$3,Stats!B$7)</f>
        <v>-7.0183948975079527E-2</v>
      </c>
      <c r="L685">
        <f>STANDARDIZE(physicochemical[[#This Row],[volatile acidity]],Stats!C$3,Stats!C$7)</f>
        <v>0.56964477315562212</v>
      </c>
      <c r="M685">
        <f>STANDARDIZE(physicochemical[[#This Row],[residual sugar]],Stats!E$3,Stats!E$7)</f>
        <v>0.25876551906511297</v>
      </c>
      <c r="N685">
        <f>STANDARDIZE(physicochemical[[#This Row],[chlorides]],Stats!F$3,Stats!F$7)</f>
        <v>0.17278838127676915</v>
      </c>
      <c r="O685">
        <f>STANDARDIZE(physicochemical[[#This Row],[free sulfur dioxide]],Stats!G$3,Stats!G$7)</f>
        <v>0.5844810593122286</v>
      </c>
      <c r="P685">
        <f>STANDARDIZE(physicochemical[[#This Row],[density]],Stats!I$3,Stats!I$7)</f>
        <v>0.36587000431853767</v>
      </c>
      <c r="Q685">
        <f>STANDARDIZE(physicochemical[[#This Row],[pH]],Stats!J$3,Stats!J$7)</f>
        <v>-1.3238543001100214</v>
      </c>
      <c r="R685">
        <f>STANDARDIZE(physicochemical[[#This Row],[sulphates]],Stats!K$3,Stats!K$7)</f>
        <v>-0.81065599468673222</v>
      </c>
      <c r="S685">
        <f>STANDARDIZE(physicochemical[[#This Row],[alcohol]],Stats!L$3,Stats!L$7)</f>
        <v>-0.9105069952291851</v>
      </c>
      <c r="T685" s="17">
        <f>STANDARDIZE(physicochemical[[#This Row],[quality]],Stats!N$3,Stats!N$7)</f>
        <v>-0.74377842086283041</v>
      </c>
      <c r="U685">
        <f>SQRT(SUMXMY2($K$2:$S$2,physicochemical[[#This Row],[STDFA]:[STDAlc]]))</f>
        <v>5.2922903431846899</v>
      </c>
      <c r="V685" t="str">
        <f>VLOOKUP(physicochemical[[#This Row],[Euclidean Dist]],Quartiles,2)</f>
        <v>Q2</v>
      </c>
      <c r="W685">
        <f>IF(physicochemical[[#This Row],[Euclidean Dist]]&lt;=beta,1-2*(physicochemical[[#This Row],[Euclidean Dist]]/gamma)^2,2*((physicochemical[[#This Row],[Euclidean Dist]]-gamma)/gamma)^2)</f>
        <v>0.75424618458560744</v>
      </c>
      <c r="X685" t="str">
        <f>VLOOKUP(physicochemical[[#This Row],[S- Fn]],FuzzyQ,2)</f>
        <v>Q1</v>
      </c>
      <c r="Y685">
        <f>physicochemical[[#This Row],[Euclidean Dist]]^2</f>
        <v>28.008337076565923</v>
      </c>
      <c r="Z685" t="str">
        <f>VLOOKUP(physicochemical[[#This Row],[Concentration]],FuzzyQ,2)</f>
        <v>Q1</v>
      </c>
      <c r="AA685">
        <f>SQRT(physicochemical[[#This Row],[S- Fn]])</f>
        <v>0.86847347949468634</v>
      </c>
      <c r="AB685" t="str">
        <f>VLOOKUP(physicochemical[[#This Row],[Dialation]],FuzzyQ,2)</f>
        <v>Q1</v>
      </c>
    </row>
    <row r="686" spans="1:28" hidden="1" x14ac:dyDescent="0.35">
      <c r="A686">
        <f>'winequality-white'!A792</f>
        <v>7.4</v>
      </c>
      <c r="B686">
        <f>'winequality-white'!B792</f>
        <v>0.37</v>
      </c>
      <c r="C686">
        <f>'winequality-white'!D792</f>
        <v>2.6</v>
      </c>
      <c r="D686">
        <f>'winequality-white'!E792</f>
        <v>8.2000000000000003E-2</v>
      </c>
      <c r="E686">
        <f>'winequality-white'!F792</f>
        <v>18</v>
      </c>
      <c r="F686">
        <f>'winequality-white'!H792</f>
        <v>0.99707999999999997</v>
      </c>
      <c r="G686">
        <f>'winequality-white'!I792</f>
        <v>3.33</v>
      </c>
      <c r="H686">
        <f>'winequality-white'!J792</f>
        <v>0.68</v>
      </c>
      <c r="I686">
        <f>'winequality-white'!K792</f>
        <v>9.6999999999999993</v>
      </c>
      <c r="J686" s="17">
        <v>6</v>
      </c>
      <c r="K686">
        <f>STANDARDIZE(physicochemical[[#This Row],[fixed acidity]],Stats!B$3,Stats!B$7)</f>
        <v>-0.72356438939469592</v>
      </c>
      <c r="L686">
        <f>STANDARDIZE(physicochemical[[#This Row],[volatile acidity]],Stats!C$3,Stats!C$7)</f>
        <v>-0.88653103080132889</v>
      </c>
      <c r="M686">
        <f>STANDARDIZE(physicochemical[[#This Row],[residual sugar]],Stats!E$3,Stats!E$7)</f>
        <v>1.6626854936809765E-2</v>
      </c>
      <c r="N686">
        <f>STANDARDIZE(physicochemical[[#This Row],[chlorides]],Stats!F$3,Stats!F$7)</f>
        <v>-0.16778002239917533</v>
      </c>
      <c r="O686">
        <f>STANDARDIZE(physicochemical[[#This Row],[free sulfur dioxide]],Stats!G$3,Stats!G$7)</f>
        <v>0.2836673386162798</v>
      </c>
      <c r="P686">
        <f>STANDARDIZE(physicochemical[[#This Row],[density]],Stats!I$3,Stats!I$7)</f>
        <v>-0.1515628247613871</v>
      </c>
      <c r="Q686">
        <f>STANDARDIZE(physicochemical[[#This Row],[pH]],Stats!J$3,Stats!J$7)</f>
        <v>0.19563413617121084</v>
      </c>
      <c r="R686">
        <f>STANDARDIZE(physicochemical[[#This Row],[sulphates]],Stats!K$3,Stats!K$7)</f>
        <v>6.266045528550003E-2</v>
      </c>
      <c r="S686">
        <f>STANDARDIZE(physicochemical[[#This Row],[alcohol]],Stats!L$3,Stats!L$7)</f>
        <v>-0.52334552176083271</v>
      </c>
      <c r="T686" s="17">
        <f>STANDARDIZE(physicochemical[[#This Row],[quality]],Stats!N$3,Stats!N$7)</f>
        <v>0.50837380281196765</v>
      </c>
      <c r="U686">
        <f>SQRT(SUMXMY2($K$2:$S$2,physicochemical[[#This Row],[STDFA]:[STDAlc]]))</f>
        <v>5.4405346285754907</v>
      </c>
      <c r="V686" t="str">
        <f>VLOOKUP(physicochemical[[#This Row],[Euclidean Dist]],Quartiles,2)</f>
        <v>Q2</v>
      </c>
      <c r="W686">
        <f>IF(physicochemical[[#This Row],[Euclidean Dist]]&lt;=beta,1-2*(physicochemical[[#This Row],[Euclidean Dist]]/gamma)^2,2*((physicochemical[[#This Row],[Euclidean Dist]]-gamma)/gamma)^2)</f>
        <v>0.74028555665769469</v>
      </c>
      <c r="X686" t="str">
        <f>VLOOKUP(physicochemical[[#This Row],[S- Fn]],FuzzyQ,2)</f>
        <v>Q2</v>
      </c>
      <c r="Y686">
        <f>physicochemical[[#This Row],[Euclidean Dist]]^2</f>
        <v>29.599417044729051</v>
      </c>
      <c r="Z686" t="str">
        <f>VLOOKUP(physicochemical[[#This Row],[Concentration]],FuzzyQ,2)</f>
        <v>Q1</v>
      </c>
      <c r="AA686">
        <f>SQRT(physicochemical[[#This Row],[S- Fn]])</f>
        <v>0.86039848713122147</v>
      </c>
      <c r="AB686" t="str">
        <f>VLOOKUP(physicochemical[[#This Row],[Dialation]],FuzzyQ,2)</f>
        <v>Q1</v>
      </c>
    </row>
    <row r="687" spans="1:28" hidden="1" x14ac:dyDescent="0.35">
      <c r="A687">
        <f>'winequality-white'!A793</f>
        <v>8.8000000000000007</v>
      </c>
      <c r="B687">
        <f>'winequality-white'!B793</f>
        <v>0.64</v>
      </c>
      <c r="C687">
        <f>'winequality-white'!D793</f>
        <v>2.9</v>
      </c>
      <c r="D687">
        <f>'winequality-white'!E793</f>
        <v>8.4000000000000005E-2</v>
      </c>
      <c r="E687">
        <f>'winequality-white'!F793</f>
        <v>25</v>
      </c>
      <c r="F687">
        <f>'winequality-white'!H793</f>
        <v>0.99817999999999996</v>
      </c>
      <c r="G687">
        <f>'winequality-white'!I793</f>
        <v>3.23</v>
      </c>
      <c r="H687">
        <f>'winequality-white'!J793</f>
        <v>0.54</v>
      </c>
      <c r="I687">
        <f>'winequality-white'!K793</f>
        <v>9.6</v>
      </c>
      <c r="J687" s="17">
        <v>5</v>
      </c>
      <c r="K687">
        <f>STANDARDIZE(physicochemical[[#This Row],[fixed acidity]],Stats!B$3,Stats!B$7)</f>
        <v>3.8712791094857188E-2</v>
      </c>
      <c r="L687">
        <f>STANDARDIZE(physicochemical[[#This Row],[volatile acidity]],Stats!C$3,Stats!C$7)</f>
        <v>0.62565153484627412</v>
      </c>
      <c r="M687">
        <f>STANDARDIZE(physicochemical[[#This Row],[residual sugar]],Stats!E$3,Stats!E$7)</f>
        <v>0.25876551906511297</v>
      </c>
      <c r="N687">
        <f>STANDARDIZE(physicochemical[[#This Row],[chlorides]],Stats!F$3,Stats!F$7)</f>
        <v>-0.12771315137847594</v>
      </c>
      <c r="O687">
        <f>STANDARDIZE(physicochemical[[#This Row],[free sulfur dioxide]],Stats!G$3,Stats!G$7)</f>
        <v>0.98556602024016038</v>
      </c>
      <c r="P687">
        <f>STANDARDIZE(physicochemical[[#This Row],[density]],Stats!I$3,Stats!I$7)</f>
        <v>0.46710686218197406</v>
      </c>
      <c r="Q687">
        <f>STANDARDIZE(physicochemical[[#This Row],[pH]],Stats!J$3,Stats!J$7)</f>
        <v>-0.43748604561263593</v>
      </c>
      <c r="R687">
        <f>STANDARDIZE(physicochemical[[#This Row],[sulphates]],Stats!K$3,Stats!K$7)</f>
        <v>-0.70149143844020312</v>
      </c>
      <c r="S687">
        <f>STANDARDIZE(physicochemical[[#This Row],[alcohol]],Stats!L$3,Stats!L$7)</f>
        <v>-0.62013589012792081</v>
      </c>
      <c r="T687" s="17">
        <f>STANDARDIZE(physicochemical[[#This Row],[quality]],Stats!N$3,Stats!N$7)</f>
        <v>-0.74377842086283041</v>
      </c>
      <c r="U687">
        <f>SQRT(SUMXMY2($K$2:$S$2,physicochemical[[#This Row],[STDFA]:[STDAlc]]))</f>
        <v>4.8488719217679348</v>
      </c>
      <c r="V687" t="str">
        <f>VLOOKUP(physicochemical[[#This Row],[Euclidean Dist]],Quartiles,2)</f>
        <v>Q2</v>
      </c>
      <c r="W687">
        <f>IF(physicochemical[[#This Row],[Euclidean Dist]]&lt;=beta,1-2*(physicochemical[[#This Row],[Euclidean Dist]]/gamma)^2,2*((physicochemical[[#This Row],[Euclidean Dist]]-gamma)/gamma)^2)</f>
        <v>0.79370230750976045</v>
      </c>
      <c r="X687" t="str">
        <f>VLOOKUP(physicochemical[[#This Row],[S- Fn]],FuzzyQ,2)</f>
        <v>Q1</v>
      </c>
      <c r="Y687">
        <f>physicochemical[[#This Row],[Euclidean Dist]]^2</f>
        <v>23.511558913709464</v>
      </c>
      <c r="Z687" t="str">
        <f>VLOOKUP(physicochemical[[#This Row],[Concentration]],FuzzyQ,2)</f>
        <v>Q1</v>
      </c>
      <c r="AA687">
        <f>SQRT(physicochemical[[#This Row],[S- Fn]])</f>
        <v>0.89089971798724932</v>
      </c>
      <c r="AB687" t="str">
        <f>VLOOKUP(physicochemical[[#This Row],[Dialation]],FuzzyQ,2)</f>
        <v>Q1</v>
      </c>
    </row>
    <row r="688" spans="1:28" hidden="1" x14ac:dyDescent="0.35">
      <c r="A688">
        <f>'winequality-white'!A794</f>
        <v>7.1</v>
      </c>
      <c r="B688">
        <f>'winequality-white'!B794</f>
        <v>0.61</v>
      </c>
      <c r="C688">
        <f>'winequality-white'!D794</f>
        <v>2.5</v>
      </c>
      <c r="D688">
        <f>'winequality-white'!E794</f>
        <v>8.1000000000000003E-2</v>
      </c>
      <c r="E688">
        <f>'winequality-white'!F794</f>
        <v>17</v>
      </c>
      <c r="F688">
        <f>'winequality-white'!H794</f>
        <v>0.99744999999999995</v>
      </c>
      <c r="G688">
        <f>'winequality-white'!I794</f>
        <v>3.48</v>
      </c>
      <c r="H688">
        <f>'winequality-white'!J794</f>
        <v>0.6</v>
      </c>
      <c r="I688">
        <f>'winequality-white'!K794</f>
        <v>9.6999999999999993</v>
      </c>
      <c r="J688" s="17">
        <v>6</v>
      </c>
      <c r="K688">
        <f>STANDARDIZE(physicochemical[[#This Row],[fixed acidity]],Stats!B$3,Stats!B$7)</f>
        <v>-0.88690949949960052</v>
      </c>
      <c r="L688">
        <f>STANDARDIZE(physicochemical[[#This Row],[volatile acidity]],Stats!C$3,Stats!C$7)</f>
        <v>0.45763124977431813</v>
      </c>
      <c r="M688">
        <f>STANDARDIZE(physicochemical[[#This Row],[residual sugar]],Stats!E$3,Stats!E$7)</f>
        <v>-6.408603310595809E-2</v>
      </c>
      <c r="N688">
        <f>STANDARDIZE(physicochemical[[#This Row],[chlorides]],Stats!F$3,Stats!F$7)</f>
        <v>-0.18781345790952503</v>
      </c>
      <c r="O688">
        <f>STANDARDIZE(physicochemical[[#This Row],[free sulfur dioxide]],Stats!G$3,Stats!G$7)</f>
        <v>0.18339609838429685</v>
      </c>
      <c r="P688">
        <f>STANDARDIZE(physicochemical[[#This Row],[density]],Stats!I$3,Stats!I$7)</f>
        <v>5.6535160846825874E-2</v>
      </c>
      <c r="Q688">
        <f>STANDARDIZE(physicochemical[[#This Row],[pH]],Stats!J$3,Stats!J$7)</f>
        <v>1.1453144088469795</v>
      </c>
      <c r="R688">
        <f>STANDARDIZE(physicochemical[[#This Row],[sulphates]],Stats!K$3,Stats!K$7)</f>
        <v>-0.37399776970061643</v>
      </c>
      <c r="S688">
        <f>STANDARDIZE(physicochemical[[#This Row],[alcohol]],Stats!L$3,Stats!L$7)</f>
        <v>-0.52334552176083271</v>
      </c>
      <c r="T688" s="17">
        <f>STANDARDIZE(physicochemical[[#This Row],[quality]],Stats!N$3,Stats!N$7)</f>
        <v>0.50837380281196765</v>
      </c>
      <c r="U688">
        <f>SQRT(SUMXMY2($K$2:$S$2,physicochemical[[#This Row],[STDFA]:[STDAlc]]))</f>
        <v>4.0146935376107136</v>
      </c>
      <c r="V688" t="str">
        <f>VLOOKUP(physicochemical[[#This Row],[Euclidean Dist]],Quartiles,2)</f>
        <v>Q2</v>
      </c>
      <c r="W688">
        <f>IF(physicochemical[[#This Row],[Euclidean Dist]]&lt;=beta,1-2*(physicochemical[[#This Row],[Euclidean Dist]]/gamma)^2,2*((physicochemical[[#This Row],[Euclidean Dist]]-gamma)/gamma)^2)</f>
        <v>0.85857774999277092</v>
      </c>
      <c r="X688" t="str">
        <f>VLOOKUP(physicochemical[[#This Row],[S- Fn]],FuzzyQ,2)</f>
        <v>Q1</v>
      </c>
      <c r="Y688">
        <f>physicochemical[[#This Row],[Euclidean Dist]]^2</f>
        <v>16.117764200933227</v>
      </c>
      <c r="Z688" t="str">
        <f>VLOOKUP(physicochemical[[#This Row],[Concentration]],FuzzyQ,2)</f>
        <v>Q1</v>
      </c>
      <c r="AA688">
        <f>SQRT(physicochemical[[#This Row],[S- Fn]])</f>
        <v>0.92659470643468012</v>
      </c>
      <c r="AB688" t="str">
        <f>VLOOKUP(physicochemical[[#This Row],[Dialation]],FuzzyQ,2)</f>
        <v>Q1</v>
      </c>
    </row>
    <row r="689" spans="1:28" hidden="1" x14ac:dyDescent="0.35">
      <c r="A689">
        <f>'winequality-white'!A795</f>
        <v>7.7</v>
      </c>
      <c r="B689">
        <f>'winequality-white'!B795</f>
        <v>0.6</v>
      </c>
      <c r="C689">
        <f>'winequality-white'!D795</f>
        <v>2.6</v>
      </c>
      <c r="D689">
        <f>'winequality-white'!E795</f>
        <v>5.5E-2</v>
      </c>
      <c r="E689">
        <f>'winequality-white'!F795</f>
        <v>7</v>
      </c>
      <c r="F689">
        <f>'winequality-white'!H795</f>
        <v>0.99639</v>
      </c>
      <c r="G689">
        <f>'winequality-white'!I795</f>
        <v>3.38</v>
      </c>
      <c r="H689">
        <f>'winequality-white'!J795</f>
        <v>0.56000000000000005</v>
      </c>
      <c r="I689">
        <f>'winequality-white'!K795</f>
        <v>10.8</v>
      </c>
      <c r="J689" s="17">
        <v>5</v>
      </c>
      <c r="K689">
        <f>STANDARDIZE(physicochemical[[#This Row],[fixed acidity]],Stats!B$3,Stats!B$7)</f>
        <v>-0.56021927928979187</v>
      </c>
      <c r="L689">
        <f>STANDARDIZE(physicochemical[[#This Row],[volatile acidity]],Stats!C$3,Stats!C$7)</f>
        <v>0.40162448808366608</v>
      </c>
      <c r="M689">
        <f>STANDARDIZE(physicochemical[[#This Row],[residual sugar]],Stats!E$3,Stats!E$7)</f>
        <v>1.6626854936809765E-2</v>
      </c>
      <c r="N689">
        <f>STANDARDIZE(physicochemical[[#This Row],[chlorides]],Stats!F$3,Stats!F$7)</f>
        <v>-0.70868278117861661</v>
      </c>
      <c r="O689">
        <f>STANDARDIZE(physicochemical[[#This Row],[free sulfur dioxide]],Stats!G$3,Stats!G$7)</f>
        <v>-0.81931630393553256</v>
      </c>
      <c r="P689">
        <f>STANDARDIZE(physicochemical[[#This Row],[density]],Stats!I$3,Stats!I$7)</f>
        <v>-0.53963744657129942</v>
      </c>
      <c r="Q689">
        <f>STANDARDIZE(physicochemical[[#This Row],[pH]],Stats!J$3,Stats!J$7)</f>
        <v>0.51219422706313278</v>
      </c>
      <c r="R689">
        <f>STANDARDIZE(physicochemical[[#This Row],[sulphates]],Stats!K$3,Stats!K$7)</f>
        <v>-0.59232688219367402</v>
      </c>
      <c r="S689">
        <f>STANDARDIZE(physicochemical[[#This Row],[alcohol]],Stats!L$3,Stats!L$7)</f>
        <v>0.54134853027714147</v>
      </c>
      <c r="T689" s="17">
        <f>STANDARDIZE(physicochemical[[#This Row],[quality]],Stats!N$3,Stats!N$7)</f>
        <v>-0.74377842086283041</v>
      </c>
      <c r="U689">
        <f>SQRT(SUMXMY2($K$2:$S$2,physicochemical[[#This Row],[STDFA]:[STDAlc]]))</f>
        <v>3.9779029855688788</v>
      </c>
      <c r="V689" t="str">
        <f>VLOOKUP(physicochemical[[#This Row],[Euclidean Dist]],Quartiles,2)</f>
        <v>Q2</v>
      </c>
      <c r="W689">
        <f>IF(physicochemical[[#This Row],[Euclidean Dist]]&lt;=beta,1-2*(physicochemical[[#This Row],[Euclidean Dist]]/gamma)^2,2*((physicochemical[[#This Row],[Euclidean Dist]]-gamma)/gamma)^2)</f>
        <v>0.86115785355814012</v>
      </c>
      <c r="X689" t="str">
        <f>VLOOKUP(physicochemical[[#This Row],[S- Fn]],FuzzyQ,2)</f>
        <v>Q1</v>
      </c>
      <c r="Y689">
        <f>physicochemical[[#This Row],[Euclidean Dist]]^2</f>
        <v>15.823712162597799</v>
      </c>
      <c r="Z689" t="str">
        <f>VLOOKUP(physicochemical[[#This Row],[Concentration]],FuzzyQ,2)</f>
        <v>Q1</v>
      </c>
      <c r="AA689">
        <f>SQRT(physicochemical[[#This Row],[S- Fn]])</f>
        <v>0.92798591237051664</v>
      </c>
      <c r="AB689" t="str">
        <f>VLOOKUP(physicochemical[[#This Row],[Dialation]],FuzzyQ,2)</f>
        <v>Q1</v>
      </c>
    </row>
    <row r="690" spans="1:28" hidden="1" x14ac:dyDescent="0.35">
      <c r="A690">
        <f>'winequality-white'!A796</f>
        <v>10.1</v>
      </c>
      <c r="B690">
        <f>'winequality-white'!B796</f>
        <v>0.27</v>
      </c>
      <c r="C690">
        <f>'winequality-white'!D796</f>
        <v>2.2999999999999998</v>
      </c>
      <c r="D690">
        <f>'winequality-white'!E796</f>
        <v>6.5000000000000002E-2</v>
      </c>
      <c r="E690">
        <f>'winequality-white'!F796</f>
        <v>7</v>
      </c>
      <c r="F690">
        <f>'winequality-white'!H796</f>
        <v>0.99531000000000003</v>
      </c>
      <c r="G690">
        <f>'winequality-white'!I796</f>
        <v>3.17</v>
      </c>
      <c r="H690">
        <f>'winequality-white'!J796</f>
        <v>0.53</v>
      </c>
      <c r="I690">
        <f>'winequality-white'!K796</f>
        <v>12.5</v>
      </c>
      <c r="J690" s="17">
        <v>6</v>
      </c>
      <c r="K690">
        <f>STANDARDIZE(physicochemical[[#This Row],[fixed acidity]],Stats!B$3,Stats!B$7)</f>
        <v>0.74654160154944149</v>
      </c>
      <c r="L690">
        <f>STANDARDIZE(physicochemical[[#This Row],[volatile acidity]],Stats!C$3,Stats!C$7)</f>
        <v>-1.4465986477078483</v>
      </c>
      <c r="M690">
        <f>STANDARDIZE(physicochemical[[#This Row],[residual sugar]],Stats!E$3,Stats!E$7)</f>
        <v>-0.2255118091914938</v>
      </c>
      <c r="N690">
        <f>STANDARDIZE(physicochemical[[#This Row],[chlorides]],Stats!F$3,Stats!F$7)</f>
        <v>-0.50834842607511987</v>
      </c>
      <c r="O690">
        <f>STANDARDIZE(physicochemical[[#This Row],[free sulfur dioxide]],Stats!G$3,Stats!G$7)</f>
        <v>-0.81931630393553256</v>
      </c>
      <c r="P690">
        <f>STANDARDIZE(physicochemical[[#This Row],[density]],Stats!I$3,Stats!I$7)</f>
        <v>-1.1470585937520428</v>
      </c>
      <c r="Q690">
        <f>STANDARDIZE(physicochemical[[#This Row],[pH]],Stats!J$3,Stats!J$7)</f>
        <v>-0.81735815468294404</v>
      </c>
      <c r="R690">
        <f>STANDARDIZE(physicochemical[[#This Row],[sulphates]],Stats!K$3,Stats!K$7)</f>
        <v>-0.75607371656346767</v>
      </c>
      <c r="S690">
        <f>STANDARDIZE(physicochemical[[#This Row],[alcohol]],Stats!L$3,Stats!L$7)</f>
        <v>2.1867847925176442</v>
      </c>
      <c r="T690" s="17">
        <f>STANDARDIZE(physicochemical[[#This Row],[quality]],Stats!N$3,Stats!N$7)</f>
        <v>0.50837380281196765</v>
      </c>
      <c r="U690">
        <f>SQRT(SUMXMY2($K$2:$S$2,physicochemical[[#This Row],[STDFA]:[STDAlc]]))</f>
        <v>6.5877013106693445</v>
      </c>
      <c r="V690" t="str">
        <f>VLOOKUP(physicochemical[[#This Row],[Euclidean Dist]],Quartiles,2)</f>
        <v>Q2</v>
      </c>
      <c r="W690">
        <f>IF(physicochemical[[#This Row],[Euclidean Dist]]&lt;=beta,1-2*(physicochemical[[#This Row],[Euclidean Dist]]/gamma)^2,2*((physicochemical[[#This Row],[Euclidean Dist]]-gamma)/gamma)^2)</f>
        <v>0.61921420023106744</v>
      </c>
      <c r="X690" t="str">
        <f>VLOOKUP(physicochemical[[#This Row],[S- Fn]],FuzzyQ,2)</f>
        <v>Q2</v>
      </c>
      <c r="Y690">
        <f>physicochemical[[#This Row],[Euclidean Dist]]^2</f>
        <v>43.397808558594598</v>
      </c>
      <c r="Z690" t="str">
        <f>VLOOKUP(physicochemical[[#This Row],[Concentration]],FuzzyQ,2)</f>
        <v>Q1</v>
      </c>
      <c r="AA690">
        <f>SQRT(physicochemical[[#This Row],[S- Fn]])</f>
        <v>0.78690164584340994</v>
      </c>
      <c r="AB690" t="str">
        <f>VLOOKUP(physicochemical[[#This Row],[Dialation]],FuzzyQ,2)</f>
        <v>Q1</v>
      </c>
    </row>
    <row r="691" spans="1:28" hidden="1" x14ac:dyDescent="0.35">
      <c r="A691">
        <f>'winequality-white'!A797</f>
        <v>10.8</v>
      </c>
      <c r="B691">
        <f>'winequality-white'!B797</f>
        <v>0.89</v>
      </c>
      <c r="C691">
        <f>'winequality-white'!D797</f>
        <v>2.6</v>
      </c>
      <c r="D691">
        <f>'winequality-white'!E797</f>
        <v>0.13200000000000001</v>
      </c>
      <c r="E691">
        <f>'winequality-white'!F797</f>
        <v>7</v>
      </c>
      <c r="F691">
        <f>'winequality-white'!H797</f>
        <v>0.99785999999999997</v>
      </c>
      <c r="G691">
        <f>'winequality-white'!I797</f>
        <v>2.99</v>
      </c>
      <c r="H691">
        <f>'winequality-white'!J797</f>
        <v>1.18</v>
      </c>
      <c r="I691">
        <f>'winequality-white'!K797</f>
        <v>10.199999999999999</v>
      </c>
      <c r="J691" s="17">
        <v>5</v>
      </c>
      <c r="K691">
        <f>STANDARDIZE(physicochemical[[#This Row],[fixed acidity]],Stats!B$3,Stats!B$7)</f>
        <v>1.1276801917942185</v>
      </c>
      <c r="L691">
        <f>STANDARDIZE(physicochemical[[#This Row],[volatile acidity]],Stats!C$3,Stats!C$7)</f>
        <v>2.0258205771125732</v>
      </c>
      <c r="M691">
        <f>STANDARDIZE(physicochemical[[#This Row],[residual sugar]],Stats!E$3,Stats!E$7)</f>
        <v>1.6626854936809765E-2</v>
      </c>
      <c r="N691">
        <f>STANDARDIZE(physicochemical[[#This Row],[chlorides]],Stats!F$3,Stats!F$7)</f>
        <v>0.83389175311830843</v>
      </c>
      <c r="O691">
        <f>STANDARDIZE(physicochemical[[#This Row],[free sulfur dioxide]],Stats!G$3,Stats!G$7)</f>
        <v>-0.81931630393553256</v>
      </c>
      <c r="P691">
        <f>STANDARDIZE(physicochemical[[#This Row],[density]],Stats!I$3,Stats!I$7)</f>
        <v>0.28713022598027466</v>
      </c>
      <c r="Q691">
        <f>STANDARDIZE(physicochemical[[#This Row],[pH]],Stats!J$3,Stats!J$7)</f>
        <v>-1.9569744818938652</v>
      </c>
      <c r="R691">
        <f>STANDARDIZE(physicochemical[[#This Row],[sulphates]],Stats!K$3,Stats!K$7)</f>
        <v>2.7917743614487249</v>
      </c>
      <c r="S691">
        <f>STANDARDIZE(physicochemical[[#This Row],[alcohol]],Stats!L$3,Stats!L$7)</f>
        <v>-3.9393679925390557E-2</v>
      </c>
      <c r="T691" s="17">
        <f>STANDARDIZE(physicochemical[[#This Row],[quality]],Stats!N$3,Stats!N$7)</f>
        <v>-0.74377842086283041</v>
      </c>
      <c r="U691">
        <f>SQRT(SUMXMY2($K$2:$S$2,physicochemical[[#This Row],[STDFA]:[STDAlc]]))</f>
        <v>6.1498035700340585</v>
      </c>
      <c r="V691" t="str">
        <f>VLOOKUP(physicochemical[[#This Row],[Euclidean Dist]],Quartiles,2)</f>
        <v>Q2</v>
      </c>
      <c r="W691">
        <f>IF(physicochemical[[#This Row],[Euclidean Dist]]&lt;=beta,1-2*(physicochemical[[#This Row],[Euclidean Dist]]/gamma)^2,2*((physicochemical[[#This Row],[Euclidean Dist]]-gamma)/gamma)^2)</f>
        <v>0.66815488171975357</v>
      </c>
      <c r="X691" t="str">
        <f>VLOOKUP(physicochemical[[#This Row],[S- Fn]],FuzzyQ,2)</f>
        <v>Q2</v>
      </c>
      <c r="Y691">
        <f>physicochemical[[#This Row],[Euclidean Dist]]^2</f>
        <v>37.820083950003649</v>
      </c>
      <c r="Z691" t="str">
        <f>VLOOKUP(physicochemical[[#This Row],[Concentration]],FuzzyQ,2)</f>
        <v>Q1</v>
      </c>
      <c r="AA691">
        <f>SQRT(physicochemical[[#This Row],[S- Fn]])</f>
        <v>0.81740741476925294</v>
      </c>
      <c r="AB691" t="str">
        <f>VLOOKUP(physicochemical[[#This Row],[Dialation]],FuzzyQ,2)</f>
        <v>Q1</v>
      </c>
    </row>
    <row r="692" spans="1:28" hidden="1" x14ac:dyDescent="0.35">
      <c r="A692">
        <f>'winequality-white'!A798</f>
        <v>8.6999999999999993</v>
      </c>
      <c r="B692">
        <f>'winequality-white'!B798</f>
        <v>0.46</v>
      </c>
      <c r="C692">
        <f>'winequality-white'!D798</f>
        <v>2.5</v>
      </c>
      <c r="D692">
        <f>'winequality-white'!E798</f>
        <v>0.126</v>
      </c>
      <c r="E692">
        <f>'winequality-white'!F798</f>
        <v>24</v>
      </c>
      <c r="F692">
        <f>'winequality-white'!H798</f>
        <v>0.99746000000000001</v>
      </c>
      <c r="G692">
        <f>'winequality-white'!I798</f>
        <v>3.1</v>
      </c>
      <c r="H692">
        <f>'winequality-white'!J798</f>
        <v>0.74</v>
      </c>
      <c r="I692">
        <f>'winequality-white'!K798</f>
        <v>9.6</v>
      </c>
      <c r="J692" s="17">
        <v>5</v>
      </c>
      <c r="K692">
        <f>STANDARDIZE(physicochemical[[#This Row],[fixed acidity]],Stats!B$3,Stats!B$7)</f>
        <v>-1.5735578940111655E-2</v>
      </c>
      <c r="L692">
        <f>STANDARDIZE(physicochemical[[#This Row],[volatile acidity]],Stats!C$3,Stats!C$7)</f>
        <v>-0.38247017558546109</v>
      </c>
      <c r="M692">
        <f>STANDARDIZE(physicochemical[[#This Row],[residual sugar]],Stats!E$3,Stats!E$7)</f>
        <v>-6.408603310595809E-2</v>
      </c>
      <c r="N692">
        <f>STANDARDIZE(physicochemical[[#This Row],[chlorides]],Stats!F$3,Stats!F$7)</f>
        <v>0.71369114005621026</v>
      </c>
      <c r="O692">
        <f>STANDARDIZE(physicochemical[[#This Row],[free sulfur dioxide]],Stats!G$3,Stats!G$7)</f>
        <v>0.88529478000817741</v>
      </c>
      <c r="P692">
        <f>STANDARDIZE(physicochemical[[#This Row],[density]],Stats!I$3,Stats!I$7)</f>
        <v>6.2159430728166057E-2</v>
      </c>
      <c r="Q692">
        <f>STANDARDIZE(physicochemical[[#This Row],[pH]],Stats!J$3,Stats!J$7)</f>
        <v>-1.2605422819316354</v>
      </c>
      <c r="R692">
        <f>STANDARDIZE(physicochemical[[#This Row],[sulphates]],Stats!K$3,Stats!K$7)</f>
        <v>0.39015412402508676</v>
      </c>
      <c r="S692">
        <f>STANDARDIZE(physicochemical[[#This Row],[alcohol]],Stats!L$3,Stats!L$7)</f>
        <v>-0.62013589012792081</v>
      </c>
      <c r="T692" s="17">
        <f>STANDARDIZE(physicochemical[[#This Row],[quality]],Stats!N$3,Stats!N$7)</f>
        <v>-0.74377842086283041</v>
      </c>
      <c r="U692">
        <f>SQRT(SUMXMY2($K$2:$S$2,physicochemical[[#This Row],[STDFA]:[STDAlc]]))</f>
        <v>6.0638000073363898</v>
      </c>
      <c r="V692" t="str">
        <f>VLOOKUP(physicochemical[[#This Row],[Euclidean Dist]],Quartiles,2)</f>
        <v>Q2</v>
      </c>
      <c r="W692">
        <f>IF(physicochemical[[#This Row],[Euclidean Dist]]&lt;=beta,1-2*(physicochemical[[#This Row],[Euclidean Dist]]/gamma)^2,2*((physicochemical[[#This Row],[Euclidean Dist]]-gamma)/gamma)^2)</f>
        <v>0.67737153407848294</v>
      </c>
      <c r="X692" t="str">
        <f>VLOOKUP(physicochemical[[#This Row],[S- Fn]],FuzzyQ,2)</f>
        <v>Q2</v>
      </c>
      <c r="Y692">
        <f>physicochemical[[#This Row],[Euclidean Dist]]^2</f>
        <v>36.769670528972803</v>
      </c>
      <c r="Z692" t="str">
        <f>VLOOKUP(physicochemical[[#This Row],[Concentration]],FuzzyQ,2)</f>
        <v>Q1</v>
      </c>
      <c r="AA692">
        <f>SQRT(physicochemical[[#This Row],[S- Fn]])</f>
        <v>0.82302584046825833</v>
      </c>
      <c r="AB692" t="str">
        <f>VLOOKUP(physicochemical[[#This Row],[Dialation]],FuzzyQ,2)</f>
        <v>Q1</v>
      </c>
    </row>
    <row r="693" spans="1:28" hidden="1" x14ac:dyDescent="0.35">
      <c r="A693">
        <f>'winequality-white'!A799</f>
        <v>9.3000000000000007</v>
      </c>
      <c r="B693">
        <f>'winequality-white'!B799</f>
        <v>0.37</v>
      </c>
      <c r="C693">
        <f>'winequality-white'!D799</f>
        <v>1.6</v>
      </c>
      <c r="D693">
        <f>'winequality-white'!E799</f>
        <v>3.7999999999999999E-2</v>
      </c>
      <c r="E693">
        <f>'winequality-white'!F799</f>
        <v>21</v>
      </c>
      <c r="F693">
        <f>'winequality-white'!H799</f>
        <v>0.99526000000000003</v>
      </c>
      <c r="G693">
        <f>'winequality-white'!I799</f>
        <v>3.24</v>
      </c>
      <c r="H693">
        <f>'winequality-white'!J799</f>
        <v>0.81</v>
      </c>
      <c r="I693">
        <f>'winequality-white'!K799</f>
        <v>10.8</v>
      </c>
      <c r="J693" s="17">
        <v>7</v>
      </c>
      <c r="K693">
        <f>STANDARDIZE(physicochemical[[#This Row],[fixed acidity]],Stats!B$3,Stats!B$7)</f>
        <v>0.31095464126969752</v>
      </c>
      <c r="L693">
        <f>STANDARDIZE(physicochemical[[#This Row],[volatile acidity]],Stats!C$3,Stats!C$7)</f>
        <v>-0.88653103080132889</v>
      </c>
      <c r="M693">
        <f>STANDARDIZE(physicochemical[[#This Row],[residual sugar]],Stats!E$3,Stats!E$7)</f>
        <v>-0.79050202549086812</v>
      </c>
      <c r="N693">
        <f>STANDARDIZE(physicochemical[[#This Row],[chlorides]],Stats!F$3,Stats!F$7)</f>
        <v>-1.0492511848545611</v>
      </c>
      <c r="O693">
        <f>STANDARDIZE(physicochemical[[#This Row],[free sulfur dioxide]],Stats!G$3,Stats!G$7)</f>
        <v>0.5844810593122286</v>
      </c>
      <c r="P693">
        <f>STANDARDIZE(physicochemical[[#This Row],[density]],Stats!I$3,Stats!I$7)</f>
        <v>-1.1751799431585563</v>
      </c>
      <c r="Q693">
        <f>STANDARDIZE(physicochemical[[#This Row],[pH]],Stats!J$3,Stats!J$7)</f>
        <v>-0.37417402743424982</v>
      </c>
      <c r="R693">
        <f>STANDARDIZE(physicochemical[[#This Row],[sulphates]],Stats!K$3,Stats!K$7)</f>
        <v>0.7722300708879386</v>
      </c>
      <c r="S693">
        <f>STANDARDIZE(physicochemical[[#This Row],[alcohol]],Stats!L$3,Stats!L$7)</f>
        <v>0.54134853027714147</v>
      </c>
      <c r="T693" s="17">
        <f>STANDARDIZE(physicochemical[[#This Row],[quality]],Stats!N$3,Stats!N$7)</f>
        <v>1.7605260264867657</v>
      </c>
      <c r="U693">
        <f>SQRT(SUMXMY2($K$2:$S$2,physicochemical[[#This Row],[STDFA]:[STDAlc]]))</f>
        <v>6.2687469324708882</v>
      </c>
      <c r="V693" t="str">
        <f>VLOOKUP(physicochemical[[#This Row],[Euclidean Dist]],Quartiles,2)</f>
        <v>Q2</v>
      </c>
      <c r="W693">
        <f>IF(physicochemical[[#This Row],[Euclidean Dist]]&lt;=beta,1-2*(physicochemical[[#This Row],[Euclidean Dist]]/gamma)^2,2*((physicochemical[[#This Row],[Euclidean Dist]]-gamma)/gamma)^2)</f>
        <v>0.65519431285555407</v>
      </c>
      <c r="X693" t="str">
        <f>VLOOKUP(physicochemical[[#This Row],[S- Fn]],FuzzyQ,2)</f>
        <v>Q2</v>
      </c>
      <c r="Y693">
        <f>physicochemical[[#This Row],[Euclidean Dist]]^2</f>
        <v>39.297188103363169</v>
      </c>
      <c r="Z693" t="str">
        <f>VLOOKUP(physicochemical[[#This Row],[Concentration]],FuzzyQ,2)</f>
        <v>Q1</v>
      </c>
      <c r="AA693">
        <f>SQRT(physicochemical[[#This Row],[S- Fn]])</f>
        <v>0.80944074079302064</v>
      </c>
      <c r="AB693" t="str">
        <f>VLOOKUP(physicochemical[[#This Row],[Dialation]],FuzzyQ,2)</f>
        <v>Q1</v>
      </c>
    </row>
    <row r="694" spans="1:28" hidden="1" x14ac:dyDescent="0.35">
      <c r="A694">
        <f>'winequality-white'!A800</f>
        <v>9.4</v>
      </c>
      <c r="B694">
        <f>'winequality-white'!B800</f>
        <v>0.5</v>
      </c>
      <c r="C694">
        <f>'winequality-white'!D800</f>
        <v>3.6</v>
      </c>
      <c r="D694">
        <f>'winequality-white'!E800</f>
        <v>8.2000000000000003E-2</v>
      </c>
      <c r="E694">
        <f>'winequality-white'!F800</f>
        <v>5</v>
      </c>
      <c r="F694">
        <f>'winequality-white'!H800</f>
        <v>0.99870000000000003</v>
      </c>
      <c r="G694">
        <f>'winequality-white'!I800</f>
        <v>3.29</v>
      </c>
      <c r="H694">
        <f>'winequality-white'!J800</f>
        <v>0.52</v>
      </c>
      <c r="I694">
        <f>'winequality-white'!K800</f>
        <v>10.7</v>
      </c>
      <c r="J694" s="17">
        <v>6</v>
      </c>
      <c r="K694">
        <f>STANDARDIZE(physicochemical[[#This Row],[fixed acidity]],Stats!B$3,Stats!B$7)</f>
        <v>0.3654030113046654</v>
      </c>
      <c r="L694">
        <f>STANDARDIZE(physicochemical[[#This Row],[volatile acidity]],Stats!C$3,Stats!C$7)</f>
        <v>-0.15844312882285336</v>
      </c>
      <c r="M694">
        <f>STANDARDIZE(physicochemical[[#This Row],[residual sugar]],Stats!E$3,Stats!E$7)</f>
        <v>0.82375573536448765</v>
      </c>
      <c r="N694">
        <f>STANDARDIZE(physicochemical[[#This Row],[chlorides]],Stats!F$3,Stats!F$7)</f>
        <v>-0.16778002239917533</v>
      </c>
      <c r="O694">
        <f>STANDARDIZE(physicochemical[[#This Row],[free sulfur dioxide]],Stats!G$3,Stats!G$7)</f>
        <v>-1.0198587843994984</v>
      </c>
      <c r="P694">
        <f>STANDARDIZE(physicochemical[[#This Row],[density]],Stats!I$3,Stats!I$7)</f>
        <v>0.75956889600979027</v>
      </c>
      <c r="Q694">
        <f>STANDARDIZE(physicochemical[[#This Row],[pH]],Stats!J$3,Stats!J$7)</f>
        <v>-5.7613936542327875E-2</v>
      </c>
      <c r="R694">
        <f>STANDARDIZE(physicochemical[[#This Row],[sulphates]],Stats!K$3,Stats!K$7)</f>
        <v>-0.81065599468673222</v>
      </c>
      <c r="S694">
        <f>STANDARDIZE(physicochemical[[#This Row],[alcohol]],Stats!L$3,Stats!L$7)</f>
        <v>0.44455816191005165</v>
      </c>
      <c r="T694" s="17">
        <f>STANDARDIZE(physicochemical[[#This Row],[quality]],Stats!N$3,Stats!N$7)</f>
        <v>0.50837380281196765</v>
      </c>
      <c r="U694">
        <f>SQRT(SUMXMY2($K$2:$S$2,physicochemical[[#This Row],[STDFA]:[STDAlc]]))</f>
        <v>4.7233961917301537</v>
      </c>
      <c r="V694" t="str">
        <f>VLOOKUP(physicochemical[[#This Row],[Euclidean Dist]],Quartiles,2)</f>
        <v>Q2</v>
      </c>
      <c r="W694">
        <f>IF(physicochemical[[#This Row],[Euclidean Dist]]&lt;=beta,1-2*(physicochemical[[#This Row],[Euclidean Dist]]/gamma)^2,2*((physicochemical[[#This Row],[Euclidean Dist]]-gamma)/gamma)^2)</f>
        <v>0.80424101936196957</v>
      </c>
      <c r="X694" t="str">
        <f>VLOOKUP(physicochemical[[#This Row],[S- Fn]],FuzzyQ,2)</f>
        <v>Q1</v>
      </c>
      <c r="Y694">
        <f>physicochemical[[#This Row],[Euclidean Dist]]^2</f>
        <v>22.310471584050919</v>
      </c>
      <c r="Z694" t="str">
        <f>VLOOKUP(physicochemical[[#This Row],[Concentration]],FuzzyQ,2)</f>
        <v>Q1</v>
      </c>
      <c r="AA694">
        <f>SQRT(physicochemical[[#This Row],[S- Fn]])</f>
        <v>0.89679485912998491</v>
      </c>
      <c r="AB694" t="str">
        <f>VLOOKUP(physicochemical[[#This Row],[Dialation]],FuzzyQ,2)</f>
        <v>Q1</v>
      </c>
    </row>
    <row r="695" spans="1:28" hidden="1" x14ac:dyDescent="0.35">
      <c r="A695">
        <f>'winequality-white'!A802</f>
        <v>7.2</v>
      </c>
      <c r="B695">
        <f>'winequality-white'!B802</f>
        <v>0.61</v>
      </c>
      <c r="C695">
        <f>'winequality-white'!D802</f>
        <v>4</v>
      </c>
      <c r="D695">
        <f>'winequality-white'!E802</f>
        <v>8.2000000000000003E-2</v>
      </c>
      <c r="E695">
        <f>'winequality-white'!F802</f>
        <v>26</v>
      </c>
      <c r="F695">
        <f>'winequality-white'!H802</f>
        <v>0.99641000000000002</v>
      </c>
      <c r="G695">
        <f>'winequality-white'!I802</f>
        <v>3.25</v>
      </c>
      <c r="H695">
        <f>'winequality-white'!J802</f>
        <v>0.51</v>
      </c>
      <c r="I695">
        <f>'winequality-white'!K802</f>
        <v>9.4</v>
      </c>
      <c r="J695" s="17">
        <v>5</v>
      </c>
      <c r="K695">
        <f>STANDARDIZE(physicochemical[[#This Row],[fixed acidity]],Stats!B$3,Stats!B$7)</f>
        <v>-0.83246112946463224</v>
      </c>
      <c r="L695">
        <f>STANDARDIZE(physicochemical[[#This Row],[volatile acidity]],Stats!C$3,Stats!C$7)</f>
        <v>0.45763124977431813</v>
      </c>
      <c r="M695">
        <f>STANDARDIZE(physicochemical[[#This Row],[residual sugar]],Stats!E$3,Stats!E$7)</f>
        <v>1.1466072875355586</v>
      </c>
      <c r="N695">
        <f>STANDARDIZE(physicochemical[[#This Row],[chlorides]],Stats!F$3,Stats!F$7)</f>
        <v>-0.16778002239917533</v>
      </c>
      <c r="O695">
        <f>STANDARDIZE(physicochemical[[#This Row],[free sulfur dioxide]],Stats!G$3,Stats!G$7)</f>
        <v>1.0858372604721434</v>
      </c>
      <c r="P695">
        <f>STANDARDIZE(physicochemical[[#This Row],[density]],Stats!I$3,Stats!I$7)</f>
        <v>-0.52838890680868156</v>
      </c>
      <c r="Q695">
        <f>STANDARDIZE(physicochemical[[#This Row],[pH]],Stats!J$3,Stats!J$7)</f>
        <v>-0.3108620092558666</v>
      </c>
      <c r="R695">
        <f>STANDARDIZE(physicochemical[[#This Row],[sulphates]],Stats!K$3,Stats!K$7)</f>
        <v>-0.86523827280999688</v>
      </c>
      <c r="S695">
        <f>STANDARDIZE(physicochemical[[#This Row],[alcohol]],Stats!L$3,Stats!L$7)</f>
        <v>-0.813716626862097</v>
      </c>
      <c r="T695" s="17">
        <f>STANDARDIZE(physicochemical[[#This Row],[quality]],Stats!N$3,Stats!N$7)</f>
        <v>-0.74377842086283041</v>
      </c>
      <c r="U695">
        <f>SQRT(SUMXMY2($K$2:$S$2,physicochemical[[#This Row],[STDFA]:[STDAlc]]))</f>
        <v>4.7283580407039709</v>
      </c>
      <c r="V695" t="str">
        <f>VLOOKUP(physicochemical[[#This Row],[Euclidean Dist]],Quartiles,2)</f>
        <v>Q2</v>
      </c>
      <c r="W695">
        <f>IF(physicochemical[[#This Row],[Euclidean Dist]]&lt;=beta,1-2*(physicochemical[[#This Row],[Euclidean Dist]]/gamma)^2,2*((physicochemical[[#This Row],[Euclidean Dist]]-gamma)/gamma)^2)</f>
        <v>0.80382952024612409</v>
      </c>
      <c r="X695" t="str">
        <f>VLOOKUP(physicochemical[[#This Row],[S- Fn]],FuzzyQ,2)</f>
        <v>Q1</v>
      </c>
      <c r="Y695">
        <f>physicochemical[[#This Row],[Euclidean Dist]]^2</f>
        <v>22.357369761089895</v>
      </c>
      <c r="Z695" t="str">
        <f>VLOOKUP(physicochemical[[#This Row],[Concentration]],FuzzyQ,2)</f>
        <v>Q1</v>
      </c>
      <c r="AA695">
        <f>SQRT(physicochemical[[#This Row],[S- Fn]])</f>
        <v>0.89656540210189017</v>
      </c>
      <c r="AB695" t="str">
        <f>VLOOKUP(physicochemical[[#This Row],[Dialation]],FuzzyQ,2)</f>
        <v>Q1</v>
      </c>
    </row>
    <row r="696" spans="1:28" hidden="1" x14ac:dyDescent="0.35">
      <c r="A696">
        <f>'winequality-white'!A803</f>
        <v>8.6</v>
      </c>
      <c r="B696">
        <f>'winequality-white'!B803</f>
        <v>0.55000000000000004</v>
      </c>
      <c r="C696">
        <f>'winequality-white'!D803</f>
        <v>3.3</v>
      </c>
      <c r="D696">
        <f>'winequality-white'!E803</f>
        <v>6.8000000000000005E-2</v>
      </c>
      <c r="E696">
        <f>'winequality-white'!F803</f>
        <v>8</v>
      </c>
      <c r="F696">
        <f>'winequality-white'!H803</f>
        <v>0.99734999999999996</v>
      </c>
      <c r="G696">
        <f>'winequality-white'!I803</f>
        <v>3.23</v>
      </c>
      <c r="H696">
        <f>'winequality-white'!J803</f>
        <v>0.44</v>
      </c>
      <c r="I696">
        <f>'winequality-white'!K803</f>
        <v>10</v>
      </c>
      <c r="J696" s="17">
        <v>5</v>
      </c>
      <c r="K696">
        <f>STANDARDIZE(physicochemical[[#This Row],[fixed acidity]],Stats!B$3,Stats!B$7)</f>
        <v>-7.0183948975079527E-2</v>
      </c>
      <c r="L696">
        <f>STANDARDIZE(physicochemical[[#This Row],[volatile acidity]],Stats!C$3,Stats!C$7)</f>
        <v>0.12159067963040668</v>
      </c>
      <c r="M696">
        <f>STANDARDIZE(physicochemical[[#This Row],[residual sugar]],Stats!E$3,Stats!E$7)</f>
        <v>0.58161707123618411</v>
      </c>
      <c r="N696">
        <f>STANDARDIZE(physicochemical[[#This Row],[chlorides]],Stats!F$3,Stats!F$7)</f>
        <v>-0.44824811954407073</v>
      </c>
      <c r="O696">
        <f>STANDARDIZE(physicochemical[[#This Row],[free sulfur dioxide]],Stats!G$3,Stats!G$7)</f>
        <v>-0.71904506370354959</v>
      </c>
      <c r="P696">
        <f>STANDARDIZE(physicochemical[[#This Row],[density]],Stats!I$3,Stats!I$7)</f>
        <v>2.9246203379871822E-4</v>
      </c>
      <c r="Q696">
        <f>STANDARDIZE(physicochemical[[#This Row],[pH]],Stats!J$3,Stats!J$7)</f>
        <v>-0.43748604561263593</v>
      </c>
      <c r="R696">
        <f>STANDARDIZE(physicochemical[[#This Row],[sulphates]],Stats!K$3,Stats!K$7)</f>
        <v>-1.2473142196728484</v>
      </c>
      <c r="S696">
        <f>STANDARDIZE(physicochemical[[#This Row],[alcohol]],Stats!L$3,Stats!L$7)</f>
        <v>-0.23297441665956675</v>
      </c>
      <c r="T696" s="17">
        <f>STANDARDIZE(physicochemical[[#This Row],[quality]],Stats!N$3,Stats!N$7)</f>
        <v>-0.74377842086283041</v>
      </c>
      <c r="U696">
        <f>SQRT(SUMXMY2($K$2:$S$2,physicochemical[[#This Row],[STDFA]:[STDAlc]]))</f>
        <v>4.630271511705021</v>
      </c>
      <c r="V696" t="str">
        <f>VLOOKUP(physicochemical[[#This Row],[Euclidean Dist]],Quartiles,2)</f>
        <v>Q2</v>
      </c>
      <c r="W696">
        <f>IF(physicochemical[[#This Row],[Euclidean Dist]]&lt;=beta,1-2*(physicochemical[[#This Row],[Euclidean Dist]]/gamma)^2,2*((physicochemical[[#This Row],[Euclidean Dist]]-gamma)/gamma)^2)</f>
        <v>0.81188394572598788</v>
      </c>
      <c r="X696" t="str">
        <f>VLOOKUP(physicochemical[[#This Row],[S- Fn]],FuzzyQ,2)</f>
        <v>Q1</v>
      </c>
      <c r="Y696">
        <f>physicochemical[[#This Row],[Euclidean Dist]]^2</f>
        <v>21.439414272107101</v>
      </c>
      <c r="Z696" t="str">
        <f>VLOOKUP(physicochemical[[#This Row],[Concentration]],FuzzyQ,2)</f>
        <v>Q1</v>
      </c>
      <c r="AA696">
        <f>SQRT(physicochemical[[#This Row],[S- Fn]])</f>
        <v>0.90104602863893024</v>
      </c>
      <c r="AB696" t="str">
        <f>VLOOKUP(physicochemical[[#This Row],[Dialation]],FuzzyQ,2)</f>
        <v>Q1</v>
      </c>
    </row>
    <row r="697" spans="1:28" hidden="1" x14ac:dyDescent="0.35">
      <c r="A697">
        <f>'winequality-white'!A804</f>
        <v>5.0999999999999996</v>
      </c>
      <c r="B697">
        <f>'winequality-white'!B804</f>
        <v>0.58499999999999996</v>
      </c>
      <c r="C697">
        <f>'winequality-white'!D804</f>
        <v>1.7</v>
      </c>
      <c r="D697">
        <f>'winequality-white'!E804</f>
        <v>4.3999999999999997E-2</v>
      </c>
      <c r="E697">
        <f>'winequality-white'!F804</f>
        <v>14</v>
      </c>
      <c r="F697">
        <f>'winequality-white'!H804</f>
        <v>0.99263999999999997</v>
      </c>
      <c r="G697">
        <f>'winequality-white'!I804</f>
        <v>3.56</v>
      </c>
      <c r="H697">
        <f>'winequality-white'!J804</f>
        <v>0.94</v>
      </c>
      <c r="I697">
        <f>'winequality-white'!K804</f>
        <v>12.9</v>
      </c>
      <c r="J697" s="17">
        <v>7</v>
      </c>
      <c r="K697">
        <f>STANDARDIZE(physicochemical[[#This Row],[fixed acidity]],Stats!B$3,Stats!B$7)</f>
        <v>-1.975876900198962</v>
      </c>
      <c r="L697">
        <f>STANDARDIZE(physicochemical[[#This Row],[volatile acidity]],Stats!C$3,Stats!C$7)</f>
        <v>0.31761434554768808</v>
      </c>
      <c r="M697">
        <f>STANDARDIZE(physicochemical[[#This Row],[residual sugar]],Stats!E$3,Stats!E$7)</f>
        <v>-0.70978913744810046</v>
      </c>
      <c r="N697">
        <f>STANDARDIZE(physicochemical[[#This Row],[chlorides]],Stats!F$3,Stats!F$7)</f>
        <v>-0.92905057179246309</v>
      </c>
      <c r="O697">
        <f>STANDARDIZE(physicochemical[[#This Row],[free sulfur dioxide]],Stats!G$3,Stats!G$7)</f>
        <v>-0.11741762231165197</v>
      </c>
      <c r="P697">
        <f>STANDARDIZE(physicochemical[[#This Row],[density]],Stats!I$3,Stats!I$7)</f>
        <v>-2.6487386520600675</v>
      </c>
      <c r="Q697">
        <f>STANDARDIZE(physicochemical[[#This Row],[pH]],Stats!J$3,Stats!J$7)</f>
        <v>1.6518105542740569</v>
      </c>
      <c r="R697">
        <f>STANDARDIZE(physicochemical[[#This Row],[sulphates]],Stats!K$3,Stats!K$7)</f>
        <v>1.4817996864903766</v>
      </c>
      <c r="S697">
        <f>STANDARDIZE(physicochemical[[#This Row],[alcohol]],Stats!L$3,Stats!L$7)</f>
        <v>2.5739462659859984</v>
      </c>
      <c r="T697" s="17">
        <f>STANDARDIZE(physicochemical[[#This Row],[quality]],Stats!N$3,Stats!N$7)</f>
        <v>1.7605260264867657</v>
      </c>
      <c r="U697">
        <f>SQRT(SUMXMY2($K$2:$S$2,physicochemical[[#This Row],[STDFA]:[STDAlc]]))</f>
        <v>5.7876080310223808</v>
      </c>
      <c r="V697" t="str">
        <f>VLOOKUP(physicochemical[[#This Row],[Euclidean Dist]],Quartiles,2)</f>
        <v>Q2</v>
      </c>
      <c r="W697">
        <f>IF(physicochemical[[#This Row],[Euclidean Dist]]&lt;=beta,1-2*(physicochemical[[#This Row],[Euclidean Dist]]/gamma)^2,2*((physicochemical[[#This Row],[Euclidean Dist]]-gamma)/gamma)^2)</f>
        <v>0.70609216349423176</v>
      </c>
      <c r="X697" t="str">
        <f>VLOOKUP(physicochemical[[#This Row],[S- Fn]],FuzzyQ,2)</f>
        <v>Q2</v>
      </c>
      <c r="Y697">
        <f>physicochemical[[#This Row],[Euclidean Dist]]^2</f>
        <v>33.496406720754756</v>
      </c>
      <c r="Z697" t="str">
        <f>VLOOKUP(physicochemical[[#This Row],[Concentration]],FuzzyQ,2)</f>
        <v>Q1</v>
      </c>
      <c r="AA697">
        <f>SQRT(physicochemical[[#This Row],[S- Fn]])</f>
        <v>0.84029290339394858</v>
      </c>
      <c r="AB697" t="str">
        <f>VLOOKUP(physicochemical[[#This Row],[Dialation]],FuzzyQ,2)</f>
        <v>Q1</v>
      </c>
    </row>
    <row r="698" spans="1:28" hidden="1" x14ac:dyDescent="0.35">
      <c r="A698">
        <f>'winequality-white'!A805</f>
        <v>7.7</v>
      </c>
      <c r="B698">
        <f>'winequality-white'!B805</f>
        <v>0.56000000000000005</v>
      </c>
      <c r="C698">
        <f>'winequality-white'!D805</f>
        <v>2.5</v>
      </c>
      <c r="D698">
        <f>'winequality-white'!E805</f>
        <v>0.114</v>
      </c>
      <c r="E698">
        <f>'winequality-white'!F805</f>
        <v>14</v>
      </c>
      <c r="F698">
        <f>'winequality-white'!H805</f>
        <v>0.99709999999999999</v>
      </c>
      <c r="G698">
        <f>'winequality-white'!I805</f>
        <v>3.24</v>
      </c>
      <c r="H698">
        <f>'winequality-white'!J805</f>
        <v>0.66</v>
      </c>
      <c r="I698">
        <f>'winequality-white'!K805</f>
        <v>9.6</v>
      </c>
      <c r="J698" s="17">
        <v>6</v>
      </c>
      <c r="K698">
        <f>STANDARDIZE(physicochemical[[#This Row],[fixed acidity]],Stats!B$3,Stats!B$7)</f>
        <v>-0.56021927928979187</v>
      </c>
      <c r="L698">
        <f>STANDARDIZE(physicochemical[[#This Row],[volatile acidity]],Stats!C$3,Stats!C$7)</f>
        <v>0.1775974413210587</v>
      </c>
      <c r="M698">
        <f>STANDARDIZE(physicochemical[[#This Row],[residual sugar]],Stats!E$3,Stats!E$7)</f>
        <v>-6.408603310595809E-2</v>
      </c>
      <c r="N698">
        <f>STANDARDIZE(physicochemical[[#This Row],[chlorides]],Stats!F$3,Stats!F$7)</f>
        <v>0.47328991393201425</v>
      </c>
      <c r="O698">
        <f>STANDARDIZE(physicochemical[[#This Row],[free sulfur dioxide]],Stats!G$3,Stats!G$7)</f>
        <v>-0.11741762231165197</v>
      </c>
      <c r="P698">
        <f>STANDARDIZE(physicochemical[[#This Row],[density]],Stats!I$3,Stats!I$7)</f>
        <v>-0.14031428499876916</v>
      </c>
      <c r="Q698">
        <f>STANDARDIZE(physicochemical[[#This Row],[pH]],Stats!J$3,Stats!J$7)</f>
        <v>-0.37417402743424982</v>
      </c>
      <c r="R698">
        <f>STANDARDIZE(physicochemical[[#This Row],[sulphates]],Stats!K$3,Stats!K$7)</f>
        <v>-4.6504100961029089E-2</v>
      </c>
      <c r="S698">
        <f>STANDARDIZE(physicochemical[[#This Row],[alcohol]],Stats!L$3,Stats!L$7)</f>
        <v>-0.62013589012792081</v>
      </c>
      <c r="T698" s="17">
        <f>STANDARDIZE(physicochemical[[#This Row],[quality]],Stats!N$3,Stats!N$7)</f>
        <v>0.50837380281196765</v>
      </c>
      <c r="U698">
        <f>SQRT(SUMXMY2($K$2:$S$2,physicochemical[[#This Row],[STDFA]:[STDAlc]]))</f>
        <v>4.7899447871886975</v>
      </c>
      <c r="V698" t="str">
        <f>VLOOKUP(physicochemical[[#This Row],[Euclidean Dist]],Quartiles,2)</f>
        <v>Q2</v>
      </c>
      <c r="W698">
        <f>IF(physicochemical[[#This Row],[Euclidean Dist]]&lt;=beta,1-2*(physicochemical[[#This Row],[Euclidean Dist]]/gamma)^2,2*((physicochemical[[#This Row],[Euclidean Dist]]-gamma)/gamma)^2)</f>
        <v>0.79868600863831496</v>
      </c>
      <c r="X698" t="str">
        <f>VLOOKUP(physicochemical[[#This Row],[S- Fn]],FuzzyQ,2)</f>
        <v>Q1</v>
      </c>
      <c r="Y698">
        <f>physicochemical[[#This Row],[Euclidean Dist]]^2</f>
        <v>22.943571064316178</v>
      </c>
      <c r="Z698" t="str">
        <f>VLOOKUP(physicochemical[[#This Row],[Concentration]],FuzzyQ,2)</f>
        <v>Q1</v>
      </c>
      <c r="AA698">
        <f>SQRT(physicochemical[[#This Row],[S- Fn]])</f>
        <v>0.89369234563037125</v>
      </c>
      <c r="AB698" t="str">
        <f>VLOOKUP(physicochemical[[#This Row],[Dialation]],FuzzyQ,2)</f>
        <v>Q1</v>
      </c>
    </row>
    <row r="699" spans="1:28" hidden="1" x14ac:dyDescent="0.35">
      <c r="A699">
        <f>'winequality-white'!A806</f>
        <v>8.4</v>
      </c>
      <c r="B699">
        <f>'winequality-white'!B806</f>
        <v>0.52</v>
      </c>
      <c r="C699">
        <f>'winequality-white'!D806</f>
        <v>2.7</v>
      </c>
      <c r="D699">
        <f>'winequality-white'!E806</f>
        <v>8.4000000000000005E-2</v>
      </c>
      <c r="E699">
        <f>'winequality-white'!F806</f>
        <v>4</v>
      </c>
      <c r="F699">
        <f>'winequality-white'!H806</f>
        <v>0.99682000000000004</v>
      </c>
      <c r="G699">
        <f>'winequality-white'!I806</f>
        <v>3.26</v>
      </c>
      <c r="H699">
        <f>'winequality-white'!J806</f>
        <v>0.56999999999999995</v>
      </c>
      <c r="I699">
        <f>'winequality-white'!K806</f>
        <v>9.9</v>
      </c>
      <c r="J699" s="17">
        <v>6</v>
      </c>
      <c r="K699">
        <f>STANDARDIZE(physicochemical[[#This Row],[fixed acidity]],Stats!B$3,Stats!B$7)</f>
        <v>-0.17908068904501528</v>
      </c>
      <c r="L699">
        <f>STANDARDIZE(physicochemical[[#This Row],[volatile acidity]],Stats!C$3,Stats!C$7)</f>
        <v>-4.6429605441549338E-2</v>
      </c>
      <c r="M699">
        <f>STANDARDIZE(physicochemical[[#This Row],[residual sugar]],Stats!E$3,Stats!E$7)</f>
        <v>9.733974297957762E-2</v>
      </c>
      <c r="N699">
        <f>STANDARDIZE(physicochemical[[#This Row],[chlorides]],Stats!F$3,Stats!F$7)</f>
        <v>-0.12771315137847594</v>
      </c>
      <c r="O699">
        <f>STANDARDIZE(physicochemical[[#This Row],[free sulfur dioxide]],Stats!G$3,Stats!G$7)</f>
        <v>-1.1201300246314814</v>
      </c>
      <c r="P699">
        <f>STANDARDIZE(physicochemical[[#This Row],[density]],Stats!I$3,Stats!I$7)</f>
        <v>-0.29779384167523271</v>
      </c>
      <c r="Q699">
        <f>STANDARDIZE(physicochemical[[#This Row],[pH]],Stats!J$3,Stats!J$7)</f>
        <v>-0.24754999107748332</v>
      </c>
      <c r="R699">
        <f>STANDARDIZE(physicochemical[[#This Row],[sulphates]],Stats!K$3,Stats!K$7)</f>
        <v>-0.53774460407041014</v>
      </c>
      <c r="S699">
        <f>STANDARDIZE(physicochemical[[#This Row],[alcohol]],Stats!L$3,Stats!L$7)</f>
        <v>-0.32976478502665485</v>
      </c>
      <c r="T699" s="17">
        <f>STANDARDIZE(physicochemical[[#This Row],[quality]],Stats!N$3,Stats!N$7)</f>
        <v>0.50837380281196765</v>
      </c>
      <c r="U699">
        <f>SQRT(SUMXMY2($K$2:$S$2,physicochemical[[#This Row],[STDFA]:[STDAlc]]))</f>
        <v>4.6840376219656834</v>
      </c>
      <c r="V699" t="str">
        <f>VLOOKUP(physicochemical[[#This Row],[Euclidean Dist]],Quartiles,2)</f>
        <v>Q2</v>
      </c>
      <c r="W699">
        <f>IF(physicochemical[[#This Row],[Euclidean Dist]]&lt;=beta,1-2*(physicochemical[[#This Row],[Euclidean Dist]]/gamma)^2,2*((physicochemical[[#This Row],[Euclidean Dist]]-gamma)/gamma)^2)</f>
        <v>0.8074898227139341</v>
      </c>
      <c r="X699" t="str">
        <f>VLOOKUP(physicochemical[[#This Row],[S- Fn]],FuzzyQ,2)</f>
        <v>Q1</v>
      </c>
      <c r="Y699">
        <f>physicochemical[[#This Row],[Euclidean Dist]]^2</f>
        <v>21.940208443989935</v>
      </c>
      <c r="Z699" t="str">
        <f>VLOOKUP(physicochemical[[#This Row],[Concentration]],FuzzyQ,2)</f>
        <v>Q1</v>
      </c>
      <c r="AA699">
        <f>SQRT(physicochemical[[#This Row],[S- Fn]])</f>
        <v>0.89860437496928203</v>
      </c>
      <c r="AB699" t="str">
        <f>VLOOKUP(physicochemical[[#This Row],[Dialation]],FuzzyQ,2)</f>
        <v>Q1</v>
      </c>
    </row>
    <row r="700" spans="1:28" hidden="1" x14ac:dyDescent="0.35">
      <c r="A700">
        <f>'winequality-white'!A807</f>
        <v>8.1999999999999993</v>
      </c>
      <c r="B700">
        <f>'winequality-white'!B807</f>
        <v>0.28000000000000003</v>
      </c>
      <c r="C700">
        <f>'winequality-white'!D807</f>
        <v>2.4</v>
      </c>
      <c r="D700">
        <f>'winequality-white'!E807</f>
        <v>5.1999999999999998E-2</v>
      </c>
      <c r="E700">
        <f>'winequality-white'!F807</f>
        <v>4</v>
      </c>
      <c r="F700">
        <f>'winequality-white'!H807</f>
        <v>0.99356</v>
      </c>
      <c r="G700">
        <f>'winequality-white'!I807</f>
        <v>3.33</v>
      </c>
      <c r="H700">
        <f>'winequality-white'!J807</f>
        <v>0.7</v>
      </c>
      <c r="I700">
        <f>'winequality-white'!K807</f>
        <v>12.8</v>
      </c>
      <c r="J700" s="17">
        <v>7</v>
      </c>
      <c r="K700">
        <f>STANDARDIZE(physicochemical[[#This Row],[fixed acidity]],Stats!B$3,Stats!B$7)</f>
        <v>-0.287977429114952</v>
      </c>
      <c r="L700">
        <f>STANDARDIZE(physicochemical[[#This Row],[volatile acidity]],Stats!C$3,Stats!C$7)</f>
        <v>-1.3905918860171962</v>
      </c>
      <c r="M700">
        <f>STANDARDIZE(physicochemical[[#This Row],[residual sugar]],Stats!E$3,Stats!E$7)</f>
        <v>-0.14479892114872595</v>
      </c>
      <c r="N700">
        <f>STANDARDIZE(physicochemical[[#This Row],[chlorides]],Stats!F$3,Stats!F$7)</f>
        <v>-0.76878308770966564</v>
      </c>
      <c r="O700">
        <f>STANDARDIZE(physicochemical[[#This Row],[free sulfur dioxide]],Stats!G$3,Stats!G$7)</f>
        <v>-1.1201300246314814</v>
      </c>
      <c r="P700">
        <f>STANDARDIZE(physicochemical[[#This Row],[density]],Stats!I$3,Stats!I$7)</f>
        <v>-2.1313058229801429</v>
      </c>
      <c r="Q700">
        <f>STANDARDIZE(physicochemical[[#This Row],[pH]],Stats!J$3,Stats!J$7)</f>
        <v>0.19563413617121084</v>
      </c>
      <c r="R700">
        <f>STANDARDIZE(physicochemical[[#This Row],[sulphates]],Stats!K$3,Stats!K$7)</f>
        <v>0.17182501153202853</v>
      </c>
      <c r="S700">
        <f>STANDARDIZE(physicochemical[[#This Row],[alcohol]],Stats!L$3,Stats!L$7)</f>
        <v>2.4771558976189101</v>
      </c>
      <c r="T700" s="17">
        <f>STANDARDIZE(physicochemical[[#This Row],[quality]],Stats!N$3,Stats!N$7)</f>
        <v>1.7605260264867657</v>
      </c>
      <c r="U700">
        <f>SQRT(SUMXMY2($K$2:$S$2,physicochemical[[#This Row],[STDFA]:[STDAlc]]))</f>
        <v>6.3527935658810986</v>
      </c>
      <c r="V700" t="str">
        <f>VLOOKUP(physicochemical[[#This Row],[Euclidean Dist]],Quartiles,2)</f>
        <v>Q2</v>
      </c>
      <c r="W700">
        <f>IF(physicochemical[[#This Row],[Euclidean Dist]]&lt;=beta,1-2*(physicochemical[[#This Row],[Euclidean Dist]]/gamma)^2,2*((physicochemical[[#This Row],[Euclidean Dist]]-gamma)/gamma)^2)</f>
        <v>0.64588654309902238</v>
      </c>
      <c r="X700" t="str">
        <f>VLOOKUP(physicochemical[[#This Row],[S- Fn]],FuzzyQ,2)</f>
        <v>Q2</v>
      </c>
      <c r="Y700">
        <f>physicochemical[[#This Row],[Euclidean Dist]]^2</f>
        <v>40.357986090700287</v>
      </c>
      <c r="Z700" t="str">
        <f>VLOOKUP(physicochemical[[#This Row],[Concentration]],FuzzyQ,2)</f>
        <v>Q1</v>
      </c>
      <c r="AA700">
        <f>SQRT(physicochemical[[#This Row],[S- Fn]])</f>
        <v>0.80367066830824574</v>
      </c>
      <c r="AB700" t="str">
        <f>VLOOKUP(physicochemical[[#This Row],[Dialation]],FuzzyQ,2)</f>
        <v>Q1</v>
      </c>
    </row>
    <row r="701" spans="1:28" hidden="1" x14ac:dyDescent="0.35">
      <c r="A701">
        <f>'winequality-white'!A808</f>
        <v>8.4</v>
      </c>
      <c r="B701">
        <f>'winequality-white'!B808</f>
        <v>0.25</v>
      </c>
      <c r="C701">
        <f>'winequality-white'!D808</f>
        <v>2</v>
      </c>
      <c r="D701">
        <f>'winequality-white'!E808</f>
        <v>4.1000000000000002E-2</v>
      </c>
      <c r="E701">
        <f>'winequality-white'!F808</f>
        <v>4</v>
      </c>
      <c r="F701">
        <f>'winequality-white'!H808</f>
        <v>0.99385999999999997</v>
      </c>
      <c r="G701">
        <f>'winequality-white'!I808</f>
        <v>3.27</v>
      </c>
      <c r="H701">
        <f>'winequality-white'!J808</f>
        <v>0.71</v>
      </c>
      <c r="I701">
        <f>'winequality-white'!K808</f>
        <v>12.5</v>
      </c>
      <c r="J701" s="17">
        <v>7</v>
      </c>
      <c r="K701">
        <f>STANDARDIZE(physicochemical[[#This Row],[fixed acidity]],Stats!B$3,Stats!B$7)</f>
        <v>-0.17908068904501528</v>
      </c>
      <c r="L701">
        <f>STANDARDIZE(physicochemical[[#This Row],[volatile acidity]],Stats!C$3,Stats!C$7)</f>
        <v>-1.5586121710891523</v>
      </c>
      <c r="M701">
        <f>STANDARDIZE(physicochemical[[#This Row],[residual sugar]],Stats!E$3,Stats!E$7)</f>
        <v>-0.46765047331979703</v>
      </c>
      <c r="N701">
        <f>STANDARDIZE(physicochemical[[#This Row],[chlorides]],Stats!F$3,Stats!F$7)</f>
        <v>-0.98915087832351201</v>
      </c>
      <c r="O701">
        <f>STANDARDIZE(physicochemical[[#This Row],[free sulfur dioxide]],Stats!G$3,Stats!G$7)</f>
        <v>-1.1201300246314814</v>
      </c>
      <c r="P701">
        <f>STANDARDIZE(physicochemical[[#This Row],[density]],Stats!I$3,Stats!I$7)</f>
        <v>-1.9625777265410613</v>
      </c>
      <c r="Q701">
        <f>STANDARDIZE(physicochemical[[#This Row],[pH]],Stats!J$3,Stats!J$7)</f>
        <v>-0.18423797289909724</v>
      </c>
      <c r="R701">
        <f>STANDARDIZE(physicochemical[[#This Row],[sulphates]],Stats!K$3,Stats!K$7)</f>
        <v>0.22640728965529308</v>
      </c>
      <c r="S701">
        <f>STANDARDIZE(physicochemical[[#This Row],[alcohol]],Stats!L$3,Stats!L$7)</f>
        <v>2.1867847925176442</v>
      </c>
      <c r="T701" s="17">
        <f>STANDARDIZE(physicochemical[[#This Row],[quality]],Stats!N$3,Stats!N$7)</f>
        <v>1.7605260264867657</v>
      </c>
      <c r="U701">
        <f>SQRT(SUMXMY2($K$2:$S$2,physicochemical[[#This Row],[STDFA]:[STDAlc]]))</f>
        <v>6.6144930866444867</v>
      </c>
      <c r="V701" t="str">
        <f>VLOOKUP(physicochemical[[#This Row],[Euclidean Dist]],Quartiles,2)</f>
        <v>Q2</v>
      </c>
      <c r="W701">
        <f>IF(physicochemical[[#This Row],[Euclidean Dist]]&lt;=beta,1-2*(physicochemical[[#This Row],[Euclidean Dist]]/gamma)^2,2*((physicochemical[[#This Row],[Euclidean Dist]]-gamma)/gamma)^2)</f>
        <v>0.61611063719251891</v>
      </c>
      <c r="X701" t="str">
        <f>VLOOKUP(physicochemical[[#This Row],[S- Fn]],FuzzyQ,2)</f>
        <v>Q2</v>
      </c>
      <c r="Y701">
        <f>physicochemical[[#This Row],[Euclidean Dist]]^2</f>
        <v>43.751518793267707</v>
      </c>
      <c r="Z701" t="str">
        <f>VLOOKUP(physicochemical[[#This Row],[Concentration]],FuzzyQ,2)</f>
        <v>Q1</v>
      </c>
      <c r="AA701">
        <f>SQRT(physicochemical[[#This Row],[S- Fn]])</f>
        <v>0.7849271540675089</v>
      </c>
      <c r="AB701" t="str">
        <f>VLOOKUP(physicochemical[[#This Row],[Dialation]],FuzzyQ,2)</f>
        <v>Q1</v>
      </c>
    </row>
    <row r="702" spans="1:28" hidden="1" x14ac:dyDescent="0.35">
      <c r="A702">
        <f>'winequality-white'!A810</f>
        <v>7.4</v>
      </c>
      <c r="B702">
        <f>'winequality-white'!B810</f>
        <v>0.53</v>
      </c>
      <c r="C702">
        <f>'winequality-white'!D810</f>
        <v>1.9</v>
      </c>
      <c r="D702">
        <f>'winequality-white'!E810</f>
        <v>0.16500000000000001</v>
      </c>
      <c r="E702">
        <f>'winequality-white'!F810</f>
        <v>4</v>
      </c>
      <c r="F702">
        <f>'winequality-white'!H810</f>
        <v>0.99702000000000002</v>
      </c>
      <c r="G702">
        <f>'winequality-white'!I810</f>
        <v>3.26</v>
      </c>
      <c r="H702">
        <f>'winequality-white'!J810</f>
        <v>0.86</v>
      </c>
      <c r="I702">
        <f>'winequality-white'!K810</f>
        <v>9.1999999999999993</v>
      </c>
      <c r="J702" s="17">
        <v>5</v>
      </c>
      <c r="K702">
        <f>STANDARDIZE(physicochemical[[#This Row],[fixed acidity]],Stats!B$3,Stats!B$7)</f>
        <v>-0.72356438939469592</v>
      </c>
      <c r="L702">
        <f>STANDARDIZE(physicochemical[[#This Row],[volatile acidity]],Stats!C$3,Stats!C$7)</f>
        <v>9.5771562491026689E-3</v>
      </c>
      <c r="M702">
        <f>STANDARDIZE(physicochemical[[#This Row],[residual sugar]],Stats!E$3,Stats!E$7)</f>
        <v>-0.54836336136256492</v>
      </c>
      <c r="N702">
        <f>STANDARDIZE(physicochemical[[#This Row],[chlorides]],Stats!F$3,Stats!F$7)</f>
        <v>1.4949951249598477</v>
      </c>
      <c r="O702">
        <f>STANDARDIZE(physicochemical[[#This Row],[free sulfur dioxide]],Stats!G$3,Stats!G$7)</f>
        <v>-1.1201300246314814</v>
      </c>
      <c r="P702">
        <f>STANDARDIZE(physicochemical[[#This Row],[density]],Stats!I$3,Stats!I$7)</f>
        <v>-0.1853084440491784</v>
      </c>
      <c r="Q702">
        <f>STANDARDIZE(physicochemical[[#This Row],[pH]],Stats!J$3,Stats!J$7)</f>
        <v>-0.24754999107748332</v>
      </c>
      <c r="R702">
        <f>STANDARDIZE(physicochemical[[#This Row],[sulphates]],Stats!K$3,Stats!K$7)</f>
        <v>1.0451414615042609</v>
      </c>
      <c r="S702">
        <f>STANDARDIZE(physicochemical[[#This Row],[alcohol]],Stats!L$3,Stats!L$7)</f>
        <v>-1.007297363596275</v>
      </c>
      <c r="T702" s="17">
        <f>STANDARDIZE(physicochemical[[#This Row],[quality]],Stats!N$3,Stats!N$7)</f>
        <v>-0.74377842086283041</v>
      </c>
      <c r="U702">
        <f>SQRT(SUMXMY2($K$2:$S$2,physicochemical[[#This Row],[STDFA]:[STDAlc]]))</f>
        <v>5.4426936789693396</v>
      </c>
      <c r="V702" t="str">
        <f>VLOOKUP(physicochemical[[#This Row],[Euclidean Dist]],Quartiles,2)</f>
        <v>Q2</v>
      </c>
      <c r="W702">
        <f>IF(physicochemical[[#This Row],[Euclidean Dist]]&lt;=beta,1-2*(physicochemical[[#This Row],[Euclidean Dist]]/gamma)^2,2*((physicochemical[[#This Row],[Euclidean Dist]]-gamma)/gamma)^2)</f>
        <v>0.74007938286327879</v>
      </c>
      <c r="X702" t="str">
        <f>VLOOKUP(physicochemical[[#This Row],[S- Fn]],FuzzyQ,2)</f>
        <v>Q2</v>
      </c>
      <c r="Y702">
        <f>physicochemical[[#This Row],[Euclidean Dist]]^2</f>
        <v>29.622914483092806</v>
      </c>
      <c r="Z702" t="str">
        <f>VLOOKUP(physicochemical[[#This Row],[Concentration]],FuzzyQ,2)</f>
        <v>Q1</v>
      </c>
      <c r="AA702">
        <f>SQRT(physicochemical[[#This Row],[S- Fn]])</f>
        <v>0.86027866581897683</v>
      </c>
      <c r="AB702" t="str">
        <f>VLOOKUP(physicochemical[[#This Row],[Dialation]],FuzzyQ,2)</f>
        <v>Q1</v>
      </c>
    </row>
    <row r="703" spans="1:28" hidden="1" x14ac:dyDescent="0.35">
      <c r="A703">
        <f>'winequality-white'!A811</f>
        <v>7.6</v>
      </c>
      <c r="B703">
        <f>'winequality-white'!B811</f>
        <v>0.48</v>
      </c>
      <c r="C703">
        <f>'winequality-white'!D811</f>
        <v>2.8</v>
      </c>
      <c r="D703">
        <f>'winequality-white'!E811</f>
        <v>7.0000000000000007E-2</v>
      </c>
      <c r="E703">
        <f>'winequality-white'!F811</f>
        <v>4</v>
      </c>
      <c r="F703">
        <f>'winequality-white'!H811</f>
        <v>0.99692999999999998</v>
      </c>
      <c r="G703">
        <f>'winequality-white'!I811</f>
        <v>3.22</v>
      </c>
      <c r="H703">
        <f>'winequality-white'!J811</f>
        <v>0.55000000000000004</v>
      </c>
      <c r="I703">
        <f>'winequality-white'!K811</f>
        <v>10.3</v>
      </c>
      <c r="J703" s="17">
        <v>6</v>
      </c>
      <c r="K703">
        <f>STANDARDIZE(physicochemical[[#This Row],[fixed acidity]],Stats!B$3,Stats!B$7)</f>
        <v>-0.61466764932476026</v>
      </c>
      <c r="L703">
        <f>STANDARDIZE(physicochemical[[#This Row],[volatile acidity]],Stats!C$3,Stats!C$7)</f>
        <v>-0.27045665220415738</v>
      </c>
      <c r="M703">
        <f>STANDARDIZE(physicochemical[[#This Row],[residual sugar]],Stats!E$3,Stats!E$7)</f>
        <v>0.17805263102234511</v>
      </c>
      <c r="N703">
        <f>STANDARDIZE(physicochemical[[#This Row],[chlorides]],Stats!F$3,Stats!F$7)</f>
        <v>-0.40818124852337134</v>
      </c>
      <c r="O703">
        <f>STANDARDIZE(physicochemical[[#This Row],[free sulfur dioxide]],Stats!G$3,Stats!G$7)</f>
        <v>-1.1201300246314814</v>
      </c>
      <c r="P703">
        <f>STANDARDIZE(physicochemical[[#This Row],[density]],Stats!I$3,Stats!I$7)</f>
        <v>-0.23592687298092782</v>
      </c>
      <c r="Q703">
        <f>STANDARDIZE(physicochemical[[#This Row],[pH]],Stats!J$3,Stats!J$7)</f>
        <v>-0.50079806379101921</v>
      </c>
      <c r="R703">
        <f>STANDARDIZE(physicochemical[[#This Row],[sulphates]],Stats!K$3,Stats!K$7)</f>
        <v>-0.64690916031693857</v>
      </c>
      <c r="S703">
        <f>STANDARDIZE(physicochemical[[#This Row],[alcohol]],Stats!L$3,Stats!L$7)</f>
        <v>5.7396688441699255E-2</v>
      </c>
      <c r="T703" s="17">
        <f>STANDARDIZE(physicochemical[[#This Row],[quality]],Stats!N$3,Stats!N$7)</f>
        <v>0.50837380281196765</v>
      </c>
      <c r="U703">
        <f>SQRT(SUMXMY2($K$2:$S$2,physicochemical[[#This Row],[STDFA]:[STDAlc]]))</f>
        <v>4.9193603414963798</v>
      </c>
      <c r="V703" t="str">
        <f>VLOOKUP(physicochemical[[#This Row],[Euclidean Dist]],Quartiles,2)</f>
        <v>Q2</v>
      </c>
      <c r="W703">
        <f>IF(physicochemical[[#This Row],[Euclidean Dist]]&lt;=beta,1-2*(physicochemical[[#This Row],[Euclidean Dist]]/gamma)^2,2*((physicochemical[[#This Row],[Euclidean Dist]]-gamma)/gamma)^2)</f>
        <v>0.78766078084796831</v>
      </c>
      <c r="X703" t="str">
        <f>VLOOKUP(physicochemical[[#This Row],[S- Fn]],FuzzyQ,2)</f>
        <v>Q1</v>
      </c>
      <c r="Y703">
        <f>physicochemical[[#This Row],[Euclidean Dist]]^2</f>
        <v>24.200106169487377</v>
      </c>
      <c r="Z703" t="str">
        <f>VLOOKUP(physicochemical[[#This Row],[Concentration]],FuzzyQ,2)</f>
        <v>Q1</v>
      </c>
      <c r="AA703">
        <f>SQRT(physicochemical[[#This Row],[S- Fn]])</f>
        <v>0.88750255258673383</v>
      </c>
      <c r="AB703" t="str">
        <f>VLOOKUP(physicochemical[[#This Row],[Dialation]],FuzzyQ,2)</f>
        <v>Q1</v>
      </c>
    </row>
    <row r="704" spans="1:28" hidden="1" x14ac:dyDescent="0.35">
      <c r="A704">
        <f>'winequality-white'!A812</f>
        <v>7.3</v>
      </c>
      <c r="B704">
        <f>'winequality-white'!B812</f>
        <v>0.49</v>
      </c>
      <c r="C704">
        <f>'winequality-white'!D812</f>
        <v>2.6</v>
      </c>
      <c r="D704">
        <f>'winequality-white'!E812</f>
        <v>6.8000000000000005E-2</v>
      </c>
      <c r="E704">
        <f>'winequality-white'!F812</f>
        <v>4</v>
      </c>
      <c r="F704">
        <f>'winequality-white'!H812</f>
        <v>0.99561999999999995</v>
      </c>
      <c r="G704">
        <f>'winequality-white'!I812</f>
        <v>3.3</v>
      </c>
      <c r="H704">
        <f>'winequality-white'!J812</f>
        <v>0.47</v>
      </c>
      <c r="I704">
        <f>'winequality-white'!K812</f>
        <v>10.5</v>
      </c>
      <c r="J704" s="17">
        <v>5</v>
      </c>
      <c r="K704">
        <f>STANDARDIZE(physicochemical[[#This Row],[fixed acidity]],Stats!B$3,Stats!B$7)</f>
        <v>-0.7780127594296643</v>
      </c>
      <c r="L704">
        <f>STANDARDIZE(physicochemical[[#This Row],[volatile acidity]],Stats!C$3,Stats!C$7)</f>
        <v>-0.21444989051350535</v>
      </c>
      <c r="M704">
        <f>STANDARDIZE(physicochemical[[#This Row],[residual sugar]],Stats!E$3,Stats!E$7)</f>
        <v>1.6626854936809765E-2</v>
      </c>
      <c r="N704">
        <f>STANDARDIZE(physicochemical[[#This Row],[chlorides]],Stats!F$3,Stats!F$7)</f>
        <v>-0.44824811954407073</v>
      </c>
      <c r="O704">
        <f>STANDARDIZE(physicochemical[[#This Row],[free sulfur dioxide]],Stats!G$3,Stats!G$7)</f>
        <v>-1.1201300246314814</v>
      </c>
      <c r="P704">
        <f>STANDARDIZE(physicochemical[[#This Row],[density]],Stats!I$3,Stats!I$7)</f>
        <v>-0.97270622743168345</v>
      </c>
      <c r="Q704">
        <f>STANDARDIZE(physicochemical[[#This Row],[pH]],Stats!J$3,Stats!J$7)</f>
        <v>5.6980816360553939E-3</v>
      </c>
      <c r="R704">
        <f>STANDARDIZE(physicochemical[[#This Row],[sulphates]],Stats!K$3,Stats!K$7)</f>
        <v>-1.083567385303055</v>
      </c>
      <c r="S704">
        <f>STANDARDIZE(physicochemical[[#This Row],[alcohol]],Stats!L$3,Stats!L$7)</f>
        <v>0.25097742517587546</v>
      </c>
      <c r="T704" s="17">
        <f>STANDARDIZE(physicochemical[[#This Row],[quality]],Stats!N$3,Stats!N$7)</f>
        <v>-0.74377842086283041</v>
      </c>
      <c r="U704">
        <f>SQRT(SUMXMY2($K$2:$S$2,physicochemical[[#This Row],[STDFA]:[STDAlc]]))</f>
        <v>4.7040272246131245</v>
      </c>
      <c r="V704" t="str">
        <f>VLOOKUP(physicochemical[[#This Row],[Euclidean Dist]],Quartiles,2)</f>
        <v>Q2</v>
      </c>
      <c r="W704">
        <f>IF(physicochemical[[#This Row],[Euclidean Dist]]&lt;=beta,1-2*(physicochemical[[#This Row],[Euclidean Dist]]/gamma)^2,2*((physicochemical[[#This Row],[Euclidean Dist]]-gamma)/gamma)^2)</f>
        <v>0.80584320346976368</v>
      </c>
      <c r="X704" t="str">
        <f>VLOOKUP(physicochemical[[#This Row],[S- Fn]],FuzzyQ,2)</f>
        <v>Q1</v>
      </c>
      <c r="Y704">
        <f>physicochemical[[#This Row],[Euclidean Dist]]^2</f>
        <v>22.127872129901455</v>
      </c>
      <c r="Z704" t="str">
        <f>VLOOKUP(physicochemical[[#This Row],[Concentration]],FuzzyQ,2)</f>
        <v>Q1</v>
      </c>
      <c r="AA704">
        <f>SQRT(physicochemical[[#This Row],[S- Fn]])</f>
        <v>0.89768769818337357</v>
      </c>
      <c r="AB704" t="str">
        <f>VLOOKUP(physicochemical[[#This Row],[Dialation]],FuzzyQ,2)</f>
        <v>Q1</v>
      </c>
    </row>
    <row r="705" spans="1:28" hidden="1" x14ac:dyDescent="0.35">
      <c r="A705">
        <f>'winequality-white'!A813</f>
        <v>12.9</v>
      </c>
      <c r="B705">
        <f>'winequality-white'!B813</f>
        <v>0.5</v>
      </c>
      <c r="C705">
        <f>'winequality-white'!D813</f>
        <v>2.8</v>
      </c>
      <c r="D705">
        <f>'winequality-white'!E813</f>
        <v>7.1999999999999995E-2</v>
      </c>
      <c r="E705">
        <f>'winequality-white'!F813</f>
        <v>7</v>
      </c>
      <c r="F705">
        <f>'winequality-white'!H813</f>
        <v>1.0001199999999999</v>
      </c>
      <c r="G705">
        <f>'winequality-white'!I813</f>
        <v>3.09</v>
      </c>
      <c r="H705">
        <f>'winequality-white'!J813</f>
        <v>0.68</v>
      </c>
      <c r="I705">
        <f>'winequality-white'!K813</f>
        <v>10.9</v>
      </c>
      <c r="J705" s="17">
        <v>6</v>
      </c>
      <c r="K705">
        <f>STANDARDIZE(physicochemical[[#This Row],[fixed acidity]],Stats!B$3,Stats!B$7)</f>
        <v>2.2710959625285478</v>
      </c>
      <c r="L705">
        <f>STANDARDIZE(physicochemical[[#This Row],[volatile acidity]],Stats!C$3,Stats!C$7)</f>
        <v>-0.15844312882285336</v>
      </c>
      <c r="M705">
        <f>STANDARDIZE(physicochemical[[#This Row],[residual sugar]],Stats!E$3,Stats!E$7)</f>
        <v>0.17805263102234511</v>
      </c>
      <c r="N705">
        <f>STANDARDIZE(physicochemical[[#This Row],[chlorides]],Stats!F$3,Stats!F$7)</f>
        <v>-0.36811437750267223</v>
      </c>
      <c r="O705">
        <f>STANDARDIZE(physicochemical[[#This Row],[free sulfur dioxide]],Stats!G$3,Stats!G$7)</f>
        <v>-0.81931630393553256</v>
      </c>
      <c r="P705">
        <f>STANDARDIZE(physicochemical[[#This Row],[density]],Stats!I$3,Stats!I$7)</f>
        <v>1.5582152191547884</v>
      </c>
      <c r="Q705">
        <f>STANDARDIZE(physicochemical[[#This Row],[pH]],Stats!J$3,Stats!J$7)</f>
        <v>-1.3238543001100214</v>
      </c>
      <c r="R705">
        <f>STANDARDIZE(physicochemical[[#This Row],[sulphates]],Stats!K$3,Stats!K$7)</f>
        <v>6.266045528550003E-2</v>
      </c>
      <c r="S705">
        <f>STANDARDIZE(physicochemical[[#This Row],[alcohol]],Stats!L$3,Stats!L$7)</f>
        <v>0.63813889864422957</v>
      </c>
      <c r="T705" s="17">
        <f>STANDARDIZE(physicochemical[[#This Row],[quality]],Stats!N$3,Stats!N$7)</f>
        <v>0.50837380281196765</v>
      </c>
      <c r="U705">
        <f>SQRT(SUMXMY2($K$2:$S$2,physicochemical[[#This Row],[STDFA]:[STDAlc]]))</f>
        <v>6.4479837869651755</v>
      </c>
      <c r="V705" t="str">
        <f>VLOOKUP(physicochemical[[#This Row],[Euclidean Dist]],Quartiles,2)</f>
        <v>Q2</v>
      </c>
      <c r="W705">
        <f>IF(physicochemical[[#This Row],[Euclidean Dist]]&lt;=beta,1-2*(physicochemical[[#This Row],[Euclidean Dist]]/gamma)^2,2*((physicochemical[[#This Row],[Euclidean Dist]]-gamma)/gamma)^2)</f>
        <v>0.6351949696452952</v>
      </c>
      <c r="X705" t="str">
        <f>VLOOKUP(physicochemical[[#This Row],[S- Fn]],FuzzyQ,2)</f>
        <v>Q2</v>
      </c>
      <c r="Y705">
        <f>physicochemical[[#This Row],[Euclidean Dist]]^2</f>
        <v>41.576494916965764</v>
      </c>
      <c r="Z705" t="str">
        <f>VLOOKUP(physicochemical[[#This Row],[Concentration]],FuzzyQ,2)</f>
        <v>Q1</v>
      </c>
      <c r="AA705">
        <f>SQRT(physicochemical[[#This Row],[S- Fn]])</f>
        <v>0.79699119797228324</v>
      </c>
      <c r="AB705" t="str">
        <f>VLOOKUP(physicochemical[[#This Row],[Dialation]],FuzzyQ,2)</f>
        <v>Q1</v>
      </c>
    </row>
    <row r="706" spans="1:28" hidden="1" x14ac:dyDescent="0.35">
      <c r="A706">
        <f>'winequality-white'!A814</f>
        <v>10.8</v>
      </c>
      <c r="B706">
        <f>'winequality-white'!B814</f>
        <v>0.45</v>
      </c>
      <c r="C706">
        <f>'winequality-white'!D814</f>
        <v>2.5</v>
      </c>
      <c r="D706">
        <f>'winequality-white'!E814</f>
        <v>9.9000000000000005E-2</v>
      </c>
      <c r="E706">
        <f>'winequality-white'!F814</f>
        <v>20</v>
      </c>
      <c r="F706">
        <f>'winequality-white'!H814</f>
        <v>0.99817999999999996</v>
      </c>
      <c r="G706">
        <f>'winequality-white'!I814</f>
        <v>3.24</v>
      </c>
      <c r="H706">
        <f>'winequality-white'!J814</f>
        <v>0.71</v>
      </c>
      <c r="I706">
        <f>'winequality-white'!K814</f>
        <v>10.8</v>
      </c>
      <c r="J706" s="17">
        <v>5</v>
      </c>
      <c r="K706">
        <f>STANDARDIZE(physicochemical[[#This Row],[fixed acidity]],Stats!B$3,Stats!B$7)</f>
        <v>1.1276801917942185</v>
      </c>
      <c r="L706">
        <f>STANDARDIZE(physicochemical[[#This Row],[volatile acidity]],Stats!C$3,Stats!C$7)</f>
        <v>-0.43847693727611309</v>
      </c>
      <c r="M706">
        <f>STANDARDIZE(physicochemical[[#This Row],[residual sugar]],Stats!E$3,Stats!E$7)</f>
        <v>-6.408603310595809E-2</v>
      </c>
      <c r="N706">
        <f>STANDARDIZE(physicochemical[[#This Row],[chlorides]],Stats!F$3,Stats!F$7)</f>
        <v>0.17278838127676915</v>
      </c>
      <c r="O706">
        <f>STANDARDIZE(physicochemical[[#This Row],[free sulfur dioxide]],Stats!G$3,Stats!G$7)</f>
        <v>0.48420981908024568</v>
      </c>
      <c r="P706">
        <f>STANDARDIZE(physicochemical[[#This Row],[density]],Stats!I$3,Stats!I$7)</f>
        <v>0.46710686218197406</v>
      </c>
      <c r="Q706">
        <f>STANDARDIZE(physicochemical[[#This Row],[pH]],Stats!J$3,Stats!J$7)</f>
        <v>-0.37417402743424982</v>
      </c>
      <c r="R706">
        <f>STANDARDIZE(physicochemical[[#This Row],[sulphates]],Stats!K$3,Stats!K$7)</f>
        <v>0.22640728965529308</v>
      </c>
      <c r="S706">
        <f>STANDARDIZE(physicochemical[[#This Row],[alcohol]],Stats!L$3,Stats!L$7)</f>
        <v>0.54134853027714147</v>
      </c>
      <c r="T706" s="17">
        <f>STANDARDIZE(physicochemical[[#This Row],[quality]],Stats!N$3,Stats!N$7)</f>
        <v>-0.74377842086283041</v>
      </c>
      <c r="U706">
        <f>SQRT(SUMXMY2($K$2:$S$2,physicochemical[[#This Row],[STDFA]:[STDAlc]]))</f>
        <v>5.6910806404487841</v>
      </c>
      <c r="V706" t="str">
        <f>VLOOKUP(physicochemical[[#This Row],[Euclidean Dist]],Quartiles,2)</f>
        <v>Q2</v>
      </c>
      <c r="W706">
        <f>IF(physicochemical[[#This Row],[Euclidean Dist]]&lt;=beta,1-2*(physicochemical[[#This Row],[Euclidean Dist]]/gamma)^2,2*((physicochemical[[#This Row],[Euclidean Dist]]-gamma)/gamma)^2)</f>
        <v>0.71581416732137493</v>
      </c>
      <c r="X706" t="str">
        <f>VLOOKUP(physicochemical[[#This Row],[S- Fn]],FuzzyQ,2)</f>
        <v>Q2</v>
      </c>
      <c r="Y706">
        <f>physicochemical[[#This Row],[Euclidean Dist]]^2</f>
        <v>32.388398856090944</v>
      </c>
      <c r="Z706" t="str">
        <f>VLOOKUP(physicochemical[[#This Row],[Concentration]],FuzzyQ,2)</f>
        <v>Q1</v>
      </c>
      <c r="AA706">
        <f>SQRT(physicochemical[[#This Row],[S- Fn]])</f>
        <v>0.8460580165221383</v>
      </c>
      <c r="AB706" t="str">
        <f>VLOOKUP(physicochemical[[#This Row],[Dialation]],FuzzyQ,2)</f>
        <v>Q1</v>
      </c>
    </row>
    <row r="707" spans="1:28" hidden="1" x14ac:dyDescent="0.35">
      <c r="A707">
        <f>'winequality-white'!A815</f>
        <v>6.9</v>
      </c>
      <c r="B707">
        <f>'winequality-white'!B815</f>
        <v>0.39</v>
      </c>
      <c r="C707">
        <f>'winequality-white'!D815</f>
        <v>2.1</v>
      </c>
      <c r="D707">
        <f>'winequality-white'!E815</f>
        <v>0.10199999999999999</v>
      </c>
      <c r="E707">
        <f>'winequality-white'!F815</f>
        <v>4</v>
      </c>
      <c r="F707">
        <f>'winequality-white'!H815</f>
        <v>0.99461999999999995</v>
      </c>
      <c r="G707">
        <f>'winequality-white'!I815</f>
        <v>3.44</v>
      </c>
      <c r="H707">
        <f>'winequality-white'!J815</f>
        <v>0.57999999999999996</v>
      </c>
      <c r="I707">
        <f>'winequality-white'!K815</f>
        <v>11.4</v>
      </c>
      <c r="J707" s="17">
        <v>4</v>
      </c>
      <c r="K707">
        <f>STANDARDIZE(physicochemical[[#This Row],[fixed acidity]],Stats!B$3,Stats!B$7)</f>
        <v>-0.99580623956953629</v>
      </c>
      <c r="L707">
        <f>STANDARDIZE(physicochemical[[#This Row],[volatile acidity]],Stats!C$3,Stats!C$7)</f>
        <v>-0.77451750742002479</v>
      </c>
      <c r="M707">
        <f>STANDARDIZE(physicochemical[[#This Row],[residual sugar]],Stats!E$3,Stats!E$7)</f>
        <v>-0.38693758527702915</v>
      </c>
      <c r="N707">
        <f>STANDARDIZE(physicochemical[[#This Row],[chlorides]],Stats!F$3,Stats!F$7)</f>
        <v>0.23288868780781796</v>
      </c>
      <c r="O707">
        <f>STANDARDIZE(physicochemical[[#This Row],[free sulfur dioxide]],Stats!G$3,Stats!G$7)</f>
        <v>-1.1201300246314814</v>
      </c>
      <c r="P707">
        <f>STANDARDIZE(physicochemical[[#This Row],[density]],Stats!I$3,Stats!I$7)</f>
        <v>-1.5351332155620174</v>
      </c>
      <c r="Q707">
        <f>STANDARDIZE(physicochemical[[#This Row],[pH]],Stats!J$3,Stats!J$7)</f>
        <v>0.89206633613344088</v>
      </c>
      <c r="R707">
        <f>STANDARDIZE(physicochemical[[#This Row],[sulphates]],Stats!K$3,Stats!K$7)</f>
        <v>-0.48316232594714553</v>
      </c>
      <c r="S707">
        <f>STANDARDIZE(physicochemical[[#This Row],[alcohol]],Stats!L$3,Stats!L$7)</f>
        <v>1.1220907404796716</v>
      </c>
      <c r="T707" s="17">
        <f>STANDARDIZE(physicochemical[[#This Row],[quality]],Stats!N$3,Stats!N$7)</f>
        <v>-1.9959306445376284</v>
      </c>
      <c r="U707">
        <f>SQRT(SUMXMY2($K$2:$S$2,physicochemical[[#This Row],[STDFA]:[STDAlc]]))</f>
        <v>5.1112156940996929</v>
      </c>
      <c r="V707" t="str">
        <f>VLOOKUP(physicochemical[[#This Row],[Euclidean Dist]],Quartiles,2)</f>
        <v>Q2</v>
      </c>
      <c r="W707">
        <f>IF(physicochemical[[#This Row],[Euclidean Dist]]&lt;=beta,1-2*(physicochemical[[#This Row],[Euclidean Dist]]/gamma)^2,2*((physicochemical[[#This Row],[Euclidean Dist]]-gamma)/gamma)^2)</f>
        <v>0.77077532695748352</v>
      </c>
      <c r="X707" t="str">
        <f>VLOOKUP(physicochemical[[#This Row],[S- Fn]],FuzzyQ,2)</f>
        <v>Q1</v>
      </c>
      <c r="Y707">
        <f>physicochemical[[#This Row],[Euclidean Dist]]^2</f>
        <v>26.124525871611006</v>
      </c>
      <c r="Z707" t="str">
        <f>VLOOKUP(physicochemical[[#This Row],[Concentration]],FuzzyQ,2)</f>
        <v>Q1</v>
      </c>
      <c r="AA707">
        <f>SQRT(physicochemical[[#This Row],[S- Fn]])</f>
        <v>0.87793811112030185</v>
      </c>
      <c r="AB707" t="str">
        <f>VLOOKUP(physicochemical[[#This Row],[Dialation]],FuzzyQ,2)</f>
        <v>Q1</v>
      </c>
    </row>
    <row r="708" spans="1:28" hidden="1" x14ac:dyDescent="0.35">
      <c r="A708">
        <f>'winequality-white'!A816</f>
        <v>12.6</v>
      </c>
      <c r="B708">
        <f>'winequality-white'!B816</f>
        <v>0.41</v>
      </c>
      <c r="C708">
        <f>'winequality-white'!D816</f>
        <v>2.8</v>
      </c>
      <c r="D708">
        <f>'winequality-white'!E816</f>
        <v>0.10299999999999999</v>
      </c>
      <c r="E708">
        <f>'winequality-white'!F816</f>
        <v>19</v>
      </c>
      <c r="F708">
        <f>'winequality-white'!H816</f>
        <v>0.99939</v>
      </c>
      <c r="G708">
        <f>'winequality-white'!I816</f>
        <v>3.21</v>
      </c>
      <c r="H708">
        <f>'winequality-white'!J816</f>
        <v>0.76</v>
      </c>
      <c r="I708">
        <f>'winequality-white'!K816</f>
        <v>11.3</v>
      </c>
      <c r="J708" s="17">
        <v>6</v>
      </c>
      <c r="K708">
        <f>STANDARDIZE(physicochemical[[#This Row],[fixed acidity]],Stats!B$3,Stats!B$7)</f>
        <v>2.107750852423643</v>
      </c>
      <c r="L708">
        <f>STANDARDIZE(physicochemical[[#This Row],[volatile acidity]],Stats!C$3,Stats!C$7)</f>
        <v>-0.66250398403872113</v>
      </c>
      <c r="M708">
        <f>STANDARDIZE(physicochemical[[#This Row],[residual sugar]],Stats!E$3,Stats!E$7)</f>
        <v>0.17805263102234511</v>
      </c>
      <c r="N708">
        <f>STANDARDIZE(physicochemical[[#This Row],[chlorides]],Stats!F$3,Stats!F$7)</f>
        <v>0.25292212331816766</v>
      </c>
      <c r="O708">
        <f>STANDARDIZE(physicochemical[[#This Row],[free sulfur dioxide]],Stats!G$3,Stats!G$7)</f>
        <v>0.38393857884826277</v>
      </c>
      <c r="P708">
        <f>STANDARDIZE(physicochemical[[#This Row],[density]],Stats!I$3,Stats!I$7)</f>
        <v>1.1476435178197026</v>
      </c>
      <c r="Q708">
        <f>STANDARDIZE(physicochemical[[#This Row],[pH]],Stats!J$3,Stats!J$7)</f>
        <v>-0.56411008196940526</v>
      </c>
      <c r="R708">
        <f>STANDARDIZE(physicochemical[[#This Row],[sulphates]],Stats!K$3,Stats!K$7)</f>
        <v>0.49931868027161586</v>
      </c>
      <c r="S708">
        <f>STANDARDIZE(physicochemical[[#This Row],[alcohol]],Stats!L$3,Stats!L$7)</f>
        <v>1.0253003721125837</v>
      </c>
      <c r="T708" s="17">
        <f>STANDARDIZE(physicochemical[[#This Row],[quality]],Stats!N$3,Stats!N$7)</f>
        <v>0.50837380281196765</v>
      </c>
      <c r="U708">
        <f>SQRT(SUMXMY2($K$2:$S$2,physicochemical[[#This Row],[STDFA]:[STDAlc]]))</f>
        <v>6.4438824981359986</v>
      </c>
      <c r="V708" t="str">
        <f>VLOOKUP(physicochemical[[#This Row],[Euclidean Dist]],Quartiles,2)</f>
        <v>Q2</v>
      </c>
      <c r="W708">
        <f>IF(physicochemical[[#This Row],[Euclidean Dist]]&lt;=beta,1-2*(physicochemical[[#This Row],[Euclidean Dist]]/gamma)^2,2*((physicochemical[[#This Row],[Euclidean Dist]]-gamma)/gamma)^2)</f>
        <v>0.63565889605077808</v>
      </c>
      <c r="X708" t="str">
        <f>VLOOKUP(physicochemical[[#This Row],[S- Fn]],FuzzyQ,2)</f>
        <v>Q2</v>
      </c>
      <c r="Y708">
        <f>physicochemical[[#This Row],[Euclidean Dist]]^2</f>
        <v>41.523621649783436</v>
      </c>
      <c r="Z708" t="str">
        <f>VLOOKUP(physicochemical[[#This Row],[Concentration]],FuzzyQ,2)</f>
        <v>Q1</v>
      </c>
      <c r="AA708">
        <f>SQRT(physicochemical[[#This Row],[S- Fn]])</f>
        <v>0.79728219348658358</v>
      </c>
      <c r="AB708" t="str">
        <f>VLOOKUP(physicochemical[[#This Row],[Dialation]],FuzzyQ,2)</f>
        <v>Q1</v>
      </c>
    </row>
    <row r="709" spans="1:28" hidden="1" x14ac:dyDescent="0.35">
      <c r="A709">
        <f>'winequality-white'!A818</f>
        <v>9.8000000000000007</v>
      </c>
      <c r="B709">
        <f>'winequality-white'!B818</f>
        <v>0.51</v>
      </c>
      <c r="C709">
        <f>'winequality-white'!D818</f>
        <v>3.2</v>
      </c>
      <c r="D709">
        <f>'winequality-white'!E818</f>
        <v>8.1000000000000003E-2</v>
      </c>
      <c r="E709">
        <f>'winequality-white'!F818</f>
        <v>8</v>
      </c>
      <c r="F709">
        <f>'winequality-white'!H818</f>
        <v>0.99839999999999995</v>
      </c>
      <c r="G709">
        <f>'winequality-white'!I818</f>
        <v>3.23</v>
      </c>
      <c r="H709">
        <f>'winequality-white'!J818</f>
        <v>0.57999999999999996</v>
      </c>
      <c r="I709">
        <f>'winequality-white'!K818</f>
        <v>10.5</v>
      </c>
      <c r="J709" s="17">
        <v>6</v>
      </c>
      <c r="K709">
        <f>STANDARDIZE(physicochemical[[#This Row],[fixed acidity]],Stats!B$3,Stats!B$7)</f>
        <v>0.58319649144453789</v>
      </c>
      <c r="L709">
        <f>STANDARDIZE(physicochemical[[#This Row],[volatile acidity]],Stats!C$3,Stats!C$7)</f>
        <v>-0.10243636713220135</v>
      </c>
      <c r="M709">
        <f>STANDARDIZE(physicochemical[[#This Row],[residual sugar]],Stats!E$3,Stats!E$7)</f>
        <v>0.50090418319341656</v>
      </c>
      <c r="N709">
        <f>STANDARDIZE(physicochemical[[#This Row],[chlorides]],Stats!F$3,Stats!F$7)</f>
        <v>-0.18781345790952503</v>
      </c>
      <c r="O709">
        <f>STANDARDIZE(physicochemical[[#This Row],[free sulfur dioxide]],Stats!G$3,Stats!G$7)</f>
        <v>-0.71904506370354959</v>
      </c>
      <c r="P709">
        <f>STANDARDIZE(physicochemical[[#This Row],[density]],Stats!I$3,Stats!I$7)</f>
        <v>0.59084079957064628</v>
      </c>
      <c r="Q709">
        <f>STANDARDIZE(physicochemical[[#This Row],[pH]],Stats!J$3,Stats!J$7)</f>
        <v>-0.43748604561263593</v>
      </c>
      <c r="R709">
        <f>STANDARDIZE(physicochemical[[#This Row],[sulphates]],Stats!K$3,Stats!K$7)</f>
        <v>-0.48316232594714553</v>
      </c>
      <c r="S709">
        <f>STANDARDIZE(physicochemical[[#This Row],[alcohol]],Stats!L$3,Stats!L$7)</f>
        <v>0.25097742517587546</v>
      </c>
      <c r="T709" s="17">
        <f>STANDARDIZE(physicochemical[[#This Row],[quality]],Stats!N$3,Stats!N$7)</f>
        <v>0.50837380281196765</v>
      </c>
      <c r="U709">
        <f>SQRT(SUMXMY2($K$2:$S$2,physicochemical[[#This Row],[STDFA]:[STDAlc]]))</f>
        <v>4.9431192085153004</v>
      </c>
      <c r="V709" t="str">
        <f>VLOOKUP(physicochemical[[#This Row],[Euclidean Dist]],Quartiles,2)</f>
        <v>Q2</v>
      </c>
      <c r="W709">
        <f>IF(physicochemical[[#This Row],[Euclidean Dist]]&lt;=beta,1-2*(physicochemical[[#This Row],[Euclidean Dist]]/gamma)^2,2*((physicochemical[[#This Row],[Euclidean Dist]]-gamma)/gamma)^2)</f>
        <v>0.7856047729098129</v>
      </c>
      <c r="X709" t="str">
        <f>VLOOKUP(physicochemical[[#This Row],[S- Fn]],FuzzyQ,2)</f>
        <v>Q1</v>
      </c>
      <c r="Y709">
        <f>physicochemical[[#This Row],[Euclidean Dist]]^2</f>
        <v>24.434427509592929</v>
      </c>
      <c r="Z709" t="str">
        <f>VLOOKUP(physicochemical[[#This Row],[Concentration]],FuzzyQ,2)</f>
        <v>Q1</v>
      </c>
      <c r="AA709">
        <f>SQRT(physicochemical[[#This Row],[S- Fn]])</f>
        <v>0.88634348472238056</v>
      </c>
      <c r="AB709" t="str">
        <f>VLOOKUP(physicochemical[[#This Row],[Dialation]],FuzzyQ,2)</f>
        <v>Q1</v>
      </c>
    </row>
    <row r="710" spans="1:28" hidden="1" x14ac:dyDescent="0.35">
      <c r="A710">
        <f>'winequality-white'!A819</f>
        <v>10.8</v>
      </c>
      <c r="B710">
        <f>'winequality-white'!B819</f>
        <v>0.28999999999999998</v>
      </c>
      <c r="C710">
        <f>'winequality-white'!D819</f>
        <v>1.6</v>
      </c>
      <c r="D710">
        <f>'winequality-white'!E819</f>
        <v>8.4000000000000005E-2</v>
      </c>
      <c r="E710">
        <f>'winequality-white'!F819</f>
        <v>19</v>
      </c>
      <c r="F710">
        <f>'winequality-white'!H819</f>
        <v>0.99544999999999995</v>
      </c>
      <c r="G710">
        <f>'winequality-white'!I819</f>
        <v>3.28</v>
      </c>
      <c r="H710">
        <f>'winequality-white'!J819</f>
        <v>0.73</v>
      </c>
      <c r="I710">
        <f>'winequality-white'!K819</f>
        <v>11.9</v>
      </c>
      <c r="J710" s="17">
        <v>6</v>
      </c>
      <c r="K710">
        <f>STANDARDIZE(physicochemical[[#This Row],[fixed acidity]],Stats!B$3,Stats!B$7)</f>
        <v>1.1276801917942185</v>
      </c>
      <c r="L710">
        <f>STANDARDIZE(physicochemical[[#This Row],[volatile acidity]],Stats!C$3,Stats!C$7)</f>
        <v>-1.3345851243265445</v>
      </c>
      <c r="M710">
        <f>STANDARDIZE(physicochemical[[#This Row],[residual sugar]],Stats!E$3,Stats!E$7)</f>
        <v>-0.79050202549086812</v>
      </c>
      <c r="N710">
        <f>STANDARDIZE(physicochemical[[#This Row],[chlorides]],Stats!F$3,Stats!F$7)</f>
        <v>-0.12771315137847594</v>
      </c>
      <c r="O710">
        <f>STANDARDIZE(physicochemical[[#This Row],[free sulfur dioxide]],Stats!G$3,Stats!G$7)</f>
        <v>0.38393857884826277</v>
      </c>
      <c r="P710">
        <f>STANDARDIZE(physicochemical[[#This Row],[density]],Stats!I$3,Stats!I$7)</f>
        <v>-1.0683188154138421</v>
      </c>
      <c r="Q710">
        <f>STANDARDIZE(physicochemical[[#This Row],[pH]],Stats!J$3,Stats!J$7)</f>
        <v>-0.12092595472071396</v>
      </c>
      <c r="R710">
        <f>STANDARDIZE(physicochemical[[#This Row],[sulphates]],Stats!K$3,Stats!K$7)</f>
        <v>0.33557184590182221</v>
      </c>
      <c r="S710">
        <f>STANDARDIZE(physicochemical[[#This Row],[alcohol]],Stats!L$3,Stats!L$7)</f>
        <v>1.6060425823151139</v>
      </c>
      <c r="T710" s="17">
        <f>STANDARDIZE(physicochemical[[#This Row],[quality]],Stats!N$3,Stats!N$7)</f>
        <v>0.50837380281196765</v>
      </c>
      <c r="U710">
        <f>SQRT(SUMXMY2($K$2:$S$2,physicochemical[[#This Row],[STDFA]:[STDAlc]]))</f>
        <v>6.5513232685325837</v>
      </c>
      <c r="V710" t="str">
        <f>VLOOKUP(physicochemical[[#This Row],[Euclidean Dist]],Quartiles,2)</f>
        <v>Q2</v>
      </c>
      <c r="W710">
        <f>IF(physicochemical[[#This Row],[Euclidean Dist]]&lt;=beta,1-2*(physicochemical[[#This Row],[Euclidean Dist]]/gamma)^2,2*((physicochemical[[#This Row],[Euclidean Dist]]-gamma)/gamma)^2)</f>
        <v>0.6234080743560495</v>
      </c>
      <c r="X710" t="str">
        <f>VLOOKUP(physicochemical[[#This Row],[S- Fn]],FuzzyQ,2)</f>
        <v>Q2</v>
      </c>
      <c r="Y710">
        <f>physicochemical[[#This Row],[Euclidean Dist]]^2</f>
        <v>42.919836568816457</v>
      </c>
      <c r="Z710" t="str">
        <f>VLOOKUP(physicochemical[[#This Row],[Concentration]],FuzzyQ,2)</f>
        <v>Q1</v>
      </c>
      <c r="AA710">
        <f>SQRT(physicochemical[[#This Row],[S- Fn]])</f>
        <v>0.78956195092978576</v>
      </c>
      <c r="AB710" t="str">
        <f>VLOOKUP(physicochemical[[#This Row],[Dialation]],FuzzyQ,2)</f>
        <v>Q1</v>
      </c>
    </row>
    <row r="711" spans="1:28" hidden="1" x14ac:dyDescent="0.35">
      <c r="A711">
        <f>'winequality-white'!A820</f>
        <v>7.1</v>
      </c>
      <c r="B711">
        <f>'winequality-white'!B820</f>
        <v>0.71499999999999997</v>
      </c>
      <c r="C711">
        <f>'winequality-white'!D820</f>
        <v>2.35</v>
      </c>
      <c r="D711">
        <f>'winequality-white'!E820</f>
        <v>7.0999999999999994E-2</v>
      </c>
      <c r="E711">
        <f>'winequality-white'!F820</f>
        <v>21</v>
      </c>
      <c r="F711">
        <f>'winequality-white'!H820</f>
        <v>0.99631999999999998</v>
      </c>
      <c r="G711">
        <f>'winequality-white'!I820</f>
        <v>3.29</v>
      </c>
      <c r="H711">
        <f>'winequality-white'!J820</f>
        <v>0.45</v>
      </c>
      <c r="I711">
        <f>'winequality-white'!K820</f>
        <v>9.4</v>
      </c>
      <c r="J711" s="17">
        <v>5</v>
      </c>
      <c r="K711">
        <f>STANDARDIZE(physicochemical[[#This Row],[fixed acidity]],Stats!B$3,Stats!B$7)</f>
        <v>-0.88690949949960052</v>
      </c>
      <c r="L711">
        <f>STANDARDIZE(physicochemical[[#This Row],[volatile acidity]],Stats!C$3,Stats!C$7)</f>
        <v>1.0457022475261635</v>
      </c>
      <c r="M711">
        <f>STANDARDIZE(physicochemical[[#This Row],[residual sugar]],Stats!E$3,Stats!E$7)</f>
        <v>-0.18515536517010969</v>
      </c>
      <c r="N711">
        <f>STANDARDIZE(physicochemical[[#This Row],[chlorides]],Stats!F$3,Stats!F$7)</f>
        <v>-0.38814781301302193</v>
      </c>
      <c r="O711">
        <f>STANDARDIZE(physicochemical[[#This Row],[free sulfur dioxide]],Stats!G$3,Stats!G$7)</f>
        <v>0.5844810593122286</v>
      </c>
      <c r="P711">
        <f>STANDARDIZE(physicochemical[[#This Row],[density]],Stats!I$3,Stats!I$7)</f>
        <v>-0.57900733574043095</v>
      </c>
      <c r="Q711">
        <f>STANDARDIZE(physicochemical[[#This Row],[pH]],Stats!J$3,Stats!J$7)</f>
        <v>-5.7613936542327875E-2</v>
      </c>
      <c r="R711">
        <f>STANDARDIZE(physicochemical[[#This Row],[sulphates]],Stats!K$3,Stats!K$7)</f>
        <v>-1.1927319415495838</v>
      </c>
      <c r="S711">
        <f>STANDARDIZE(physicochemical[[#This Row],[alcohol]],Stats!L$3,Stats!L$7)</f>
        <v>-0.813716626862097</v>
      </c>
      <c r="T711" s="17">
        <f>STANDARDIZE(physicochemical[[#This Row],[quality]],Stats!N$3,Stats!N$7)</f>
        <v>-0.74377842086283041</v>
      </c>
      <c r="U711">
        <f>SQRT(SUMXMY2($K$2:$S$2,physicochemical[[#This Row],[STDFA]:[STDAlc]]))</f>
        <v>4.3169255303537346</v>
      </c>
      <c r="V711" t="str">
        <f>VLOOKUP(physicochemical[[#This Row],[Euclidean Dist]],Quartiles,2)</f>
        <v>Q2</v>
      </c>
      <c r="W711">
        <f>IF(physicochemical[[#This Row],[Euclidean Dist]]&lt;=beta,1-2*(physicochemical[[#This Row],[Euclidean Dist]]/gamma)^2,2*((physicochemical[[#This Row],[Euclidean Dist]]-gamma)/gamma)^2)</f>
        <v>0.83648332087823685</v>
      </c>
      <c r="X711" t="str">
        <f>VLOOKUP(physicochemical[[#This Row],[S- Fn]],FuzzyQ,2)</f>
        <v>Q1</v>
      </c>
      <c r="Y711">
        <f>physicochemical[[#This Row],[Euclidean Dist]]^2</f>
        <v>18.635846034619874</v>
      </c>
      <c r="Z711" t="str">
        <f>VLOOKUP(physicochemical[[#This Row],[Concentration]],FuzzyQ,2)</f>
        <v>Q1</v>
      </c>
      <c r="AA711">
        <f>SQRT(physicochemical[[#This Row],[S- Fn]])</f>
        <v>0.91459462106347245</v>
      </c>
      <c r="AB711" t="str">
        <f>VLOOKUP(physicochemical[[#This Row],[Dialation]],FuzzyQ,2)</f>
        <v>Q1</v>
      </c>
    </row>
    <row r="712" spans="1:28" hidden="1" x14ac:dyDescent="0.35">
      <c r="A712">
        <f>'winequality-white'!A821</f>
        <v>9.1</v>
      </c>
      <c r="B712">
        <f>'winequality-white'!B821</f>
        <v>0.66</v>
      </c>
      <c r="C712">
        <f>'winequality-white'!D821</f>
        <v>3.2</v>
      </c>
      <c r="D712">
        <f>'winequality-white'!E821</f>
        <v>9.7000000000000003E-2</v>
      </c>
      <c r="E712">
        <f>'winequality-white'!F821</f>
        <v>9</v>
      </c>
      <c r="F712">
        <f>'winequality-white'!H821</f>
        <v>0.99975999999999998</v>
      </c>
      <c r="G712">
        <f>'winequality-white'!I821</f>
        <v>3.28</v>
      </c>
      <c r="H712">
        <f>'winequality-white'!J821</f>
        <v>0.54</v>
      </c>
      <c r="I712">
        <f>'winequality-white'!K821</f>
        <v>9.6</v>
      </c>
      <c r="J712" s="17">
        <v>5</v>
      </c>
      <c r="K712">
        <f>STANDARDIZE(physicochemical[[#This Row],[fixed acidity]],Stats!B$3,Stats!B$7)</f>
        <v>0.2020579011997608</v>
      </c>
      <c r="L712">
        <f>STANDARDIZE(physicochemical[[#This Row],[volatile acidity]],Stats!C$3,Stats!C$7)</f>
        <v>0.73766505822757811</v>
      </c>
      <c r="M712">
        <f>STANDARDIZE(physicochemical[[#This Row],[residual sugar]],Stats!E$3,Stats!E$7)</f>
        <v>0.50090418319341656</v>
      </c>
      <c r="N712">
        <f>STANDARDIZE(physicochemical[[#This Row],[chlorides]],Stats!F$3,Stats!F$7)</f>
        <v>0.13272151025606976</v>
      </c>
      <c r="O712">
        <f>STANDARDIZE(physicochemical[[#This Row],[free sulfur dioxide]],Stats!G$3,Stats!G$7)</f>
        <v>-0.61877382347156662</v>
      </c>
      <c r="P712">
        <f>STANDARDIZE(physicochemical[[#This Row],[density]],Stats!I$3,Stats!I$7)</f>
        <v>1.3557415034279154</v>
      </c>
      <c r="Q712">
        <f>STANDARDIZE(physicochemical[[#This Row],[pH]],Stats!J$3,Stats!J$7)</f>
        <v>-0.12092595472071396</v>
      </c>
      <c r="R712">
        <f>STANDARDIZE(physicochemical[[#This Row],[sulphates]],Stats!K$3,Stats!K$7)</f>
        <v>-0.70149143844020312</v>
      </c>
      <c r="S712">
        <f>STANDARDIZE(physicochemical[[#This Row],[alcohol]],Stats!L$3,Stats!L$7)</f>
        <v>-0.62013589012792081</v>
      </c>
      <c r="T712" s="17">
        <f>STANDARDIZE(physicochemical[[#This Row],[quality]],Stats!N$3,Stats!N$7)</f>
        <v>-0.74377842086283041</v>
      </c>
      <c r="U712">
        <f>SQRT(SUMXMY2($K$2:$S$2,physicochemical[[#This Row],[STDFA]:[STDAlc]]))</f>
        <v>4.4253958465734291</v>
      </c>
      <c r="V712" t="str">
        <f>VLOOKUP(physicochemical[[#This Row],[Euclidean Dist]],Quartiles,2)</f>
        <v>Q2</v>
      </c>
      <c r="W712">
        <f>IF(physicochemical[[#This Row],[Euclidean Dist]]&lt;=beta,1-2*(physicochemical[[#This Row],[Euclidean Dist]]/gamma)^2,2*((physicochemical[[#This Row],[Euclidean Dist]]-gamma)/gamma)^2)</f>
        <v>0.82816279801151249</v>
      </c>
      <c r="X712" t="str">
        <f>VLOOKUP(physicochemical[[#This Row],[S- Fn]],FuzzyQ,2)</f>
        <v>Q1</v>
      </c>
      <c r="Y712">
        <f>physicochemical[[#This Row],[Euclidean Dist]]^2</f>
        <v>19.584128398869357</v>
      </c>
      <c r="Z712" t="str">
        <f>VLOOKUP(physicochemical[[#This Row],[Concentration]],FuzzyQ,2)</f>
        <v>Q1</v>
      </c>
      <c r="AA712">
        <f>SQRT(physicochemical[[#This Row],[S- Fn]])</f>
        <v>0.91003450374780437</v>
      </c>
      <c r="AB712" t="str">
        <f>VLOOKUP(physicochemical[[#This Row],[Dialation]],FuzzyQ,2)</f>
        <v>Q1</v>
      </c>
    </row>
    <row r="713" spans="1:28" hidden="1" x14ac:dyDescent="0.35">
      <c r="A713">
        <f>'winequality-white'!A822</f>
        <v>7</v>
      </c>
      <c r="B713">
        <f>'winequality-white'!B822</f>
        <v>0.68500000000000005</v>
      </c>
      <c r="C713">
        <f>'winequality-white'!D822</f>
        <v>1.9</v>
      </c>
      <c r="D713">
        <f>'winequality-white'!E822</f>
        <v>9.9000000000000005E-2</v>
      </c>
      <c r="E713">
        <f>'winequality-white'!F822</f>
        <v>9</v>
      </c>
      <c r="F713">
        <f>'winequality-white'!H822</f>
        <v>0.99605999999999995</v>
      </c>
      <c r="G713">
        <f>'winequality-white'!I822</f>
        <v>3.34</v>
      </c>
      <c r="H713">
        <f>'winequality-white'!J822</f>
        <v>0.6</v>
      </c>
      <c r="I713">
        <f>'winequality-white'!K822</f>
        <v>9.6999999999999993</v>
      </c>
      <c r="J713" s="17">
        <v>5</v>
      </c>
      <c r="K713">
        <f>STANDARDIZE(physicochemical[[#This Row],[fixed acidity]],Stats!B$3,Stats!B$7)</f>
        <v>-0.94135786953456846</v>
      </c>
      <c r="L713">
        <f>STANDARDIZE(physicochemical[[#This Row],[volatile acidity]],Stats!C$3,Stats!C$7)</f>
        <v>0.87768196245420815</v>
      </c>
      <c r="M713">
        <f>STANDARDIZE(physicochemical[[#This Row],[residual sugar]],Stats!E$3,Stats!E$7)</f>
        <v>-0.54836336136256492</v>
      </c>
      <c r="N713">
        <f>STANDARDIZE(physicochemical[[#This Row],[chlorides]],Stats!F$3,Stats!F$7)</f>
        <v>0.17278838127676915</v>
      </c>
      <c r="O713">
        <f>STANDARDIZE(physicochemical[[#This Row],[free sulfur dioxide]],Stats!G$3,Stats!G$7)</f>
        <v>-0.61877382347156662</v>
      </c>
      <c r="P713">
        <f>STANDARDIZE(physicochemical[[#This Row],[density]],Stats!I$3,Stats!I$7)</f>
        <v>-0.725238352654339</v>
      </c>
      <c r="Q713">
        <f>STANDARDIZE(physicochemical[[#This Row],[pH]],Stats!J$3,Stats!J$7)</f>
        <v>0.25894615434959412</v>
      </c>
      <c r="R713">
        <f>STANDARDIZE(physicochemical[[#This Row],[sulphates]],Stats!K$3,Stats!K$7)</f>
        <v>-0.37399776970061643</v>
      </c>
      <c r="S713">
        <f>STANDARDIZE(physicochemical[[#This Row],[alcohol]],Stats!L$3,Stats!L$7)</f>
        <v>-0.52334552176083271</v>
      </c>
      <c r="T713" s="17">
        <f>STANDARDIZE(physicochemical[[#This Row],[quality]],Stats!N$3,Stats!N$7)</f>
        <v>-0.74377842086283041</v>
      </c>
      <c r="U713">
        <f>SQRT(SUMXMY2($K$2:$S$2,physicochemical[[#This Row],[STDFA]:[STDAlc]]))</f>
        <v>4.0195618274089862</v>
      </c>
      <c r="V713" t="str">
        <f>VLOOKUP(physicochemical[[#This Row],[Euclidean Dist]],Quartiles,2)</f>
        <v>Q2</v>
      </c>
      <c r="W713">
        <f>IF(physicochemical[[#This Row],[Euclidean Dist]]&lt;=beta,1-2*(physicochemical[[#This Row],[Euclidean Dist]]/gamma)^2,2*((physicochemical[[#This Row],[Euclidean Dist]]-gamma)/gamma)^2)</f>
        <v>0.85823455969699125</v>
      </c>
      <c r="X713" t="str">
        <f>VLOOKUP(physicochemical[[#This Row],[S- Fn]],FuzzyQ,2)</f>
        <v>Q1</v>
      </c>
      <c r="Y713">
        <f>physicochemical[[#This Row],[Euclidean Dist]]^2</f>
        <v>16.156877284363468</v>
      </c>
      <c r="Z713" t="str">
        <f>VLOOKUP(physicochemical[[#This Row],[Concentration]],FuzzyQ,2)</f>
        <v>Q1</v>
      </c>
      <c r="AA713">
        <f>SQRT(physicochemical[[#This Row],[S- Fn]])</f>
        <v>0.9264094989242021</v>
      </c>
      <c r="AB713" t="str">
        <f>VLOOKUP(physicochemical[[#This Row],[Dialation]],FuzzyQ,2)</f>
        <v>Q1</v>
      </c>
    </row>
    <row r="714" spans="1:28" hidden="1" x14ac:dyDescent="0.35">
      <c r="A714">
        <f>'winequality-white'!A823</f>
        <v>4.9000000000000004</v>
      </c>
      <c r="B714">
        <f>'winequality-white'!B823</f>
        <v>0.42</v>
      </c>
      <c r="C714">
        <f>'winequality-white'!D823</f>
        <v>2.1</v>
      </c>
      <c r="D714">
        <f>'winequality-white'!E823</f>
        <v>4.8000000000000001E-2</v>
      </c>
      <c r="E714">
        <f>'winequality-white'!F823</f>
        <v>16</v>
      </c>
      <c r="F714">
        <f>'winequality-white'!H823</f>
        <v>0.99153999999999998</v>
      </c>
      <c r="G714">
        <f>'winequality-white'!I823</f>
        <v>3.71</v>
      </c>
      <c r="H714">
        <f>'winequality-white'!J823</f>
        <v>0.74</v>
      </c>
      <c r="I714">
        <f>'winequality-white'!K823</f>
        <v>14</v>
      </c>
      <c r="J714" s="17">
        <v>7</v>
      </c>
      <c r="K714">
        <f>STANDARDIZE(physicochemical[[#This Row],[fixed acidity]],Stats!B$3,Stats!B$7)</f>
        <v>-2.0847736402688977</v>
      </c>
      <c r="L714">
        <f>STANDARDIZE(physicochemical[[#This Row],[volatile acidity]],Stats!C$3,Stats!C$7)</f>
        <v>-0.60649722234806913</v>
      </c>
      <c r="M714">
        <f>STANDARDIZE(physicochemical[[#This Row],[residual sugar]],Stats!E$3,Stats!E$7)</f>
        <v>-0.38693758527702915</v>
      </c>
      <c r="N714">
        <f>STANDARDIZE(physicochemical[[#This Row],[chlorides]],Stats!F$3,Stats!F$7)</f>
        <v>-0.84891682975106431</v>
      </c>
      <c r="O714">
        <f>STANDARDIZE(physicochemical[[#This Row],[free sulfur dioxide]],Stats!G$3,Stats!G$7)</f>
        <v>8.3124858152313921E-2</v>
      </c>
      <c r="P714">
        <f>STANDARDIZE(physicochemical[[#This Row],[density]],Stats!I$3,Stats!I$7)</f>
        <v>-3.267408339003429</v>
      </c>
      <c r="Q714">
        <f>STANDARDIZE(physicochemical[[#This Row],[pH]],Stats!J$3,Stats!J$7)</f>
        <v>2.6014908269498256</v>
      </c>
      <c r="R714">
        <f>STANDARDIZE(physicochemical[[#This Row],[sulphates]],Stats!K$3,Stats!K$7)</f>
        <v>0.39015412402508676</v>
      </c>
      <c r="S714">
        <f>STANDARDIZE(physicochemical[[#This Row],[alcohol]],Stats!L$3,Stats!L$7)</f>
        <v>3.6386403180239708</v>
      </c>
      <c r="T714" s="17">
        <f>STANDARDIZE(physicochemical[[#This Row],[quality]],Stats!N$3,Stats!N$7)</f>
        <v>1.7605260264867657</v>
      </c>
      <c r="U714">
        <f>SQRT(SUMXMY2($K$2:$S$2,physicochemical[[#This Row],[STDFA]:[STDAlc]]))</f>
        <v>6.7194457422062168</v>
      </c>
      <c r="V714" t="str">
        <f>VLOOKUP(physicochemical[[#This Row],[Euclidean Dist]],Quartiles,2)</f>
        <v>Q2</v>
      </c>
      <c r="W714">
        <f>IF(physicochemical[[#This Row],[Euclidean Dist]]&lt;=beta,1-2*(physicochemical[[#This Row],[Euclidean Dist]]/gamma)^2,2*((physicochemical[[#This Row],[Euclidean Dist]]-gamma)/gamma)^2)</f>
        <v>0.60383158529660341</v>
      </c>
      <c r="X714" t="str">
        <f>VLOOKUP(physicochemical[[#This Row],[S- Fn]],FuzzyQ,2)</f>
        <v>Q2</v>
      </c>
      <c r="Y714">
        <f>physicochemical[[#This Row],[Euclidean Dist]]^2</f>
        <v>45.150951082453254</v>
      </c>
      <c r="Z714" t="str">
        <f>VLOOKUP(physicochemical[[#This Row],[Concentration]],FuzzyQ,2)</f>
        <v>Q1</v>
      </c>
      <c r="AA714">
        <f>SQRT(physicochemical[[#This Row],[S- Fn]])</f>
        <v>0.7770660109003632</v>
      </c>
      <c r="AB714" t="str">
        <f>VLOOKUP(physicochemical[[#This Row],[Dialation]],FuzzyQ,2)</f>
        <v>Q1</v>
      </c>
    </row>
    <row r="715" spans="1:28" hidden="1" x14ac:dyDescent="0.35">
      <c r="A715">
        <f>'winequality-white'!A824</f>
        <v>6.7</v>
      </c>
      <c r="B715">
        <f>'winequality-white'!B824</f>
        <v>0.54</v>
      </c>
      <c r="C715">
        <f>'winequality-white'!D824</f>
        <v>2</v>
      </c>
      <c r="D715">
        <f>'winequality-white'!E824</f>
        <v>7.5999999999999998E-2</v>
      </c>
      <c r="E715">
        <f>'winequality-white'!F824</f>
        <v>15</v>
      </c>
      <c r="F715">
        <f>'winequality-white'!H824</f>
        <v>0.99729999999999996</v>
      </c>
      <c r="G715">
        <f>'winequality-white'!I824</f>
        <v>3.61</v>
      </c>
      <c r="H715">
        <f>'winequality-white'!J824</f>
        <v>0.64</v>
      </c>
      <c r="I715">
        <f>'winequality-white'!K824</f>
        <v>9.8000000000000007</v>
      </c>
      <c r="J715" s="17">
        <v>5</v>
      </c>
      <c r="K715">
        <f>STANDARDIZE(physicochemical[[#This Row],[fixed acidity]],Stats!B$3,Stats!B$7)</f>
        <v>-1.1047029796394725</v>
      </c>
      <c r="L715">
        <f>STANDARDIZE(physicochemical[[#This Row],[volatile acidity]],Stats!C$3,Stats!C$7)</f>
        <v>6.5583917939754682E-2</v>
      </c>
      <c r="M715">
        <f>STANDARDIZE(physicochemical[[#This Row],[residual sugar]],Stats!E$3,Stats!E$7)</f>
        <v>-0.46765047331979703</v>
      </c>
      <c r="N715">
        <f>STANDARDIZE(physicochemical[[#This Row],[chlorides]],Stats!F$3,Stats!F$7)</f>
        <v>-0.2879806354612735</v>
      </c>
      <c r="O715">
        <f>STANDARDIZE(physicochemical[[#This Row],[free sulfur dioxide]],Stats!G$3,Stats!G$7)</f>
        <v>-1.714638207966902E-2</v>
      </c>
      <c r="P715">
        <f>STANDARDIZE(physicochemical[[#This Row],[density]],Stats!I$3,Stats!I$7)</f>
        <v>-2.7828887372714859E-2</v>
      </c>
      <c r="Q715">
        <f>STANDARDIZE(physicochemical[[#This Row],[pH]],Stats!J$3,Stats!J$7)</f>
        <v>1.968370645165979</v>
      </c>
      <c r="R715">
        <f>STANDARDIZE(physicochemical[[#This Row],[sulphates]],Stats!K$3,Stats!K$7)</f>
        <v>-0.15566865720755821</v>
      </c>
      <c r="S715">
        <f>STANDARDIZE(physicochemical[[#This Row],[alcohol]],Stats!L$3,Stats!L$7)</f>
        <v>-0.42655515339374295</v>
      </c>
      <c r="T715" s="17">
        <f>STANDARDIZE(physicochemical[[#This Row],[quality]],Stats!N$3,Stats!N$7)</f>
        <v>-0.74377842086283041</v>
      </c>
      <c r="U715">
        <f>SQRT(SUMXMY2($K$2:$S$2,physicochemical[[#This Row],[STDFA]:[STDAlc]]))</f>
        <v>4.3477785662983255</v>
      </c>
      <c r="V715" t="str">
        <f>VLOOKUP(physicochemical[[#This Row],[Euclidean Dist]],Quartiles,2)</f>
        <v>Q2</v>
      </c>
      <c r="W715">
        <f>IF(physicochemical[[#This Row],[Euclidean Dist]]&lt;=beta,1-2*(physicochemical[[#This Row],[Euclidean Dist]]/gamma)^2,2*((physicochemical[[#This Row],[Euclidean Dist]]-gamma)/gamma)^2)</f>
        <v>0.83413766345038975</v>
      </c>
      <c r="X715" t="str">
        <f>VLOOKUP(physicochemical[[#This Row],[S- Fn]],FuzzyQ,2)</f>
        <v>Q1</v>
      </c>
      <c r="Y715">
        <f>physicochemical[[#This Row],[Euclidean Dist]]^2</f>
        <v>18.903178461563122</v>
      </c>
      <c r="Z715" t="str">
        <f>VLOOKUP(physicochemical[[#This Row],[Concentration]],FuzzyQ,2)</f>
        <v>Q1</v>
      </c>
      <c r="AA715">
        <f>SQRT(physicochemical[[#This Row],[S- Fn]])</f>
        <v>0.9133113726711114</v>
      </c>
      <c r="AB715" t="str">
        <f>VLOOKUP(physicochemical[[#This Row],[Dialation]],FuzzyQ,2)</f>
        <v>Q1</v>
      </c>
    </row>
    <row r="716" spans="1:28" hidden="1" x14ac:dyDescent="0.35">
      <c r="A716">
        <f>'winequality-white'!A826</f>
        <v>7.1</v>
      </c>
      <c r="B716">
        <f>'winequality-white'!B826</f>
        <v>0.48</v>
      </c>
      <c r="C716">
        <f>'winequality-white'!D826</f>
        <v>2.8</v>
      </c>
      <c r="D716">
        <f>'winequality-white'!E826</f>
        <v>6.8000000000000005E-2</v>
      </c>
      <c r="E716">
        <f>'winequality-white'!F826</f>
        <v>6</v>
      </c>
      <c r="F716">
        <f>'winequality-white'!H826</f>
        <v>0.99682000000000004</v>
      </c>
      <c r="G716">
        <f>'winequality-white'!I826</f>
        <v>3.24</v>
      </c>
      <c r="H716">
        <f>'winequality-white'!J826</f>
        <v>0.53</v>
      </c>
      <c r="I716">
        <f>'winequality-white'!K826</f>
        <v>10.3</v>
      </c>
      <c r="J716" s="17">
        <v>5</v>
      </c>
      <c r="K716">
        <f>STANDARDIZE(physicochemical[[#This Row],[fixed acidity]],Stats!B$3,Stats!B$7)</f>
        <v>-0.88690949949960052</v>
      </c>
      <c r="L716">
        <f>STANDARDIZE(physicochemical[[#This Row],[volatile acidity]],Stats!C$3,Stats!C$7)</f>
        <v>-0.27045665220415738</v>
      </c>
      <c r="M716">
        <f>STANDARDIZE(physicochemical[[#This Row],[residual sugar]],Stats!E$3,Stats!E$7)</f>
        <v>0.17805263102234511</v>
      </c>
      <c r="N716">
        <f>STANDARDIZE(physicochemical[[#This Row],[chlorides]],Stats!F$3,Stats!F$7)</f>
        <v>-0.44824811954407073</v>
      </c>
      <c r="O716">
        <f>STANDARDIZE(physicochemical[[#This Row],[free sulfur dioxide]],Stats!G$3,Stats!G$7)</f>
        <v>-0.91958754416751554</v>
      </c>
      <c r="P716">
        <f>STANDARDIZE(physicochemical[[#This Row],[density]],Stats!I$3,Stats!I$7)</f>
        <v>-0.29779384167523271</v>
      </c>
      <c r="Q716">
        <f>STANDARDIZE(physicochemical[[#This Row],[pH]],Stats!J$3,Stats!J$7)</f>
        <v>-0.37417402743424982</v>
      </c>
      <c r="R716">
        <f>STANDARDIZE(physicochemical[[#This Row],[sulphates]],Stats!K$3,Stats!K$7)</f>
        <v>-0.75607371656346767</v>
      </c>
      <c r="S716">
        <f>STANDARDIZE(physicochemical[[#This Row],[alcohol]],Stats!L$3,Stats!L$7)</f>
        <v>5.7396688441699255E-2</v>
      </c>
      <c r="T716" s="17">
        <f>STANDARDIZE(physicochemical[[#This Row],[quality]],Stats!N$3,Stats!N$7)</f>
        <v>-0.74377842086283041</v>
      </c>
      <c r="U716">
        <f>SQRT(SUMXMY2($K$2:$S$2,physicochemical[[#This Row],[STDFA]:[STDAlc]]))</f>
        <v>4.8579209275544271</v>
      </c>
      <c r="V716" t="str">
        <f>VLOOKUP(physicochemical[[#This Row],[Euclidean Dist]],Quartiles,2)</f>
        <v>Q2</v>
      </c>
      <c r="W716">
        <f>IF(physicochemical[[#This Row],[Euclidean Dist]]&lt;=beta,1-2*(physicochemical[[#This Row],[Euclidean Dist]]/gamma)^2,2*((physicochemical[[#This Row],[Euclidean Dist]]-gamma)/gamma)^2)</f>
        <v>0.79293160003307195</v>
      </c>
      <c r="X716" t="str">
        <f>VLOOKUP(physicochemical[[#This Row],[S- Fn]],FuzzyQ,2)</f>
        <v>Q1</v>
      </c>
      <c r="Y716">
        <f>physicochemical[[#This Row],[Euclidean Dist]]^2</f>
        <v>23.599395738371264</v>
      </c>
      <c r="Z716" t="str">
        <f>VLOOKUP(physicochemical[[#This Row],[Concentration]],FuzzyQ,2)</f>
        <v>Q1</v>
      </c>
      <c r="AA716">
        <f>SQRT(physicochemical[[#This Row],[S- Fn]])</f>
        <v>0.89046706847197443</v>
      </c>
      <c r="AB716" t="str">
        <f>VLOOKUP(physicochemical[[#This Row],[Dialation]],FuzzyQ,2)</f>
        <v>Q1</v>
      </c>
    </row>
    <row r="717" spans="1:28" hidden="1" x14ac:dyDescent="0.35">
      <c r="A717">
        <f>'winequality-white'!A827</f>
        <v>7.1</v>
      </c>
      <c r="B717">
        <f>'winequality-white'!B827</f>
        <v>0.46</v>
      </c>
      <c r="C717">
        <f>'winequality-white'!D827</f>
        <v>2.8</v>
      </c>
      <c r="D717">
        <f>'winequality-white'!E827</f>
        <v>7.5999999999999998E-2</v>
      </c>
      <c r="E717">
        <f>'winequality-white'!F827</f>
        <v>15</v>
      </c>
      <c r="F717">
        <f>'winequality-white'!H827</f>
        <v>0.99624000000000001</v>
      </c>
      <c r="G717">
        <f>'winequality-white'!I827</f>
        <v>3.36</v>
      </c>
      <c r="H717">
        <f>'winequality-white'!J827</f>
        <v>0.49</v>
      </c>
      <c r="I717">
        <f>'winequality-white'!K827</f>
        <v>10.7</v>
      </c>
      <c r="J717" s="17">
        <v>5</v>
      </c>
      <c r="K717">
        <f>STANDARDIZE(physicochemical[[#This Row],[fixed acidity]],Stats!B$3,Stats!B$7)</f>
        <v>-0.88690949949960052</v>
      </c>
      <c r="L717">
        <f>STANDARDIZE(physicochemical[[#This Row],[volatile acidity]],Stats!C$3,Stats!C$7)</f>
        <v>-0.38247017558546109</v>
      </c>
      <c r="M717">
        <f>STANDARDIZE(physicochemical[[#This Row],[residual sugar]],Stats!E$3,Stats!E$7)</f>
        <v>0.17805263102234511</v>
      </c>
      <c r="N717">
        <f>STANDARDIZE(physicochemical[[#This Row],[chlorides]],Stats!F$3,Stats!F$7)</f>
        <v>-0.2879806354612735</v>
      </c>
      <c r="O717">
        <f>STANDARDIZE(physicochemical[[#This Row],[free sulfur dioxide]],Stats!G$3,Stats!G$7)</f>
        <v>-1.714638207966902E-2</v>
      </c>
      <c r="P717">
        <f>STANDARDIZE(physicochemical[[#This Row],[density]],Stats!I$3,Stats!I$7)</f>
        <v>-0.62400149479084022</v>
      </c>
      <c r="Q717">
        <f>STANDARDIZE(physicochemical[[#This Row],[pH]],Stats!J$3,Stats!J$7)</f>
        <v>0.38557019070636345</v>
      </c>
      <c r="R717">
        <f>STANDARDIZE(physicochemical[[#This Row],[sulphates]],Stats!K$3,Stats!K$7)</f>
        <v>-0.97440282905652598</v>
      </c>
      <c r="S717">
        <f>STANDARDIZE(physicochemical[[#This Row],[alcohol]],Stats!L$3,Stats!L$7)</f>
        <v>0.44455816191005165</v>
      </c>
      <c r="T717" s="17">
        <f>STANDARDIZE(physicochemical[[#This Row],[quality]],Stats!N$3,Stats!N$7)</f>
        <v>-0.74377842086283041</v>
      </c>
      <c r="U717">
        <f>SQRT(SUMXMY2($K$2:$S$2,physicochemical[[#This Row],[STDFA]:[STDAlc]]))</f>
        <v>4.7014871750378706</v>
      </c>
      <c r="V717" t="str">
        <f>VLOOKUP(physicochemical[[#This Row],[Euclidean Dist]],Quartiles,2)</f>
        <v>Q2</v>
      </c>
      <c r="W717">
        <f>IF(physicochemical[[#This Row],[Euclidean Dist]]&lt;=beta,1-2*(physicochemical[[#This Row],[Euclidean Dist]]/gamma)^2,2*((physicochemical[[#This Row],[Euclidean Dist]]-gamma)/gamma)^2)</f>
        <v>0.80605282587042026</v>
      </c>
      <c r="X717" t="str">
        <f>VLOOKUP(physicochemical[[#This Row],[S- Fn]],FuzzyQ,2)</f>
        <v>Q1</v>
      </c>
      <c r="Y717">
        <f>physicochemical[[#This Row],[Euclidean Dist]]^2</f>
        <v>22.103981657045576</v>
      </c>
      <c r="Z717" t="str">
        <f>VLOOKUP(physicochemical[[#This Row],[Concentration]],FuzzyQ,2)</f>
        <v>Q1</v>
      </c>
      <c r="AA717">
        <f>SQRT(physicochemical[[#This Row],[S- Fn]])</f>
        <v>0.89780444745524635</v>
      </c>
      <c r="AB717" t="str">
        <f>VLOOKUP(physicochemical[[#This Row],[Dialation]],FuzzyQ,2)</f>
        <v>Q1</v>
      </c>
    </row>
    <row r="718" spans="1:28" hidden="1" x14ac:dyDescent="0.35">
      <c r="A718">
        <f>'winequality-white'!A828</f>
        <v>7.5</v>
      </c>
      <c r="B718">
        <f>'winequality-white'!B828</f>
        <v>0.27</v>
      </c>
      <c r="C718">
        <f>'winequality-white'!D828</f>
        <v>2.2999999999999998</v>
      </c>
      <c r="D718">
        <f>'winequality-white'!E828</f>
        <v>0.05</v>
      </c>
      <c r="E718">
        <f>'winequality-white'!F828</f>
        <v>4</v>
      </c>
      <c r="F718">
        <f>'winequality-white'!H828</f>
        <v>0.99509999999999998</v>
      </c>
      <c r="G718">
        <f>'winequality-white'!I828</f>
        <v>3.4</v>
      </c>
      <c r="H718">
        <f>'winequality-white'!J828</f>
        <v>0.64</v>
      </c>
      <c r="I718">
        <f>'winequality-white'!K828</f>
        <v>11</v>
      </c>
      <c r="J718" s="17">
        <v>7</v>
      </c>
      <c r="K718">
        <f>STANDARDIZE(physicochemical[[#This Row],[fixed acidity]],Stats!B$3,Stats!B$7)</f>
        <v>-0.66911601935972809</v>
      </c>
      <c r="L718">
        <f>STANDARDIZE(physicochemical[[#This Row],[volatile acidity]],Stats!C$3,Stats!C$7)</f>
        <v>-1.4465986477078483</v>
      </c>
      <c r="M718">
        <f>STANDARDIZE(physicochemical[[#This Row],[residual sugar]],Stats!E$3,Stats!E$7)</f>
        <v>-0.2255118091914938</v>
      </c>
      <c r="N718">
        <f>STANDARDIZE(physicochemical[[#This Row],[chlorides]],Stats!F$3,Stats!F$7)</f>
        <v>-0.80884995873036492</v>
      </c>
      <c r="O718">
        <f>STANDARDIZE(physicochemical[[#This Row],[free sulfur dioxide]],Stats!G$3,Stats!G$7)</f>
        <v>-1.1201300246314814</v>
      </c>
      <c r="P718">
        <f>STANDARDIZE(physicochemical[[#This Row],[density]],Stats!I$3,Stats!I$7)</f>
        <v>-1.2651682612594373</v>
      </c>
      <c r="Q718">
        <f>STANDARDIZE(physicochemical[[#This Row],[pH]],Stats!J$3,Stats!J$7)</f>
        <v>0.63881826341990211</v>
      </c>
      <c r="R718">
        <f>STANDARDIZE(physicochemical[[#This Row],[sulphates]],Stats!K$3,Stats!K$7)</f>
        <v>-0.15566865720755821</v>
      </c>
      <c r="S718">
        <f>STANDARDIZE(physicochemical[[#This Row],[alcohol]],Stats!L$3,Stats!L$7)</f>
        <v>0.73492926701131767</v>
      </c>
      <c r="T718" s="17">
        <f>STANDARDIZE(physicochemical[[#This Row],[quality]],Stats!N$3,Stats!N$7)</f>
        <v>1.7605260264867657</v>
      </c>
      <c r="U718">
        <f>SQRT(SUMXMY2($K$2:$S$2,physicochemical[[#This Row],[STDFA]:[STDAlc]]))</f>
        <v>5.7317427375973766</v>
      </c>
      <c r="V718" t="str">
        <f>VLOOKUP(physicochemical[[#This Row],[Euclidean Dist]],Quartiles,2)</f>
        <v>Q2</v>
      </c>
      <c r="W718">
        <f>IF(physicochemical[[#This Row],[Euclidean Dist]]&lt;=beta,1-2*(physicochemical[[#This Row],[Euclidean Dist]]/gamma)^2,2*((physicochemical[[#This Row],[Euclidean Dist]]-gamma)/gamma)^2)</f>
        <v>0.71173871159083946</v>
      </c>
      <c r="X718" t="str">
        <f>VLOOKUP(physicochemical[[#This Row],[S- Fn]],FuzzyQ,2)</f>
        <v>Q2</v>
      </c>
      <c r="Y718">
        <f>physicochemical[[#This Row],[Euclidean Dist]]^2</f>
        <v>32.852874810000266</v>
      </c>
      <c r="Z718" t="str">
        <f>VLOOKUP(physicochemical[[#This Row],[Concentration]],FuzzyQ,2)</f>
        <v>Q1</v>
      </c>
      <c r="AA718">
        <f>SQRT(physicochemical[[#This Row],[S- Fn]])</f>
        <v>0.84364608195074287</v>
      </c>
      <c r="AB718" t="str">
        <f>VLOOKUP(physicochemical[[#This Row],[Dialation]],FuzzyQ,2)</f>
        <v>Q1</v>
      </c>
    </row>
    <row r="719" spans="1:28" hidden="1" x14ac:dyDescent="0.35">
      <c r="A719">
        <f>'winequality-white'!A830</f>
        <v>7.8</v>
      </c>
      <c r="B719">
        <f>'winequality-white'!B830</f>
        <v>0.56999999999999995</v>
      </c>
      <c r="C719">
        <f>'winequality-white'!D830</f>
        <v>2.2999999999999998</v>
      </c>
      <c r="D719">
        <f>'winequality-white'!E830</f>
        <v>6.5000000000000002E-2</v>
      </c>
      <c r="E719">
        <f>'winequality-white'!F830</f>
        <v>34</v>
      </c>
      <c r="F719">
        <f>'winequality-white'!H830</f>
        <v>0.99417</v>
      </c>
      <c r="G719">
        <f>'winequality-white'!I830</f>
        <v>3.46</v>
      </c>
      <c r="H719">
        <f>'winequality-white'!J830</f>
        <v>0.74</v>
      </c>
      <c r="I719">
        <f>'winequality-white'!K830</f>
        <v>12.7</v>
      </c>
      <c r="J719" s="17">
        <v>8</v>
      </c>
      <c r="K719">
        <f>STANDARDIZE(physicochemical[[#This Row],[fixed acidity]],Stats!B$3,Stats!B$7)</f>
        <v>-0.50577090925482393</v>
      </c>
      <c r="L719">
        <f>STANDARDIZE(physicochemical[[#This Row],[volatile acidity]],Stats!C$3,Stats!C$7)</f>
        <v>0.23360420301171009</v>
      </c>
      <c r="M719">
        <f>STANDARDIZE(physicochemical[[#This Row],[residual sugar]],Stats!E$3,Stats!E$7)</f>
        <v>-0.2255118091914938</v>
      </c>
      <c r="N719">
        <f>STANDARDIZE(physicochemical[[#This Row],[chlorides]],Stats!F$3,Stats!F$7)</f>
        <v>-0.50834842607511987</v>
      </c>
      <c r="O719">
        <f>STANDARDIZE(physicochemical[[#This Row],[free sulfur dioxide]],Stats!G$3,Stats!G$7)</f>
        <v>1.8880071823280069</v>
      </c>
      <c r="P719">
        <f>STANDARDIZE(physicochemical[[#This Row],[density]],Stats!I$3,Stats!I$7)</f>
        <v>-1.7882253602206397</v>
      </c>
      <c r="Q719">
        <f>STANDARDIZE(physicochemical[[#This Row],[pH]],Stats!J$3,Stats!J$7)</f>
        <v>1.0186903724902101</v>
      </c>
      <c r="R719">
        <f>STANDARDIZE(physicochemical[[#This Row],[sulphates]],Stats!K$3,Stats!K$7)</f>
        <v>0.39015412402508676</v>
      </c>
      <c r="S719">
        <f>STANDARDIZE(physicochemical[[#This Row],[alcohol]],Stats!L$3,Stats!L$7)</f>
        <v>2.3803655292518204</v>
      </c>
      <c r="T719" s="17">
        <f>STANDARDIZE(physicochemical[[#This Row],[quality]],Stats!N$3,Stats!N$7)</f>
        <v>3.0126782501615637</v>
      </c>
      <c r="U719">
        <f>SQRT(SUMXMY2($K$2:$S$2,physicochemical[[#This Row],[STDFA]:[STDAlc]]))</f>
        <v>5.5875386751731826</v>
      </c>
      <c r="V719" t="str">
        <f>VLOOKUP(physicochemical[[#This Row],[Euclidean Dist]],Quartiles,2)</f>
        <v>Q2</v>
      </c>
      <c r="W719">
        <f>IF(physicochemical[[#This Row],[Euclidean Dist]]&lt;=beta,1-2*(physicochemical[[#This Row],[Euclidean Dist]]/gamma)^2,2*((physicochemical[[#This Row],[Euclidean Dist]]-gamma)/gamma)^2)</f>
        <v>0.72606089718039091</v>
      </c>
      <c r="X719" t="str">
        <f>VLOOKUP(physicochemical[[#This Row],[S- Fn]],FuzzyQ,2)</f>
        <v>Q2</v>
      </c>
      <c r="Y719">
        <f>physicochemical[[#This Row],[Euclidean Dist]]^2</f>
        <v>31.220588446556086</v>
      </c>
      <c r="Z719" t="str">
        <f>VLOOKUP(physicochemical[[#This Row],[Concentration]],FuzzyQ,2)</f>
        <v>Q1</v>
      </c>
      <c r="AA719">
        <f>SQRT(physicochemical[[#This Row],[S- Fn]])</f>
        <v>0.85209207083530059</v>
      </c>
      <c r="AB719" t="str">
        <f>VLOOKUP(physicochemical[[#This Row],[Dialation]],FuzzyQ,2)</f>
        <v>Q1</v>
      </c>
    </row>
    <row r="720" spans="1:28" hidden="1" x14ac:dyDescent="0.35">
      <c r="A720">
        <f>'winequality-white'!A831</f>
        <v>5.9</v>
      </c>
      <c r="B720">
        <f>'winequality-white'!B831</f>
        <v>0.61</v>
      </c>
      <c r="C720">
        <f>'winequality-white'!D831</f>
        <v>2.1</v>
      </c>
      <c r="D720">
        <f>'winequality-white'!E831</f>
        <v>7.0999999999999994E-2</v>
      </c>
      <c r="E720">
        <f>'winequality-white'!F831</f>
        <v>16</v>
      </c>
      <c r="F720">
        <f>'winequality-white'!H831</f>
        <v>0.99375999999999998</v>
      </c>
      <c r="G720">
        <f>'winequality-white'!I831</f>
        <v>3.56</v>
      </c>
      <c r="H720">
        <f>'winequality-white'!J831</f>
        <v>0.77</v>
      </c>
      <c r="I720">
        <f>'winequality-white'!K831</f>
        <v>11.1</v>
      </c>
      <c r="J720" s="17">
        <v>6</v>
      </c>
      <c r="K720">
        <f>STANDARDIZE(physicochemical[[#This Row],[fixed acidity]],Stats!B$3,Stats!B$7)</f>
        <v>-1.5402899399192169</v>
      </c>
      <c r="L720">
        <f>STANDARDIZE(physicochemical[[#This Row],[volatile acidity]],Stats!C$3,Stats!C$7)</f>
        <v>0.45763124977431813</v>
      </c>
      <c r="M720">
        <f>STANDARDIZE(physicochemical[[#This Row],[residual sugar]],Stats!E$3,Stats!E$7)</f>
        <v>-0.38693758527702915</v>
      </c>
      <c r="N720">
        <f>STANDARDIZE(physicochemical[[#This Row],[chlorides]],Stats!F$3,Stats!F$7)</f>
        <v>-0.38814781301302193</v>
      </c>
      <c r="O720">
        <f>STANDARDIZE(physicochemical[[#This Row],[free sulfur dioxide]],Stats!G$3,Stats!G$7)</f>
        <v>8.3124858152313921E-2</v>
      </c>
      <c r="P720">
        <f>STANDARDIZE(physicochemical[[#This Row],[density]],Stats!I$3,Stats!I$7)</f>
        <v>-2.0188204253540887</v>
      </c>
      <c r="Q720">
        <f>STANDARDIZE(physicochemical[[#This Row],[pH]],Stats!J$3,Stats!J$7)</f>
        <v>1.6518105542740569</v>
      </c>
      <c r="R720">
        <f>STANDARDIZE(physicochemical[[#This Row],[sulphates]],Stats!K$3,Stats!K$7)</f>
        <v>0.5539009583948804</v>
      </c>
      <c r="S720">
        <f>STANDARDIZE(physicochemical[[#This Row],[alcohol]],Stats!L$3,Stats!L$7)</f>
        <v>0.83171963537840576</v>
      </c>
      <c r="T720" s="17">
        <f>STANDARDIZE(physicochemical[[#This Row],[quality]],Stats!N$3,Stats!N$7)</f>
        <v>0.50837380281196765</v>
      </c>
      <c r="U720">
        <f>SQRT(SUMXMY2($K$2:$S$2,physicochemical[[#This Row],[STDFA]:[STDAlc]]))</f>
        <v>4.4733480260626735</v>
      </c>
      <c r="V720" t="str">
        <f>VLOOKUP(physicochemical[[#This Row],[Euclidean Dist]],Quartiles,2)</f>
        <v>Q2</v>
      </c>
      <c r="W720">
        <f>IF(physicochemical[[#This Row],[Euclidean Dist]]&lt;=beta,1-2*(physicochemical[[#This Row],[Euclidean Dist]]/gamma)^2,2*((physicochemical[[#This Row],[Euclidean Dist]]-gamma)/gamma)^2)</f>
        <v>0.82441867591448958</v>
      </c>
      <c r="X720" t="str">
        <f>VLOOKUP(physicochemical[[#This Row],[S- Fn]],FuzzyQ,2)</f>
        <v>Q1</v>
      </c>
      <c r="Y720">
        <f>physicochemical[[#This Row],[Euclidean Dist]]^2</f>
        <v>20.010842562278818</v>
      </c>
      <c r="Z720" t="str">
        <f>VLOOKUP(physicochemical[[#This Row],[Concentration]],FuzzyQ,2)</f>
        <v>Q1</v>
      </c>
      <c r="AA720">
        <f>SQRT(physicochemical[[#This Row],[S- Fn]])</f>
        <v>0.90797504146011065</v>
      </c>
      <c r="AB720" t="str">
        <f>VLOOKUP(physicochemical[[#This Row],[Dialation]],FuzzyQ,2)</f>
        <v>Q1</v>
      </c>
    </row>
    <row r="721" spans="1:28" hidden="1" x14ac:dyDescent="0.35">
      <c r="A721">
        <f>'winequality-white'!A832</f>
        <v>7.5</v>
      </c>
      <c r="B721">
        <f>'winequality-white'!B832</f>
        <v>0.68500000000000005</v>
      </c>
      <c r="C721">
        <f>'winequality-white'!D832</f>
        <v>2.5</v>
      </c>
      <c r="D721">
        <f>'winequality-white'!E832</f>
        <v>5.8000000000000003E-2</v>
      </c>
      <c r="E721">
        <f>'winequality-white'!F832</f>
        <v>5</v>
      </c>
      <c r="F721">
        <f>'winequality-white'!H832</f>
        <v>0.99631999999999998</v>
      </c>
      <c r="G721">
        <f>'winequality-white'!I832</f>
        <v>3.38</v>
      </c>
      <c r="H721">
        <f>'winequality-white'!J832</f>
        <v>0.55000000000000004</v>
      </c>
      <c r="I721">
        <f>'winequality-white'!K832</f>
        <v>10.9</v>
      </c>
      <c r="J721" s="17">
        <v>4</v>
      </c>
      <c r="K721">
        <f>STANDARDIZE(physicochemical[[#This Row],[fixed acidity]],Stats!B$3,Stats!B$7)</f>
        <v>-0.66911601935972809</v>
      </c>
      <c r="L721">
        <f>STANDARDIZE(physicochemical[[#This Row],[volatile acidity]],Stats!C$3,Stats!C$7)</f>
        <v>0.87768196245420815</v>
      </c>
      <c r="M721">
        <f>STANDARDIZE(physicochemical[[#This Row],[residual sugar]],Stats!E$3,Stats!E$7)</f>
        <v>-6.408603310595809E-2</v>
      </c>
      <c r="N721">
        <f>STANDARDIZE(physicochemical[[#This Row],[chlorides]],Stats!F$3,Stats!F$7)</f>
        <v>-0.64858247464756758</v>
      </c>
      <c r="O721">
        <f>STANDARDIZE(physicochemical[[#This Row],[free sulfur dioxide]],Stats!G$3,Stats!G$7)</f>
        <v>-1.0198587843994984</v>
      </c>
      <c r="P721">
        <f>STANDARDIZE(physicochemical[[#This Row],[density]],Stats!I$3,Stats!I$7)</f>
        <v>-0.57900733574043095</v>
      </c>
      <c r="Q721">
        <f>STANDARDIZE(physicochemical[[#This Row],[pH]],Stats!J$3,Stats!J$7)</f>
        <v>0.51219422706313278</v>
      </c>
      <c r="R721">
        <f>STANDARDIZE(physicochemical[[#This Row],[sulphates]],Stats!K$3,Stats!K$7)</f>
        <v>-0.64690916031693857</v>
      </c>
      <c r="S721">
        <f>STANDARDIZE(physicochemical[[#This Row],[alcohol]],Stats!L$3,Stats!L$7)</f>
        <v>0.63813889864422957</v>
      </c>
      <c r="T721" s="17">
        <f>STANDARDIZE(physicochemical[[#This Row],[quality]],Stats!N$3,Stats!N$7)</f>
        <v>-1.9959306445376284</v>
      </c>
      <c r="U721">
        <f>SQRT(SUMXMY2($K$2:$S$2,physicochemical[[#This Row],[STDFA]:[STDAlc]]))</f>
        <v>3.6084471589383607</v>
      </c>
      <c r="V721" t="str">
        <f>VLOOKUP(physicochemical[[#This Row],[Euclidean Dist]],Quartiles,2)</f>
        <v>Q1</v>
      </c>
      <c r="W721">
        <f>IF(physicochemical[[#This Row],[Euclidean Dist]]&lt;=beta,1-2*(physicochemical[[#This Row],[Euclidean Dist]]/gamma)^2,2*((physicochemical[[#This Row],[Euclidean Dist]]-gamma)/gamma)^2)</f>
        <v>0.88575067453167955</v>
      </c>
      <c r="X721" t="str">
        <f>VLOOKUP(physicochemical[[#This Row],[S- Fn]],FuzzyQ,2)</f>
        <v>Q1</v>
      </c>
      <c r="Y721">
        <f>physicochemical[[#This Row],[Euclidean Dist]]^2</f>
        <v>13.020890898850327</v>
      </c>
      <c r="Z721" t="str">
        <f>VLOOKUP(physicochemical[[#This Row],[Concentration]],FuzzyQ,2)</f>
        <v>Q1</v>
      </c>
      <c r="AA721">
        <f>SQRT(physicochemical[[#This Row],[S- Fn]])</f>
        <v>0.94114328055385887</v>
      </c>
      <c r="AB721" t="str">
        <f>VLOOKUP(physicochemical[[#This Row],[Dialation]],FuzzyQ,2)</f>
        <v>Q1</v>
      </c>
    </row>
    <row r="722" spans="1:28" x14ac:dyDescent="0.35">
      <c r="A722">
        <f>'winequality-white'!A834</f>
        <v>10.4</v>
      </c>
      <c r="B722">
        <f>'winequality-white'!B834</f>
        <v>0.44</v>
      </c>
      <c r="C722">
        <f>'winequality-white'!D834</f>
        <v>1.5</v>
      </c>
      <c r="D722">
        <f>'winequality-white'!E834</f>
        <v>0.14499999999999999</v>
      </c>
      <c r="E722">
        <f>'winequality-white'!F834</f>
        <v>34</v>
      </c>
      <c r="F722">
        <f>'winequality-white'!H834</f>
        <v>0.99831999999999999</v>
      </c>
      <c r="G722">
        <f>'winequality-white'!I834</f>
        <v>3.38</v>
      </c>
      <c r="H722">
        <f>'winequality-white'!J834</f>
        <v>0.86</v>
      </c>
      <c r="I722">
        <f>'winequality-white'!K834</f>
        <v>9.9</v>
      </c>
      <c r="J722" s="17">
        <v>3</v>
      </c>
      <c r="K722">
        <f>STANDARDIZE(physicochemical[[#This Row],[fixed acidity]],Stats!B$3,Stats!B$7)</f>
        <v>0.90988671165434609</v>
      </c>
      <c r="L722">
        <f>STANDARDIZE(physicochemical[[#This Row],[volatile acidity]],Stats!C$3,Stats!C$7)</f>
        <v>-0.49448369896676508</v>
      </c>
      <c r="M722">
        <f>STANDARDIZE(physicochemical[[#This Row],[residual sugar]],Stats!E$3,Stats!E$7)</f>
        <v>-0.871214913533636</v>
      </c>
      <c r="N722">
        <f>STANDARDIZE(physicochemical[[#This Row],[chlorides]],Stats!F$3,Stats!F$7)</f>
        <v>1.094326414752854</v>
      </c>
      <c r="O722">
        <f>STANDARDIZE(physicochemical[[#This Row],[free sulfur dioxide]],Stats!G$3,Stats!G$7)</f>
        <v>1.8880071823280069</v>
      </c>
      <c r="P722">
        <f>STANDARDIZE(physicochemical[[#This Row],[density]],Stats!I$3,Stats!I$7)</f>
        <v>0.54584664052023701</v>
      </c>
      <c r="Q722">
        <f>STANDARDIZE(physicochemical[[#This Row],[pH]],Stats!J$3,Stats!J$7)</f>
        <v>0.51219422706313278</v>
      </c>
      <c r="R722">
        <f>STANDARDIZE(physicochemical[[#This Row],[sulphates]],Stats!K$3,Stats!K$7)</f>
        <v>1.0451414615042609</v>
      </c>
      <c r="S722">
        <f>STANDARDIZE(physicochemical[[#This Row],[alcohol]],Stats!L$3,Stats!L$7)</f>
        <v>-0.32976478502665485</v>
      </c>
      <c r="T722" s="17">
        <f>STANDARDIZE(physicochemical[[#This Row],[quality]],Stats!N$3,Stats!N$7)</f>
        <v>-3.2480828682124265</v>
      </c>
      <c r="U722">
        <f>SQRT(SUMXMY2($K$2:$S$2,physicochemical[[#This Row],[STDFA]:[STDAlc]]))</f>
        <v>6.4402123667196163</v>
      </c>
      <c r="V722" t="str">
        <f>VLOOKUP(physicochemical[[#This Row],[Euclidean Dist]],Quartiles,2)</f>
        <v>Q2</v>
      </c>
      <c r="W722">
        <f>IF(physicochemical[[#This Row],[Euclidean Dist]]&lt;=beta,1-2*(physicochemical[[#This Row],[Euclidean Dist]]/gamma)^2,2*((physicochemical[[#This Row],[Euclidean Dist]]-gamma)/gamma)^2)</f>
        <v>0.63607380086477172</v>
      </c>
      <c r="X722" t="str">
        <f>VLOOKUP(physicochemical[[#This Row],[S- Fn]],FuzzyQ,2)</f>
        <v>Q2</v>
      </c>
      <c r="Y722">
        <f>physicochemical[[#This Row],[Euclidean Dist]]^2</f>
        <v>41.476335328448279</v>
      </c>
      <c r="Z722" t="str">
        <f>VLOOKUP(physicochemical[[#This Row],[Concentration]],FuzzyQ,2)</f>
        <v>Q1</v>
      </c>
      <c r="AA722">
        <f>SQRT(physicochemical[[#This Row],[S- Fn]])</f>
        <v>0.79754235051486244</v>
      </c>
      <c r="AB722" t="str">
        <f>VLOOKUP(physicochemical[[#This Row],[Dialation]],FuzzyQ,2)</f>
        <v>Q1</v>
      </c>
    </row>
    <row r="723" spans="1:28" hidden="1" x14ac:dyDescent="0.35">
      <c r="A723">
        <f>'winequality-white'!A835</f>
        <v>11.6</v>
      </c>
      <c r="B723">
        <f>'winequality-white'!B835</f>
        <v>0.47</v>
      </c>
      <c r="C723">
        <f>'winequality-white'!D835</f>
        <v>1.6</v>
      </c>
      <c r="D723">
        <f>'winequality-white'!E835</f>
        <v>0.14699999999999999</v>
      </c>
      <c r="E723">
        <f>'winequality-white'!F835</f>
        <v>36</v>
      </c>
      <c r="F723">
        <f>'winequality-white'!H835</f>
        <v>0.99836000000000003</v>
      </c>
      <c r="G723">
        <f>'winequality-white'!I835</f>
        <v>3.38</v>
      </c>
      <c r="H723">
        <f>'winequality-white'!J835</f>
        <v>0.86</v>
      </c>
      <c r="I723">
        <f>'winequality-white'!K835</f>
        <v>9.9</v>
      </c>
      <c r="J723" s="17">
        <v>4</v>
      </c>
      <c r="K723">
        <f>STANDARDIZE(physicochemical[[#This Row],[fixed acidity]],Stats!B$3,Stats!B$7)</f>
        <v>1.5632671520739625</v>
      </c>
      <c r="L723">
        <f>STANDARDIZE(physicochemical[[#This Row],[volatile acidity]],Stats!C$3,Stats!C$7)</f>
        <v>-0.32646341389480937</v>
      </c>
      <c r="M723">
        <f>STANDARDIZE(physicochemical[[#This Row],[residual sugar]],Stats!E$3,Stats!E$7)</f>
        <v>-0.79050202549086812</v>
      </c>
      <c r="N723">
        <f>STANDARDIZE(physicochemical[[#This Row],[chlorides]],Stats!F$3,Stats!F$7)</f>
        <v>1.1343932857735533</v>
      </c>
      <c r="O723">
        <f>STANDARDIZE(physicochemical[[#This Row],[free sulfur dioxide]],Stats!G$3,Stats!G$7)</f>
        <v>2.0885496627919728</v>
      </c>
      <c r="P723">
        <f>STANDARDIZE(physicochemical[[#This Row],[density]],Stats!I$3,Stats!I$7)</f>
        <v>0.56834372004547296</v>
      </c>
      <c r="Q723">
        <f>STANDARDIZE(physicochemical[[#This Row],[pH]],Stats!J$3,Stats!J$7)</f>
        <v>0.51219422706313278</v>
      </c>
      <c r="R723">
        <f>STANDARDIZE(physicochemical[[#This Row],[sulphates]],Stats!K$3,Stats!K$7)</f>
        <v>1.0451414615042609</v>
      </c>
      <c r="S723">
        <f>STANDARDIZE(physicochemical[[#This Row],[alcohol]],Stats!L$3,Stats!L$7)</f>
        <v>-0.32976478502665485</v>
      </c>
      <c r="T723" s="17">
        <f>STANDARDIZE(physicochemical[[#This Row],[quality]],Stats!N$3,Stats!N$7)</f>
        <v>-1.9959306445376284</v>
      </c>
      <c r="U723">
        <f>SQRT(SUMXMY2($K$2:$S$2,physicochemical[[#This Row],[STDFA]:[STDAlc]]))</f>
        <v>6.6061560740862948</v>
      </c>
      <c r="V723" t="str">
        <f>VLOOKUP(physicochemical[[#This Row],[Euclidean Dist]],Quartiles,2)</f>
        <v>Q2</v>
      </c>
      <c r="W723">
        <f>IF(physicochemical[[#This Row],[Euclidean Dist]]&lt;=beta,1-2*(physicochemical[[#This Row],[Euclidean Dist]]/gamma)^2,2*((physicochemical[[#This Row],[Euclidean Dist]]-gamma)/gamma)^2)</f>
        <v>0.61707774787573944</v>
      </c>
      <c r="X723" t="str">
        <f>VLOOKUP(physicochemical[[#This Row],[S- Fn]],FuzzyQ,2)</f>
        <v>Q2</v>
      </c>
      <c r="Y723">
        <f>physicochemical[[#This Row],[Euclidean Dist]]^2</f>
        <v>43.641298075187244</v>
      </c>
      <c r="Z723" t="str">
        <f>VLOOKUP(physicochemical[[#This Row],[Concentration]],FuzzyQ,2)</f>
        <v>Q1</v>
      </c>
      <c r="AA723">
        <f>SQRT(physicochemical[[#This Row],[S- Fn]])</f>
        <v>0.78554296373638244</v>
      </c>
      <c r="AB723" t="str">
        <f>VLOOKUP(physicochemical[[#This Row],[Dialation]],FuzzyQ,2)</f>
        <v>Q1</v>
      </c>
    </row>
    <row r="724" spans="1:28" hidden="1" x14ac:dyDescent="0.35">
      <c r="A724">
        <f>'winequality-white'!A836</f>
        <v>8.8000000000000007</v>
      </c>
      <c r="B724">
        <f>'winequality-white'!B836</f>
        <v>0.68500000000000005</v>
      </c>
      <c r="C724">
        <f>'winequality-white'!D836</f>
        <v>1.6</v>
      </c>
      <c r="D724">
        <f>'winequality-white'!E836</f>
        <v>8.7999999999999995E-2</v>
      </c>
      <c r="E724">
        <f>'winequality-white'!F836</f>
        <v>16</v>
      </c>
      <c r="F724">
        <f>'winequality-white'!H836</f>
        <v>0.99694000000000005</v>
      </c>
      <c r="G724">
        <f>'winequality-white'!I836</f>
        <v>3.32</v>
      </c>
      <c r="H724">
        <f>'winequality-white'!J836</f>
        <v>0.47</v>
      </c>
      <c r="I724">
        <f>'winequality-white'!K836</f>
        <v>9.4</v>
      </c>
      <c r="J724" s="17">
        <v>5</v>
      </c>
      <c r="K724">
        <f>STANDARDIZE(physicochemical[[#This Row],[fixed acidity]],Stats!B$3,Stats!B$7)</f>
        <v>3.8712791094857188E-2</v>
      </c>
      <c r="L724">
        <f>STANDARDIZE(physicochemical[[#This Row],[volatile acidity]],Stats!C$3,Stats!C$7)</f>
        <v>0.87768196245420815</v>
      </c>
      <c r="M724">
        <f>STANDARDIZE(physicochemical[[#This Row],[residual sugar]],Stats!E$3,Stats!E$7)</f>
        <v>-0.79050202549086812</v>
      </c>
      <c r="N724">
        <f>STANDARDIZE(physicochemical[[#This Row],[chlorides]],Stats!F$3,Stats!F$7)</f>
        <v>-4.7579409337077459E-2</v>
      </c>
      <c r="O724">
        <f>STANDARDIZE(physicochemical[[#This Row],[free sulfur dioxide]],Stats!G$3,Stats!G$7)</f>
        <v>8.3124858152313921E-2</v>
      </c>
      <c r="P724">
        <f>STANDARDIZE(physicochemical[[#This Row],[density]],Stats!I$3,Stats!I$7)</f>
        <v>-0.23030260309958764</v>
      </c>
      <c r="Q724">
        <f>STANDARDIZE(physicochemical[[#This Row],[pH]],Stats!J$3,Stats!J$7)</f>
        <v>0.13232211799282476</v>
      </c>
      <c r="R724">
        <f>STANDARDIZE(physicochemical[[#This Row],[sulphates]],Stats!K$3,Stats!K$7)</f>
        <v>-1.083567385303055</v>
      </c>
      <c r="S724">
        <f>STANDARDIZE(physicochemical[[#This Row],[alcohol]],Stats!L$3,Stats!L$7)</f>
        <v>-0.813716626862097</v>
      </c>
      <c r="T724" s="17">
        <f>STANDARDIZE(physicochemical[[#This Row],[quality]],Stats!N$3,Stats!N$7)</f>
        <v>-0.74377842086283041</v>
      </c>
      <c r="U724">
        <f>SQRT(SUMXMY2($K$2:$S$2,physicochemical[[#This Row],[STDFA]:[STDAlc]]))</f>
        <v>4.4569929715243841</v>
      </c>
      <c r="V724" t="str">
        <f>VLOOKUP(physicochemical[[#This Row],[Euclidean Dist]],Quartiles,2)</f>
        <v>Q2</v>
      </c>
      <c r="W724">
        <f>IF(physicochemical[[#This Row],[Euclidean Dist]]&lt;=beta,1-2*(physicochemical[[#This Row],[Euclidean Dist]]/gamma)^2,2*((physicochemical[[#This Row],[Euclidean Dist]]-gamma)/gamma)^2)</f>
        <v>0.82570021832710638</v>
      </c>
      <c r="X724" t="str">
        <f>VLOOKUP(physicochemical[[#This Row],[S- Fn]],FuzzyQ,2)</f>
        <v>Q1</v>
      </c>
      <c r="Y724">
        <f>physicochemical[[#This Row],[Euclidean Dist]]^2</f>
        <v>19.864786348217759</v>
      </c>
      <c r="Z724" t="str">
        <f>VLOOKUP(physicochemical[[#This Row],[Concentration]],FuzzyQ,2)</f>
        <v>Q1</v>
      </c>
      <c r="AA724">
        <f>SQRT(physicochemical[[#This Row],[S- Fn]])</f>
        <v>0.90868048197763462</v>
      </c>
      <c r="AB724" t="str">
        <f>VLOOKUP(physicochemical[[#This Row],[Dialation]],FuzzyQ,2)</f>
        <v>Q1</v>
      </c>
    </row>
    <row r="725" spans="1:28" hidden="1" x14ac:dyDescent="0.35">
      <c r="A725">
        <f>'winequality-white'!A837</f>
        <v>7.6</v>
      </c>
      <c r="B725">
        <f>'winequality-white'!B837</f>
        <v>0.66500000000000004</v>
      </c>
      <c r="C725">
        <f>'winequality-white'!D837</f>
        <v>1.5</v>
      </c>
      <c r="D725">
        <f>'winequality-white'!E837</f>
        <v>6.6000000000000003E-2</v>
      </c>
      <c r="E725">
        <f>'winequality-white'!F837</f>
        <v>27</v>
      </c>
      <c r="F725">
        <f>'winequality-white'!H837</f>
        <v>0.99655000000000005</v>
      </c>
      <c r="G725">
        <f>'winequality-white'!I837</f>
        <v>3.39</v>
      </c>
      <c r="H725">
        <f>'winequality-white'!J837</f>
        <v>0.51</v>
      </c>
      <c r="I725">
        <f>'winequality-white'!K837</f>
        <v>9.3000000000000007</v>
      </c>
      <c r="J725" s="17">
        <v>5</v>
      </c>
      <c r="K725">
        <f>STANDARDIZE(physicochemical[[#This Row],[fixed acidity]],Stats!B$3,Stats!B$7)</f>
        <v>-0.61466764932476026</v>
      </c>
      <c r="L725">
        <f>STANDARDIZE(physicochemical[[#This Row],[volatile acidity]],Stats!C$3,Stats!C$7)</f>
        <v>0.76566843907290416</v>
      </c>
      <c r="M725">
        <f>STANDARDIZE(physicochemical[[#This Row],[residual sugar]],Stats!E$3,Stats!E$7)</f>
        <v>-0.871214913533636</v>
      </c>
      <c r="N725">
        <f>STANDARDIZE(physicochemical[[#This Row],[chlorides]],Stats!F$3,Stats!F$7)</f>
        <v>-0.48831499056477012</v>
      </c>
      <c r="O725">
        <f>STANDARDIZE(physicochemical[[#This Row],[free sulfur dioxide]],Stats!G$3,Stats!G$7)</f>
        <v>1.1861085007041263</v>
      </c>
      <c r="P725">
        <f>STANDARDIZE(physicochemical[[#This Row],[density]],Stats!I$3,Stats!I$7)</f>
        <v>-0.44964912847041855</v>
      </c>
      <c r="Q725">
        <f>STANDARDIZE(physicochemical[[#This Row],[pH]],Stats!J$3,Stats!J$7)</f>
        <v>0.57550624524151883</v>
      </c>
      <c r="R725">
        <f>STANDARDIZE(physicochemical[[#This Row],[sulphates]],Stats!K$3,Stats!K$7)</f>
        <v>-0.86523827280999688</v>
      </c>
      <c r="S725">
        <f>STANDARDIZE(physicochemical[[#This Row],[alcohol]],Stats!L$3,Stats!L$7)</f>
        <v>-0.9105069952291851</v>
      </c>
      <c r="T725" s="17">
        <f>STANDARDIZE(physicochemical[[#This Row],[quality]],Stats!N$3,Stats!N$7)</f>
        <v>-0.74377842086283041</v>
      </c>
      <c r="U725">
        <f>SQRT(SUMXMY2($K$2:$S$2,physicochemical[[#This Row],[STDFA]:[STDAlc]]))</f>
        <v>4.7796362515430069</v>
      </c>
      <c r="V725" t="str">
        <f>VLOOKUP(physicochemical[[#This Row],[Euclidean Dist]],Quartiles,2)</f>
        <v>Q2</v>
      </c>
      <c r="W725">
        <f>IF(physicochemical[[#This Row],[Euclidean Dist]]&lt;=beta,1-2*(physicochemical[[#This Row],[Euclidean Dist]]/gamma)^2,2*((physicochemical[[#This Row],[Euclidean Dist]]-gamma)/gamma)^2)</f>
        <v>0.79955157993483028</v>
      </c>
      <c r="X725" t="str">
        <f>VLOOKUP(physicochemical[[#This Row],[S- Fn]],FuzzyQ,2)</f>
        <v>Q1</v>
      </c>
      <c r="Y725">
        <f>physicochemical[[#This Row],[Euclidean Dist]]^2</f>
        <v>22.844922697064085</v>
      </c>
      <c r="Z725" t="str">
        <f>VLOOKUP(physicochemical[[#This Row],[Concentration]],FuzzyQ,2)</f>
        <v>Q1</v>
      </c>
      <c r="AA725">
        <f>SQRT(physicochemical[[#This Row],[S- Fn]])</f>
        <v>0.89417648142569162</v>
      </c>
      <c r="AB725" t="str">
        <f>VLOOKUP(physicochemical[[#This Row],[Dialation]],FuzzyQ,2)</f>
        <v>Q1</v>
      </c>
    </row>
    <row r="726" spans="1:28" hidden="1" x14ac:dyDescent="0.35">
      <c r="A726">
        <f>'winequality-white'!A838</f>
        <v>6.7</v>
      </c>
      <c r="B726">
        <f>'winequality-white'!B838</f>
        <v>0.28000000000000003</v>
      </c>
      <c r="C726">
        <f>'winequality-white'!D838</f>
        <v>2.4</v>
      </c>
      <c r="D726">
        <f>'winequality-white'!E838</f>
        <v>1.2E-2</v>
      </c>
      <c r="E726">
        <f>'winequality-white'!F838</f>
        <v>36</v>
      </c>
      <c r="F726">
        <f>'winequality-white'!H838</f>
        <v>0.99063999999999997</v>
      </c>
      <c r="G726">
        <f>'winequality-white'!I838</f>
        <v>3.26</v>
      </c>
      <c r="H726">
        <f>'winequality-white'!J838</f>
        <v>0.39</v>
      </c>
      <c r="I726">
        <f>'winequality-white'!K838</f>
        <v>11.7</v>
      </c>
      <c r="J726" s="17">
        <v>7</v>
      </c>
      <c r="K726">
        <f>STANDARDIZE(physicochemical[[#This Row],[fixed acidity]],Stats!B$3,Stats!B$7)</f>
        <v>-1.1047029796394725</v>
      </c>
      <c r="L726">
        <f>STANDARDIZE(physicochemical[[#This Row],[volatile acidity]],Stats!C$3,Stats!C$7)</f>
        <v>-1.3905918860171962</v>
      </c>
      <c r="M726">
        <f>STANDARDIZE(physicochemical[[#This Row],[residual sugar]],Stats!E$3,Stats!E$7)</f>
        <v>-0.14479892114872595</v>
      </c>
      <c r="N726">
        <f>STANDARDIZE(physicochemical[[#This Row],[chlorides]],Stats!F$3,Stats!F$7)</f>
        <v>-1.5701205081236527</v>
      </c>
      <c r="O726">
        <f>STANDARDIZE(physicochemical[[#This Row],[free sulfur dioxide]],Stats!G$3,Stats!G$7)</f>
        <v>2.0885496627919728</v>
      </c>
      <c r="P726">
        <f>STANDARDIZE(physicochemical[[#This Row],[density]],Stats!I$3,Stats!I$7)</f>
        <v>-3.7735926283207357</v>
      </c>
      <c r="Q726">
        <f>STANDARDIZE(physicochemical[[#This Row],[pH]],Stats!J$3,Stats!J$7)</f>
        <v>-0.24754999107748332</v>
      </c>
      <c r="R726">
        <f>STANDARDIZE(physicochemical[[#This Row],[sulphates]],Stats!K$3,Stats!K$7)</f>
        <v>-1.5202256102891709</v>
      </c>
      <c r="S726">
        <f>STANDARDIZE(physicochemical[[#This Row],[alcohol]],Stats!L$3,Stats!L$7)</f>
        <v>1.4124618455809359</v>
      </c>
      <c r="T726" s="17">
        <f>STANDARDIZE(physicochemical[[#This Row],[quality]],Stats!N$3,Stats!N$7)</f>
        <v>1.7605260264867657</v>
      </c>
      <c r="U726">
        <f>SQRT(SUMXMY2($K$2:$S$2,physicochemical[[#This Row],[STDFA]:[STDAlc]]))</f>
        <v>7.6784501516998169</v>
      </c>
      <c r="V726" t="str">
        <f>VLOOKUP(physicochemical[[#This Row],[Euclidean Dist]],Quartiles,2)</f>
        <v>Q3</v>
      </c>
      <c r="W726">
        <f>IF(physicochemical[[#This Row],[Euclidean Dist]]&lt;=beta,1-2*(physicochemical[[#This Row],[Euclidean Dist]]/gamma)^2,2*((physicochemical[[#This Row],[Euclidean Dist]]-gamma)/gamma)^2)</f>
        <v>0.48297395949786642</v>
      </c>
      <c r="X726" t="str">
        <f>VLOOKUP(physicochemical[[#This Row],[S- Fn]],FuzzyQ,2)</f>
        <v>Q3</v>
      </c>
      <c r="Y726">
        <f>physicochemical[[#This Row],[Euclidean Dist]]^2</f>
        <v>58.958596732138943</v>
      </c>
      <c r="Z726" t="str">
        <f>VLOOKUP(physicochemical[[#This Row],[Concentration]],FuzzyQ,2)</f>
        <v>Q1</v>
      </c>
      <c r="AA726">
        <f>SQRT(physicochemical[[#This Row],[S- Fn]])</f>
        <v>0.69496327924421042</v>
      </c>
      <c r="AB726" t="str">
        <f>VLOOKUP(physicochemical[[#This Row],[Dialation]],FuzzyQ,2)</f>
        <v>Q2</v>
      </c>
    </row>
    <row r="727" spans="1:28" hidden="1" x14ac:dyDescent="0.35">
      <c r="A727">
        <f>'winequality-white'!A840</f>
        <v>10.1</v>
      </c>
      <c r="B727">
        <f>'winequality-white'!B840</f>
        <v>0.31</v>
      </c>
      <c r="C727">
        <f>'winequality-white'!D840</f>
        <v>1.6</v>
      </c>
      <c r="D727">
        <f>'winequality-white'!E840</f>
        <v>7.4999999999999997E-2</v>
      </c>
      <c r="E727">
        <f>'winequality-white'!F840</f>
        <v>9</v>
      </c>
      <c r="F727">
        <f>'winequality-white'!H840</f>
        <v>0.99672000000000005</v>
      </c>
      <c r="G727">
        <f>'winequality-white'!I840</f>
        <v>3.24</v>
      </c>
      <c r="H727">
        <f>'winequality-white'!J840</f>
        <v>0.83</v>
      </c>
      <c r="I727">
        <f>'winequality-white'!K840</f>
        <v>11.2</v>
      </c>
      <c r="J727" s="17">
        <v>7</v>
      </c>
      <c r="K727">
        <f>STANDARDIZE(physicochemical[[#This Row],[fixed acidity]],Stats!B$3,Stats!B$7)</f>
        <v>0.74654160154944149</v>
      </c>
      <c r="L727">
        <f>STANDARDIZE(physicochemical[[#This Row],[volatile acidity]],Stats!C$3,Stats!C$7)</f>
        <v>-1.2225716009452405</v>
      </c>
      <c r="M727">
        <f>STANDARDIZE(physicochemical[[#This Row],[residual sugar]],Stats!E$3,Stats!E$7)</f>
        <v>-0.79050202549086812</v>
      </c>
      <c r="N727">
        <f>STANDARDIZE(physicochemical[[#This Row],[chlorides]],Stats!F$3,Stats!F$7)</f>
        <v>-0.3080140709716232</v>
      </c>
      <c r="O727">
        <f>STANDARDIZE(physicochemical[[#This Row],[free sulfur dioxide]],Stats!G$3,Stats!G$7)</f>
        <v>-0.61877382347156662</v>
      </c>
      <c r="P727">
        <f>STANDARDIZE(physicochemical[[#This Row],[density]],Stats!I$3,Stats!I$7)</f>
        <v>-0.35403654048825989</v>
      </c>
      <c r="Q727">
        <f>STANDARDIZE(physicochemical[[#This Row],[pH]],Stats!J$3,Stats!J$7)</f>
        <v>-0.37417402743424982</v>
      </c>
      <c r="R727">
        <f>STANDARDIZE(physicochemical[[#This Row],[sulphates]],Stats!K$3,Stats!K$7)</f>
        <v>0.88139462713446715</v>
      </c>
      <c r="S727">
        <f>STANDARDIZE(physicochemical[[#This Row],[alcohol]],Stats!L$3,Stats!L$7)</f>
        <v>0.92851000374549386</v>
      </c>
      <c r="T727" s="17">
        <f>STANDARDIZE(physicochemical[[#This Row],[quality]],Stats!N$3,Stats!N$7)</f>
        <v>1.7605260264867657</v>
      </c>
      <c r="U727">
        <f>SQRT(SUMXMY2($K$2:$S$2,physicochemical[[#This Row],[STDFA]:[STDAlc]]))</f>
        <v>6.3204486372192434</v>
      </c>
      <c r="V727" t="str">
        <f>VLOOKUP(physicochemical[[#This Row],[Euclidean Dist]],Quartiles,2)</f>
        <v>Q2</v>
      </c>
      <c r="W727">
        <f>IF(physicochemical[[#This Row],[Euclidean Dist]]&lt;=beta,1-2*(physicochemical[[#This Row],[Euclidean Dist]]/gamma)^2,2*((physicochemical[[#This Row],[Euclidean Dist]]-gamma)/gamma)^2)</f>
        <v>0.6494832651473692</v>
      </c>
      <c r="X727" t="str">
        <f>VLOOKUP(physicochemical[[#This Row],[S- Fn]],FuzzyQ,2)</f>
        <v>Q2</v>
      </c>
      <c r="Y727">
        <f>physicochemical[[#This Row],[Euclidean Dist]]^2</f>
        <v>39.948070975726594</v>
      </c>
      <c r="Z727" t="str">
        <f>VLOOKUP(physicochemical[[#This Row],[Concentration]],FuzzyQ,2)</f>
        <v>Q1</v>
      </c>
      <c r="AA727">
        <f>SQRT(physicochemical[[#This Row],[S- Fn]])</f>
        <v>0.80590524576240918</v>
      </c>
      <c r="AB727" t="str">
        <f>VLOOKUP(physicochemical[[#This Row],[Dialation]],FuzzyQ,2)</f>
        <v>Q1</v>
      </c>
    </row>
    <row r="728" spans="1:28" hidden="1" x14ac:dyDescent="0.35">
      <c r="A728">
        <f>'winequality-white'!A841</f>
        <v>6</v>
      </c>
      <c r="B728">
        <f>'winequality-white'!B841</f>
        <v>0.5</v>
      </c>
      <c r="C728">
        <f>'winequality-white'!D841</f>
        <v>2.2000000000000002</v>
      </c>
      <c r="D728">
        <f>'winequality-white'!E841</f>
        <v>9.1999999999999998E-2</v>
      </c>
      <c r="E728">
        <f>'winequality-white'!F841</f>
        <v>13</v>
      </c>
      <c r="F728">
        <f>'winequality-white'!H841</f>
        <v>0.99646999999999997</v>
      </c>
      <c r="G728">
        <f>'winequality-white'!I841</f>
        <v>3.46</v>
      </c>
      <c r="H728">
        <f>'winequality-white'!J841</f>
        <v>0.47</v>
      </c>
      <c r="I728">
        <f>'winequality-white'!K841</f>
        <v>10</v>
      </c>
      <c r="J728" s="17">
        <v>5</v>
      </c>
      <c r="K728">
        <f>STANDARDIZE(physicochemical[[#This Row],[fixed acidity]],Stats!B$3,Stats!B$7)</f>
        <v>-1.4858415698842491</v>
      </c>
      <c r="L728">
        <f>STANDARDIZE(physicochemical[[#This Row],[volatile acidity]],Stats!C$3,Stats!C$7)</f>
        <v>-0.15844312882285336</v>
      </c>
      <c r="M728">
        <f>STANDARDIZE(physicochemical[[#This Row],[residual sugar]],Stats!E$3,Stats!E$7)</f>
        <v>-0.30622469723426132</v>
      </c>
      <c r="N728">
        <f>STANDARDIZE(physicochemical[[#This Row],[chlorides]],Stats!F$3,Stats!F$7)</f>
        <v>3.2554332704321308E-2</v>
      </c>
      <c r="O728">
        <f>STANDARDIZE(physicochemical[[#This Row],[free sulfur dioxide]],Stats!G$3,Stats!G$7)</f>
        <v>-0.2176888625436349</v>
      </c>
      <c r="P728">
        <f>STANDARDIZE(physicochemical[[#This Row],[density]],Stats!I$3,Stats!I$7)</f>
        <v>-0.49464328752089021</v>
      </c>
      <c r="Q728">
        <f>STANDARDIZE(physicochemical[[#This Row],[pH]],Stats!J$3,Stats!J$7)</f>
        <v>1.0186903724902101</v>
      </c>
      <c r="R728">
        <f>STANDARDIZE(physicochemical[[#This Row],[sulphates]],Stats!K$3,Stats!K$7)</f>
        <v>-1.083567385303055</v>
      </c>
      <c r="S728">
        <f>STANDARDIZE(physicochemical[[#This Row],[alcohol]],Stats!L$3,Stats!L$7)</f>
        <v>-0.23297441665956675</v>
      </c>
      <c r="T728" s="17">
        <f>STANDARDIZE(physicochemical[[#This Row],[quality]],Stats!N$3,Stats!N$7)</f>
        <v>-0.74377842086283041</v>
      </c>
      <c r="U728">
        <f>SQRT(SUMXMY2($K$2:$S$2,physicochemical[[#This Row],[STDFA]:[STDAlc]]))</f>
        <v>4.5232271312217698</v>
      </c>
      <c r="V728" t="str">
        <f>VLOOKUP(physicochemical[[#This Row],[Euclidean Dist]],Quartiles,2)</f>
        <v>Q2</v>
      </c>
      <c r="W728">
        <f>IF(physicochemical[[#This Row],[Euclidean Dist]]&lt;=beta,1-2*(physicochemical[[#This Row],[Euclidean Dist]]/gamma)^2,2*((physicochemical[[#This Row],[Euclidean Dist]]-gamma)/gamma)^2)</f>
        <v>0.82048128249965124</v>
      </c>
      <c r="X728" t="str">
        <f>VLOOKUP(physicochemical[[#This Row],[S- Fn]],FuzzyQ,2)</f>
        <v>Q1</v>
      </c>
      <c r="Y728">
        <f>physicochemical[[#This Row],[Euclidean Dist]]^2</f>
        <v>20.459583680620721</v>
      </c>
      <c r="Z728" t="str">
        <f>VLOOKUP(physicochemical[[#This Row],[Concentration]],FuzzyQ,2)</f>
        <v>Q1</v>
      </c>
      <c r="AA728">
        <f>SQRT(physicochemical[[#This Row],[S- Fn]])</f>
        <v>0.90580421863648397</v>
      </c>
      <c r="AB728" t="str">
        <f>VLOOKUP(physicochemical[[#This Row],[Dialation]],FuzzyQ,2)</f>
        <v>Q1</v>
      </c>
    </row>
    <row r="729" spans="1:28" hidden="1" x14ac:dyDescent="0.35">
      <c r="A729">
        <f>'winequality-white'!A842</f>
        <v>11.1</v>
      </c>
      <c r="B729">
        <f>'winequality-white'!B842</f>
        <v>0.42</v>
      </c>
      <c r="C729">
        <f>'winequality-white'!D842</f>
        <v>2.65</v>
      </c>
      <c r="D729">
        <f>'winequality-white'!E842</f>
        <v>8.5000000000000006E-2</v>
      </c>
      <c r="E729">
        <f>'winequality-white'!F842</f>
        <v>9</v>
      </c>
      <c r="F729">
        <f>'winequality-white'!H842</f>
        <v>0.99736000000000002</v>
      </c>
      <c r="G729">
        <f>'winequality-white'!I842</f>
        <v>3.24</v>
      </c>
      <c r="H729">
        <f>'winequality-white'!J842</f>
        <v>0.77</v>
      </c>
      <c r="I729">
        <f>'winequality-white'!K842</f>
        <v>12.1</v>
      </c>
      <c r="J729" s="17">
        <v>7</v>
      </c>
      <c r="K729">
        <f>STANDARDIZE(physicochemical[[#This Row],[fixed acidity]],Stats!B$3,Stats!B$7)</f>
        <v>1.2910253018991222</v>
      </c>
      <c r="L729">
        <f>STANDARDIZE(physicochemical[[#This Row],[volatile acidity]],Stats!C$3,Stats!C$7)</f>
        <v>-0.60649722234806913</v>
      </c>
      <c r="M729">
        <f>STANDARDIZE(physicochemical[[#This Row],[residual sugar]],Stats!E$3,Stats!E$7)</f>
        <v>5.6983298958193519E-2</v>
      </c>
      <c r="N729">
        <f>STANDARDIZE(physicochemical[[#This Row],[chlorides]],Stats!F$3,Stats!F$7)</f>
        <v>-0.10767971586812626</v>
      </c>
      <c r="O729">
        <f>STANDARDIZE(physicochemical[[#This Row],[free sulfur dioxide]],Stats!G$3,Stats!G$7)</f>
        <v>-0.61877382347156662</v>
      </c>
      <c r="P729">
        <f>STANDARDIZE(physicochemical[[#This Row],[density]],Stats!I$3,Stats!I$7)</f>
        <v>5.9167319151388993E-3</v>
      </c>
      <c r="Q729">
        <f>STANDARDIZE(physicochemical[[#This Row],[pH]],Stats!J$3,Stats!J$7)</f>
        <v>-0.37417402743424982</v>
      </c>
      <c r="R729">
        <f>STANDARDIZE(physicochemical[[#This Row],[sulphates]],Stats!K$3,Stats!K$7)</f>
        <v>0.5539009583948804</v>
      </c>
      <c r="S729">
        <f>STANDARDIZE(physicochemical[[#This Row],[alcohol]],Stats!L$3,Stats!L$7)</f>
        <v>1.7996233190492901</v>
      </c>
      <c r="T729" s="17">
        <f>STANDARDIZE(physicochemical[[#This Row],[quality]],Stats!N$3,Stats!N$7)</f>
        <v>1.7605260264867657</v>
      </c>
      <c r="U729">
        <f>SQRT(SUMXMY2($K$2:$S$2,physicochemical[[#This Row],[STDFA]:[STDAlc]]))</f>
        <v>5.8304173367016876</v>
      </c>
      <c r="V729" t="str">
        <f>VLOOKUP(physicochemical[[#This Row],[Euclidean Dist]],Quartiles,2)</f>
        <v>Q2</v>
      </c>
      <c r="W729">
        <f>IF(physicochemical[[#This Row],[Euclidean Dist]]&lt;=beta,1-2*(physicochemical[[#This Row],[Euclidean Dist]]/gamma)^2,2*((physicochemical[[#This Row],[Euclidean Dist]]-gamma)/gamma)^2)</f>
        <v>0.70172817648419317</v>
      </c>
      <c r="X729" t="str">
        <f>VLOOKUP(physicochemical[[#This Row],[S- Fn]],FuzzyQ,2)</f>
        <v>Q2</v>
      </c>
      <c r="Y729">
        <f>physicochemical[[#This Row],[Euclidean Dist]]^2</f>
        <v>33.993766320111597</v>
      </c>
      <c r="Z729" t="str">
        <f>VLOOKUP(physicochemical[[#This Row],[Concentration]],FuzzyQ,2)</f>
        <v>Q1</v>
      </c>
      <c r="AA729">
        <f>SQRT(physicochemical[[#This Row],[S- Fn]])</f>
        <v>0.83769217286792952</v>
      </c>
      <c r="AB729" t="str">
        <f>VLOOKUP(physicochemical[[#This Row],[Dialation]],FuzzyQ,2)</f>
        <v>Q1</v>
      </c>
    </row>
    <row r="730" spans="1:28" hidden="1" x14ac:dyDescent="0.35">
      <c r="A730">
        <f>'winequality-white'!A843</f>
        <v>6.6</v>
      </c>
      <c r="B730">
        <f>'winequality-white'!B843</f>
        <v>0.66</v>
      </c>
      <c r="C730">
        <f>'winequality-white'!D843</f>
        <v>3</v>
      </c>
      <c r="D730">
        <f>'winequality-white'!E843</f>
        <v>0.115</v>
      </c>
      <c r="E730">
        <f>'winequality-white'!F843</f>
        <v>21</v>
      </c>
      <c r="F730">
        <f>'winequality-white'!H843</f>
        <v>0.99629000000000001</v>
      </c>
      <c r="G730">
        <f>'winequality-white'!I843</f>
        <v>3.45</v>
      </c>
      <c r="H730">
        <f>'winequality-white'!J843</f>
        <v>0.63</v>
      </c>
      <c r="I730">
        <f>'winequality-white'!K843</f>
        <v>10.3</v>
      </c>
      <c r="J730" s="17">
        <v>5</v>
      </c>
      <c r="K730">
        <f>STANDARDIZE(physicochemical[[#This Row],[fixed acidity]],Stats!B$3,Stats!B$7)</f>
        <v>-1.1591513496744408</v>
      </c>
      <c r="L730">
        <f>STANDARDIZE(physicochemical[[#This Row],[volatile acidity]],Stats!C$3,Stats!C$7)</f>
        <v>0.73766505822757811</v>
      </c>
      <c r="M730">
        <f>STANDARDIZE(physicochemical[[#This Row],[residual sugar]],Stats!E$3,Stats!E$7)</f>
        <v>0.33947840710788085</v>
      </c>
      <c r="N730">
        <f>STANDARDIZE(physicochemical[[#This Row],[chlorides]],Stats!F$3,Stats!F$7)</f>
        <v>0.49332334944236395</v>
      </c>
      <c r="O730">
        <f>STANDARDIZE(physicochemical[[#This Row],[free sulfur dioxide]],Stats!G$3,Stats!G$7)</f>
        <v>0.5844810593122286</v>
      </c>
      <c r="P730">
        <f>STANDARDIZE(physicochemical[[#This Row],[density]],Stats!I$3,Stats!I$7)</f>
        <v>-0.59588014538432665</v>
      </c>
      <c r="Q730">
        <f>STANDARDIZE(physicochemical[[#This Row],[pH]],Stats!J$3,Stats!J$7)</f>
        <v>0.95537835431182694</v>
      </c>
      <c r="R730">
        <f>STANDARDIZE(physicochemical[[#This Row],[sulphates]],Stats!K$3,Stats!K$7)</f>
        <v>-0.21025093533082276</v>
      </c>
      <c r="S730">
        <f>STANDARDIZE(physicochemical[[#This Row],[alcohol]],Stats!L$3,Stats!L$7)</f>
        <v>5.7396688441699255E-2</v>
      </c>
      <c r="T730" s="17">
        <f>STANDARDIZE(physicochemical[[#This Row],[quality]],Stats!N$3,Stats!N$7)</f>
        <v>-0.74377842086283041</v>
      </c>
      <c r="U730">
        <f>SQRT(SUMXMY2($K$2:$S$2,physicochemical[[#This Row],[STDFA]:[STDAlc]]))</f>
        <v>3.7785712178725772</v>
      </c>
      <c r="V730" t="str">
        <f>VLOOKUP(physicochemical[[#This Row],[Euclidean Dist]],Quartiles,2)</f>
        <v>Q2</v>
      </c>
      <c r="W730">
        <f>IF(physicochemical[[#This Row],[Euclidean Dist]]&lt;=beta,1-2*(physicochemical[[#This Row],[Euclidean Dist]]/gamma)^2,2*((physicochemical[[#This Row],[Euclidean Dist]]-gamma)/gamma)^2)</f>
        <v>0.87472391611119749</v>
      </c>
      <c r="X730" t="str">
        <f>VLOOKUP(physicochemical[[#This Row],[S- Fn]],FuzzyQ,2)</f>
        <v>Q1</v>
      </c>
      <c r="Y730">
        <f>physicochemical[[#This Row],[Euclidean Dist]]^2</f>
        <v>14.277600448535051</v>
      </c>
      <c r="Z730" t="str">
        <f>VLOOKUP(physicochemical[[#This Row],[Concentration]],FuzzyQ,2)</f>
        <v>Q1</v>
      </c>
      <c r="AA730">
        <f>SQRT(physicochemical[[#This Row],[S- Fn]])</f>
        <v>0.93526676200493597</v>
      </c>
      <c r="AB730" t="str">
        <f>VLOOKUP(physicochemical[[#This Row],[Dialation]],FuzzyQ,2)</f>
        <v>Q1</v>
      </c>
    </row>
    <row r="731" spans="1:28" hidden="1" x14ac:dyDescent="0.35">
      <c r="A731">
        <f>'winequality-white'!A844</f>
        <v>10.6</v>
      </c>
      <c r="B731">
        <f>'winequality-white'!B844</f>
        <v>0.5</v>
      </c>
      <c r="C731">
        <f>'winequality-white'!D844</f>
        <v>2.6</v>
      </c>
      <c r="D731">
        <f>'winequality-white'!E844</f>
        <v>0.11899999999999999</v>
      </c>
      <c r="E731">
        <f>'winequality-white'!F844</f>
        <v>34</v>
      </c>
      <c r="F731">
        <f>'winequality-white'!H844</f>
        <v>0.99707999999999997</v>
      </c>
      <c r="G731">
        <f>'winequality-white'!I844</f>
        <v>3.23</v>
      </c>
      <c r="H731">
        <f>'winequality-white'!J844</f>
        <v>0.72</v>
      </c>
      <c r="I731">
        <f>'winequality-white'!K844</f>
        <v>10.9</v>
      </c>
      <c r="J731" s="17">
        <v>6</v>
      </c>
      <c r="K731">
        <f>STANDARDIZE(physicochemical[[#This Row],[fixed acidity]],Stats!B$3,Stats!B$7)</f>
        <v>1.0187834517242818</v>
      </c>
      <c r="L731">
        <f>STANDARDIZE(physicochemical[[#This Row],[volatile acidity]],Stats!C$3,Stats!C$7)</f>
        <v>-0.15844312882285336</v>
      </c>
      <c r="M731">
        <f>STANDARDIZE(physicochemical[[#This Row],[residual sugar]],Stats!E$3,Stats!E$7)</f>
        <v>1.6626854936809765E-2</v>
      </c>
      <c r="N731">
        <f>STANDARDIZE(physicochemical[[#This Row],[chlorides]],Stats!F$3,Stats!F$7)</f>
        <v>0.57345709148376245</v>
      </c>
      <c r="O731">
        <f>STANDARDIZE(physicochemical[[#This Row],[free sulfur dioxide]],Stats!G$3,Stats!G$7)</f>
        <v>1.8880071823280069</v>
      </c>
      <c r="P731">
        <f>STANDARDIZE(physicochemical[[#This Row],[density]],Stats!I$3,Stats!I$7)</f>
        <v>-0.1515628247613871</v>
      </c>
      <c r="Q731">
        <f>STANDARDIZE(physicochemical[[#This Row],[pH]],Stats!J$3,Stats!J$7)</f>
        <v>-0.43748604561263593</v>
      </c>
      <c r="R731">
        <f>STANDARDIZE(physicochemical[[#This Row],[sulphates]],Stats!K$3,Stats!K$7)</f>
        <v>0.28098956777855766</v>
      </c>
      <c r="S731">
        <f>STANDARDIZE(physicochemical[[#This Row],[alcohol]],Stats!L$3,Stats!L$7)</f>
        <v>0.63813889864422957</v>
      </c>
      <c r="T731" s="17">
        <f>STANDARDIZE(physicochemical[[#This Row],[quality]],Stats!N$3,Stats!N$7)</f>
        <v>0.50837380281196765</v>
      </c>
      <c r="U731">
        <f>SQRT(SUMXMY2($K$2:$S$2,physicochemical[[#This Row],[STDFA]:[STDAlc]]))</f>
        <v>5.9721714588605241</v>
      </c>
      <c r="V731" t="str">
        <f>VLOOKUP(physicochemical[[#This Row],[Euclidean Dist]],Quartiles,2)</f>
        <v>Q2</v>
      </c>
      <c r="W731">
        <f>IF(physicochemical[[#This Row],[Euclidean Dist]]&lt;=beta,1-2*(physicochemical[[#This Row],[Euclidean Dist]]/gamma)^2,2*((physicochemical[[#This Row],[Euclidean Dist]]-gamma)/gamma)^2)</f>
        <v>0.68704818113371413</v>
      </c>
      <c r="X731" t="str">
        <f>VLOOKUP(physicochemical[[#This Row],[S- Fn]],FuzzyQ,2)</f>
        <v>Q2</v>
      </c>
      <c r="Y731">
        <f>physicochemical[[#This Row],[Euclidean Dist]]^2</f>
        <v>35.666831934028238</v>
      </c>
      <c r="Z731" t="str">
        <f>VLOOKUP(physicochemical[[#This Row],[Concentration]],FuzzyQ,2)</f>
        <v>Q1</v>
      </c>
      <c r="AA731">
        <f>SQRT(physicochemical[[#This Row],[S- Fn]])</f>
        <v>0.82888369578229382</v>
      </c>
      <c r="AB731" t="str">
        <f>VLOOKUP(physicochemical[[#This Row],[Dialation]],FuzzyQ,2)</f>
        <v>Q1</v>
      </c>
    </row>
    <row r="732" spans="1:28" hidden="1" x14ac:dyDescent="0.35">
      <c r="A732">
        <f>'winequality-white'!A845</f>
        <v>7.1</v>
      </c>
      <c r="B732">
        <f>'winequality-white'!B845</f>
        <v>0.68500000000000005</v>
      </c>
      <c r="C732">
        <f>'winequality-white'!D845</f>
        <v>2</v>
      </c>
      <c r="D732">
        <f>'winequality-white'!E845</f>
        <v>8.7999999999999995E-2</v>
      </c>
      <c r="E732">
        <f>'winequality-white'!F845</f>
        <v>9</v>
      </c>
      <c r="F732">
        <f>'winequality-white'!H845</f>
        <v>0.99629999999999996</v>
      </c>
      <c r="G732">
        <f>'winequality-white'!I845</f>
        <v>3.28</v>
      </c>
      <c r="H732">
        <f>'winequality-white'!J845</f>
        <v>0.62</v>
      </c>
      <c r="I732">
        <f>'winequality-white'!K845</f>
        <v>9.4</v>
      </c>
      <c r="J732" s="17">
        <v>5</v>
      </c>
      <c r="K732">
        <f>STANDARDIZE(physicochemical[[#This Row],[fixed acidity]],Stats!B$3,Stats!B$7)</f>
        <v>-0.88690949949960052</v>
      </c>
      <c r="L732">
        <f>STANDARDIZE(physicochemical[[#This Row],[volatile acidity]],Stats!C$3,Stats!C$7)</f>
        <v>0.87768196245420815</v>
      </c>
      <c r="M732">
        <f>STANDARDIZE(physicochemical[[#This Row],[residual sugar]],Stats!E$3,Stats!E$7)</f>
        <v>-0.46765047331979703</v>
      </c>
      <c r="N732">
        <f>STANDARDIZE(physicochemical[[#This Row],[chlorides]],Stats!F$3,Stats!F$7)</f>
        <v>-4.7579409337077459E-2</v>
      </c>
      <c r="O732">
        <f>STANDARDIZE(physicochemical[[#This Row],[free sulfur dioxide]],Stats!G$3,Stats!G$7)</f>
        <v>-0.61877382347156662</v>
      </c>
      <c r="P732">
        <f>STANDARDIZE(physicochemical[[#This Row],[density]],Stats!I$3,Stats!I$7)</f>
        <v>-0.59025587550304892</v>
      </c>
      <c r="Q732">
        <f>STANDARDIZE(physicochemical[[#This Row],[pH]],Stats!J$3,Stats!J$7)</f>
        <v>-0.12092595472071396</v>
      </c>
      <c r="R732">
        <f>STANDARDIZE(physicochemical[[#This Row],[sulphates]],Stats!K$3,Stats!K$7)</f>
        <v>-0.26483321345408734</v>
      </c>
      <c r="S732">
        <f>STANDARDIZE(physicochemical[[#This Row],[alcohol]],Stats!L$3,Stats!L$7)</f>
        <v>-0.813716626862097</v>
      </c>
      <c r="T732" s="17">
        <f>STANDARDIZE(physicochemical[[#This Row],[quality]],Stats!N$3,Stats!N$7)</f>
        <v>-0.74377842086283041</v>
      </c>
      <c r="U732">
        <f>SQRT(SUMXMY2($K$2:$S$2,physicochemical[[#This Row],[STDFA]:[STDAlc]]))</f>
        <v>4.2511943120476472</v>
      </c>
      <c r="V732" t="str">
        <f>VLOOKUP(physicochemical[[#This Row],[Euclidean Dist]],Quartiles,2)</f>
        <v>Q2</v>
      </c>
      <c r="W732">
        <f>IF(physicochemical[[#This Row],[Euclidean Dist]]&lt;=beta,1-2*(physicochemical[[#This Row],[Euclidean Dist]]/gamma)^2,2*((physicochemical[[#This Row],[Euclidean Dist]]-gamma)/gamma)^2)</f>
        <v>0.84142495012713714</v>
      </c>
      <c r="X732" t="str">
        <f>VLOOKUP(physicochemical[[#This Row],[S- Fn]],FuzzyQ,2)</f>
        <v>Q1</v>
      </c>
      <c r="Y732">
        <f>physicochemical[[#This Row],[Euclidean Dist]]^2</f>
        <v>18.072653078786267</v>
      </c>
      <c r="Z732" t="str">
        <f>VLOOKUP(physicochemical[[#This Row],[Concentration]],FuzzyQ,2)</f>
        <v>Q1</v>
      </c>
      <c r="AA732">
        <f>SQRT(physicochemical[[#This Row],[S- Fn]])</f>
        <v>0.91729218361824993</v>
      </c>
      <c r="AB732" t="str">
        <f>VLOOKUP(physicochemical[[#This Row],[Dialation]],FuzzyQ,2)</f>
        <v>Q1</v>
      </c>
    </row>
    <row r="733" spans="1:28" hidden="1" x14ac:dyDescent="0.35">
      <c r="A733">
        <f>'winequality-white'!A846</f>
        <v>9.9</v>
      </c>
      <c r="B733">
        <f>'winequality-white'!B846</f>
        <v>0.25</v>
      </c>
      <c r="C733">
        <f>'winequality-white'!D846</f>
        <v>1.7</v>
      </c>
      <c r="D733">
        <f>'winequality-white'!E846</f>
        <v>6.2E-2</v>
      </c>
      <c r="E733">
        <f>'winequality-white'!F846</f>
        <v>26</v>
      </c>
      <c r="F733">
        <f>'winequality-white'!H846</f>
        <v>0.99590000000000001</v>
      </c>
      <c r="G733">
        <f>'winequality-white'!I846</f>
        <v>3.18</v>
      </c>
      <c r="H733">
        <f>'winequality-white'!J846</f>
        <v>0.83</v>
      </c>
      <c r="I733">
        <f>'winequality-white'!K846</f>
        <v>10.6</v>
      </c>
      <c r="J733" s="17">
        <v>6</v>
      </c>
      <c r="K733">
        <f>STANDARDIZE(physicochemical[[#This Row],[fixed acidity]],Stats!B$3,Stats!B$7)</f>
        <v>0.63764486147950572</v>
      </c>
      <c r="L733">
        <f>STANDARDIZE(physicochemical[[#This Row],[volatile acidity]],Stats!C$3,Stats!C$7)</f>
        <v>-1.5586121710891523</v>
      </c>
      <c r="M733">
        <f>STANDARDIZE(physicochemical[[#This Row],[residual sugar]],Stats!E$3,Stats!E$7)</f>
        <v>-0.70978913744810046</v>
      </c>
      <c r="N733">
        <f>STANDARDIZE(physicochemical[[#This Row],[chlorides]],Stats!F$3,Stats!F$7)</f>
        <v>-0.5684487326061689</v>
      </c>
      <c r="O733">
        <f>STANDARDIZE(physicochemical[[#This Row],[free sulfur dioxide]],Stats!G$3,Stats!G$7)</f>
        <v>1.0858372604721434</v>
      </c>
      <c r="P733">
        <f>STANDARDIZE(physicochemical[[#This Row],[density]],Stats!I$3,Stats!I$7)</f>
        <v>-0.81522667075515753</v>
      </c>
      <c r="Q733">
        <f>STANDARDIZE(physicochemical[[#This Row],[pH]],Stats!J$3,Stats!J$7)</f>
        <v>-0.75404613650455787</v>
      </c>
      <c r="R733">
        <f>STANDARDIZE(physicochemical[[#This Row],[sulphates]],Stats!K$3,Stats!K$7)</f>
        <v>0.88139462713446715</v>
      </c>
      <c r="S733">
        <f>STANDARDIZE(physicochemical[[#This Row],[alcohol]],Stats!L$3,Stats!L$7)</f>
        <v>0.34776779354296355</v>
      </c>
      <c r="T733" s="17">
        <f>STANDARDIZE(physicochemical[[#This Row],[quality]],Stats!N$3,Stats!N$7)</f>
        <v>0.50837380281196765</v>
      </c>
      <c r="U733">
        <f>SQRT(SUMXMY2($K$2:$S$2,physicochemical[[#This Row],[STDFA]:[STDAlc]]))</f>
        <v>7.0159697520820892</v>
      </c>
      <c r="V733" t="str">
        <f>VLOOKUP(physicochemical[[#This Row],[Euclidean Dist]],Quartiles,2)</f>
        <v>Q2</v>
      </c>
      <c r="W733">
        <f>IF(physicochemical[[#This Row],[Euclidean Dist]]&lt;=beta,1-2*(physicochemical[[#This Row],[Euclidean Dist]]/gamma)^2,2*((physicochemical[[#This Row],[Euclidean Dist]]-gamma)/gamma)^2)</f>
        <v>0.56809487180049889</v>
      </c>
      <c r="X733" t="str">
        <f>VLOOKUP(physicochemical[[#This Row],[S- Fn]],FuzzyQ,2)</f>
        <v>Q2</v>
      </c>
      <c r="Y733">
        <f>physicochemical[[#This Row],[Euclidean Dist]]^2</f>
        <v>49.223831562130812</v>
      </c>
      <c r="Z733" t="str">
        <f>VLOOKUP(physicochemical[[#This Row],[Concentration]],FuzzyQ,2)</f>
        <v>Q1</v>
      </c>
      <c r="AA733">
        <f>SQRT(physicochemical[[#This Row],[S- Fn]])</f>
        <v>0.75372068553310845</v>
      </c>
      <c r="AB733" t="str">
        <f>VLOOKUP(physicochemical[[#This Row],[Dialation]],FuzzyQ,2)</f>
        <v>Q1</v>
      </c>
    </row>
    <row r="734" spans="1:28" hidden="1" x14ac:dyDescent="0.35">
      <c r="A734">
        <f>'winequality-white'!A847</f>
        <v>6.4</v>
      </c>
      <c r="B734">
        <f>'winequality-white'!B847</f>
        <v>0.64</v>
      </c>
      <c r="C734">
        <f>'winequality-white'!D847</f>
        <v>1.8</v>
      </c>
      <c r="D734">
        <f>'winequality-white'!E847</f>
        <v>8.1000000000000003E-2</v>
      </c>
      <c r="E734">
        <f>'winequality-white'!F847</f>
        <v>14</v>
      </c>
      <c r="F734">
        <f>'winequality-white'!H847</f>
        <v>0.99689000000000005</v>
      </c>
      <c r="G734">
        <f>'winequality-white'!I847</f>
        <v>3.59</v>
      </c>
      <c r="H734">
        <f>'winequality-white'!J847</f>
        <v>0.66</v>
      </c>
      <c r="I734">
        <f>'winequality-white'!K847</f>
        <v>9.8000000000000007</v>
      </c>
      <c r="J734" s="17">
        <v>5</v>
      </c>
      <c r="K734">
        <f>STANDARDIZE(physicochemical[[#This Row],[fixed acidity]],Stats!B$3,Stats!B$7)</f>
        <v>-1.2680480897443767</v>
      </c>
      <c r="L734">
        <f>STANDARDIZE(physicochemical[[#This Row],[volatile acidity]],Stats!C$3,Stats!C$7)</f>
        <v>0.62565153484627412</v>
      </c>
      <c r="M734">
        <f>STANDARDIZE(physicochemical[[#This Row],[residual sugar]],Stats!E$3,Stats!E$7)</f>
        <v>-0.62907624940533258</v>
      </c>
      <c r="N734">
        <f>STANDARDIZE(physicochemical[[#This Row],[chlorides]],Stats!F$3,Stats!F$7)</f>
        <v>-0.18781345790952503</v>
      </c>
      <c r="O734">
        <f>STANDARDIZE(physicochemical[[#This Row],[free sulfur dioxide]],Stats!G$3,Stats!G$7)</f>
        <v>-0.11741762231165197</v>
      </c>
      <c r="P734">
        <f>STANDARDIZE(physicochemical[[#This Row],[density]],Stats!I$3,Stats!I$7)</f>
        <v>-0.25842395250610123</v>
      </c>
      <c r="Q734">
        <f>STANDARDIZE(physicochemical[[#This Row],[pH]],Stats!J$3,Stats!J$7)</f>
        <v>1.8417466088092096</v>
      </c>
      <c r="R734">
        <f>STANDARDIZE(physicochemical[[#This Row],[sulphates]],Stats!K$3,Stats!K$7)</f>
        <v>-4.6504100961029089E-2</v>
      </c>
      <c r="S734">
        <f>STANDARDIZE(physicochemical[[#This Row],[alcohol]],Stats!L$3,Stats!L$7)</f>
        <v>-0.42655515339374295</v>
      </c>
      <c r="T734" s="17">
        <f>STANDARDIZE(physicochemical[[#This Row],[quality]],Stats!N$3,Stats!N$7)</f>
        <v>-0.74377842086283041</v>
      </c>
      <c r="U734">
        <f>SQRT(SUMXMY2($K$2:$S$2,physicochemical[[#This Row],[STDFA]:[STDAlc]]))</f>
        <v>3.9647842105121036</v>
      </c>
      <c r="V734" t="str">
        <f>VLOOKUP(physicochemical[[#This Row],[Euclidean Dist]],Quartiles,2)</f>
        <v>Q2</v>
      </c>
      <c r="W734">
        <f>IF(physicochemical[[#This Row],[Euclidean Dist]]&lt;=beta,1-2*(physicochemical[[#This Row],[Euclidean Dist]]/gamma)^2,2*((physicochemical[[#This Row],[Euclidean Dist]]-gamma)/gamma)^2)</f>
        <v>0.86207212191578553</v>
      </c>
      <c r="X734" t="str">
        <f>VLOOKUP(physicochemical[[#This Row],[S- Fn]],FuzzyQ,2)</f>
        <v>Q1</v>
      </c>
      <c r="Y734">
        <f>physicochemical[[#This Row],[Euclidean Dist]]^2</f>
        <v>15.719513835926085</v>
      </c>
      <c r="Z734" t="str">
        <f>VLOOKUP(physicochemical[[#This Row],[Concentration]],FuzzyQ,2)</f>
        <v>Q1</v>
      </c>
      <c r="AA734">
        <f>SQRT(physicochemical[[#This Row],[S- Fn]])</f>
        <v>0.92847839065633919</v>
      </c>
      <c r="AB734" t="str">
        <f>VLOOKUP(physicochemical[[#This Row],[Dialation]],FuzzyQ,2)</f>
        <v>Q1</v>
      </c>
    </row>
    <row r="735" spans="1:28" hidden="1" x14ac:dyDescent="0.35">
      <c r="A735">
        <f>'winequality-white'!A849</f>
        <v>7.4</v>
      </c>
      <c r="B735">
        <f>'winequality-white'!B849</f>
        <v>0.68</v>
      </c>
      <c r="C735">
        <f>'winequality-white'!D849</f>
        <v>1.8</v>
      </c>
      <c r="D735">
        <f>'winequality-white'!E849</f>
        <v>7.8E-2</v>
      </c>
      <c r="E735">
        <f>'winequality-white'!F849</f>
        <v>12</v>
      </c>
      <c r="F735">
        <f>'winequality-white'!H849</f>
        <v>0.99770000000000003</v>
      </c>
      <c r="G735">
        <f>'winequality-white'!I849</f>
        <v>3.5</v>
      </c>
      <c r="H735">
        <f>'winequality-white'!J849</f>
        <v>0.7</v>
      </c>
      <c r="I735">
        <f>'winequality-white'!K849</f>
        <v>9.9</v>
      </c>
      <c r="J735" s="17">
        <v>6</v>
      </c>
      <c r="K735">
        <f>STANDARDIZE(physicochemical[[#This Row],[fixed acidity]],Stats!B$3,Stats!B$7)</f>
        <v>-0.72356438939469592</v>
      </c>
      <c r="L735">
        <f>STANDARDIZE(physicochemical[[#This Row],[volatile acidity]],Stats!C$3,Stats!C$7)</f>
        <v>0.84967858160888221</v>
      </c>
      <c r="M735">
        <f>STANDARDIZE(physicochemical[[#This Row],[residual sugar]],Stats!E$3,Stats!E$7)</f>
        <v>-0.62907624940533258</v>
      </c>
      <c r="N735">
        <f>STANDARDIZE(physicochemical[[#This Row],[chlorides]],Stats!F$3,Stats!F$7)</f>
        <v>-0.24791376444057411</v>
      </c>
      <c r="O735">
        <f>STANDARDIZE(physicochemical[[#This Row],[free sulfur dioxide]],Stats!G$3,Stats!G$7)</f>
        <v>-0.31796010277561787</v>
      </c>
      <c r="P735">
        <f>STANDARDIZE(physicochemical[[#This Row],[density]],Stats!I$3,Stats!I$7)</f>
        <v>0.19714190787945621</v>
      </c>
      <c r="Q735">
        <f>STANDARDIZE(physicochemical[[#This Row],[pH]],Stats!J$3,Stats!J$7)</f>
        <v>1.271938445203749</v>
      </c>
      <c r="R735">
        <f>STANDARDIZE(physicochemical[[#This Row],[sulphates]],Stats!K$3,Stats!K$7)</f>
        <v>0.17182501153202853</v>
      </c>
      <c r="S735">
        <f>STANDARDIZE(physicochemical[[#This Row],[alcohol]],Stats!L$3,Stats!L$7)</f>
        <v>-0.32976478502665485</v>
      </c>
      <c r="T735" s="17">
        <f>STANDARDIZE(physicochemical[[#This Row],[quality]],Stats!N$3,Stats!N$7)</f>
        <v>0.50837380281196765</v>
      </c>
      <c r="U735">
        <f>SQRT(SUMXMY2($K$2:$S$2,physicochemical[[#This Row],[STDFA]:[STDAlc]]))</f>
        <v>3.8690906727954286</v>
      </c>
      <c r="V735" t="str">
        <f>VLOOKUP(physicochemical[[#This Row],[Euclidean Dist]],Quartiles,2)</f>
        <v>Q2</v>
      </c>
      <c r="W735">
        <f>IF(physicochemical[[#This Row],[Euclidean Dist]]&lt;=beta,1-2*(physicochemical[[#This Row],[Euclidean Dist]]/gamma)^2,2*((physicochemical[[#This Row],[Euclidean Dist]]-gamma)/gamma)^2)</f>
        <v>0.86864979350417282</v>
      </c>
      <c r="X735" t="str">
        <f>VLOOKUP(physicochemical[[#This Row],[S- Fn]],FuzzyQ,2)</f>
        <v>Q1</v>
      </c>
      <c r="Y735">
        <f>physicochemical[[#This Row],[Euclidean Dist]]^2</f>
        <v>14.969862634312582</v>
      </c>
      <c r="Z735" t="str">
        <f>VLOOKUP(physicochemical[[#This Row],[Concentration]],FuzzyQ,2)</f>
        <v>Q1</v>
      </c>
      <c r="AA735">
        <f>SQRT(physicochemical[[#This Row],[S- Fn]])</f>
        <v>0.93201383761410583</v>
      </c>
      <c r="AB735" t="str">
        <f>VLOOKUP(physicochemical[[#This Row],[Dialation]],FuzzyQ,2)</f>
        <v>Q1</v>
      </c>
    </row>
    <row r="736" spans="1:28" hidden="1" x14ac:dyDescent="0.35">
      <c r="A736">
        <f>'winequality-white'!A851</f>
        <v>6.4</v>
      </c>
      <c r="B736">
        <f>'winequality-white'!B851</f>
        <v>0.63</v>
      </c>
      <c r="C736">
        <f>'winequality-white'!D851</f>
        <v>1.6</v>
      </c>
      <c r="D736">
        <f>'winequality-white'!E851</f>
        <v>0.08</v>
      </c>
      <c r="E736">
        <f>'winequality-white'!F851</f>
        <v>12</v>
      </c>
      <c r="F736">
        <f>'winequality-white'!H851</f>
        <v>0.99689000000000005</v>
      </c>
      <c r="G736">
        <f>'winequality-white'!I851</f>
        <v>3.58</v>
      </c>
      <c r="H736">
        <f>'winequality-white'!J851</f>
        <v>0.66</v>
      </c>
      <c r="I736">
        <f>'winequality-white'!K851</f>
        <v>9.8000000000000007</v>
      </c>
      <c r="J736" s="17">
        <v>5</v>
      </c>
      <c r="K736">
        <f>STANDARDIZE(physicochemical[[#This Row],[fixed acidity]],Stats!B$3,Stats!B$7)</f>
        <v>-1.2680480897443767</v>
      </c>
      <c r="L736">
        <f>STANDARDIZE(physicochemical[[#This Row],[volatile acidity]],Stats!C$3,Stats!C$7)</f>
        <v>0.56964477315562212</v>
      </c>
      <c r="M736">
        <f>STANDARDIZE(physicochemical[[#This Row],[residual sugar]],Stats!E$3,Stats!E$7)</f>
        <v>-0.79050202549086812</v>
      </c>
      <c r="N736">
        <f>STANDARDIZE(physicochemical[[#This Row],[chlorides]],Stats!F$3,Stats!F$7)</f>
        <v>-0.20784689341987472</v>
      </c>
      <c r="O736">
        <f>STANDARDIZE(physicochemical[[#This Row],[free sulfur dioxide]],Stats!G$3,Stats!G$7)</f>
        <v>-0.31796010277561787</v>
      </c>
      <c r="P736">
        <f>STANDARDIZE(physicochemical[[#This Row],[density]],Stats!I$3,Stats!I$7)</f>
        <v>-0.25842395250610123</v>
      </c>
      <c r="Q736">
        <f>STANDARDIZE(physicochemical[[#This Row],[pH]],Stats!J$3,Stats!J$7)</f>
        <v>1.7784345906308263</v>
      </c>
      <c r="R736">
        <f>STANDARDIZE(physicochemical[[#This Row],[sulphates]],Stats!K$3,Stats!K$7)</f>
        <v>-4.6504100961029089E-2</v>
      </c>
      <c r="S736">
        <f>STANDARDIZE(physicochemical[[#This Row],[alcohol]],Stats!L$3,Stats!L$7)</f>
        <v>-0.42655515339374295</v>
      </c>
      <c r="T736" s="17">
        <f>STANDARDIZE(physicochemical[[#This Row],[quality]],Stats!N$3,Stats!N$7)</f>
        <v>-0.74377842086283041</v>
      </c>
      <c r="U736">
        <f>SQRT(SUMXMY2($K$2:$S$2,physicochemical[[#This Row],[STDFA]:[STDAlc]]))</f>
        <v>4.0566765831169898</v>
      </c>
      <c r="V736" t="str">
        <f>VLOOKUP(physicochemical[[#This Row],[Euclidean Dist]],Quartiles,2)</f>
        <v>Q2</v>
      </c>
      <c r="W736">
        <f>IF(physicochemical[[#This Row],[Euclidean Dist]]&lt;=beta,1-2*(physicochemical[[#This Row],[Euclidean Dist]]/gamma)^2,2*((physicochemical[[#This Row],[Euclidean Dist]]-gamma)/gamma)^2)</f>
        <v>0.85560448137405976</v>
      </c>
      <c r="X736" t="str">
        <f>VLOOKUP(physicochemical[[#This Row],[S- Fn]],FuzzyQ,2)</f>
        <v>Q1</v>
      </c>
      <c r="Y736">
        <f>physicochemical[[#This Row],[Euclidean Dist]]^2</f>
        <v>16.456624900009736</v>
      </c>
      <c r="Z736" t="str">
        <f>VLOOKUP(physicochemical[[#This Row],[Concentration]],FuzzyQ,2)</f>
        <v>Q1</v>
      </c>
      <c r="AA736">
        <f>SQRT(physicochemical[[#This Row],[S- Fn]])</f>
        <v>0.92498890878434847</v>
      </c>
      <c r="AB736" t="str">
        <f>VLOOKUP(physicochemical[[#This Row],[Dialation]],FuzzyQ,2)</f>
        <v>Q1</v>
      </c>
    </row>
    <row r="737" spans="1:28" hidden="1" x14ac:dyDescent="0.35">
      <c r="A737">
        <f>'winequality-white'!A852</f>
        <v>9.3000000000000007</v>
      </c>
      <c r="B737">
        <f>'winequality-white'!B852</f>
        <v>0.43</v>
      </c>
      <c r="C737">
        <f>'winequality-white'!D852</f>
        <v>1.9</v>
      </c>
      <c r="D737">
        <f>'winequality-white'!E852</f>
        <v>8.5000000000000006E-2</v>
      </c>
      <c r="E737">
        <f>'winequality-white'!F852</f>
        <v>9</v>
      </c>
      <c r="F737">
        <f>'winequality-white'!H852</f>
        <v>0.99707999999999997</v>
      </c>
      <c r="G737">
        <f>'winequality-white'!I852</f>
        <v>3.28</v>
      </c>
      <c r="H737">
        <f>'winequality-white'!J852</f>
        <v>0.55000000000000004</v>
      </c>
      <c r="I737">
        <f>'winequality-white'!K852</f>
        <v>9.5</v>
      </c>
      <c r="J737" s="17">
        <v>5</v>
      </c>
      <c r="K737">
        <f>STANDARDIZE(physicochemical[[#This Row],[fixed acidity]],Stats!B$3,Stats!B$7)</f>
        <v>0.31095464126969752</v>
      </c>
      <c r="L737">
        <f>STANDARDIZE(physicochemical[[#This Row],[volatile acidity]],Stats!C$3,Stats!C$7)</f>
        <v>-0.55049046065741714</v>
      </c>
      <c r="M737">
        <f>STANDARDIZE(physicochemical[[#This Row],[residual sugar]],Stats!E$3,Stats!E$7)</f>
        <v>-0.54836336136256492</v>
      </c>
      <c r="N737">
        <f>STANDARDIZE(physicochemical[[#This Row],[chlorides]],Stats!F$3,Stats!F$7)</f>
        <v>-0.10767971586812626</v>
      </c>
      <c r="O737">
        <f>STANDARDIZE(physicochemical[[#This Row],[free sulfur dioxide]],Stats!G$3,Stats!G$7)</f>
        <v>-0.61877382347156662</v>
      </c>
      <c r="P737">
        <f>STANDARDIZE(physicochemical[[#This Row],[density]],Stats!I$3,Stats!I$7)</f>
        <v>-0.1515628247613871</v>
      </c>
      <c r="Q737">
        <f>STANDARDIZE(physicochemical[[#This Row],[pH]],Stats!J$3,Stats!J$7)</f>
        <v>-0.12092595472071396</v>
      </c>
      <c r="R737">
        <f>STANDARDIZE(physicochemical[[#This Row],[sulphates]],Stats!K$3,Stats!K$7)</f>
        <v>-0.64690916031693857</v>
      </c>
      <c r="S737">
        <f>STANDARDIZE(physicochemical[[#This Row],[alcohol]],Stats!L$3,Stats!L$7)</f>
        <v>-0.71692625849500891</v>
      </c>
      <c r="T737" s="17">
        <f>STANDARDIZE(physicochemical[[#This Row],[quality]],Stats!N$3,Stats!N$7)</f>
        <v>-0.74377842086283041</v>
      </c>
      <c r="U737">
        <f>SQRT(SUMXMY2($K$2:$S$2,physicochemical[[#This Row],[STDFA]:[STDAlc]]))</f>
        <v>5.3946338806408205</v>
      </c>
      <c r="V737" t="str">
        <f>VLOOKUP(physicochemical[[#This Row],[Euclidean Dist]],Quartiles,2)</f>
        <v>Q2</v>
      </c>
      <c r="W737">
        <f>IF(physicochemical[[#This Row],[Euclidean Dist]]&lt;=beta,1-2*(physicochemical[[#This Row],[Euclidean Dist]]/gamma)^2,2*((physicochemical[[#This Row],[Euclidean Dist]]-gamma)/gamma)^2)</f>
        <v>0.74464939221625981</v>
      </c>
      <c r="X737" t="str">
        <f>VLOOKUP(physicochemical[[#This Row],[S- Fn]],FuzzyQ,2)</f>
        <v>Q2</v>
      </c>
      <c r="Y737">
        <f>physicochemical[[#This Row],[Euclidean Dist]]^2</f>
        <v>29.10207470615784</v>
      </c>
      <c r="Z737" t="str">
        <f>VLOOKUP(physicochemical[[#This Row],[Concentration]],FuzzyQ,2)</f>
        <v>Q1</v>
      </c>
      <c r="AA737">
        <f>SQRT(physicochemical[[#This Row],[S- Fn]])</f>
        <v>0.8629306995444419</v>
      </c>
      <c r="AB737" t="str">
        <f>VLOOKUP(physicochemical[[#This Row],[Dialation]],FuzzyQ,2)</f>
        <v>Q1</v>
      </c>
    </row>
    <row r="738" spans="1:28" hidden="1" x14ac:dyDescent="0.35">
      <c r="A738">
        <f>'winequality-white'!A854</f>
        <v>8</v>
      </c>
      <c r="B738">
        <f>'winequality-white'!B854</f>
        <v>0.42</v>
      </c>
      <c r="C738">
        <f>'winequality-white'!D854</f>
        <v>2.5</v>
      </c>
      <c r="D738">
        <f>'winequality-white'!E854</f>
        <v>0.08</v>
      </c>
      <c r="E738">
        <f>'winequality-white'!F854</f>
        <v>26</v>
      </c>
      <c r="F738">
        <f>'winequality-white'!H854</f>
        <v>0.99800999999999995</v>
      </c>
      <c r="G738">
        <f>'winequality-white'!I854</f>
        <v>3.22</v>
      </c>
      <c r="H738">
        <f>'winequality-white'!J854</f>
        <v>1.07</v>
      </c>
      <c r="I738">
        <f>'winequality-white'!K854</f>
        <v>9.6999999999999993</v>
      </c>
      <c r="J738" s="17">
        <v>5</v>
      </c>
      <c r="K738">
        <f>STANDARDIZE(physicochemical[[#This Row],[fixed acidity]],Stats!B$3,Stats!B$7)</f>
        <v>-0.39687416918488777</v>
      </c>
      <c r="L738">
        <f>STANDARDIZE(physicochemical[[#This Row],[volatile acidity]],Stats!C$3,Stats!C$7)</f>
        <v>-0.60649722234806913</v>
      </c>
      <c r="M738">
        <f>STANDARDIZE(physicochemical[[#This Row],[residual sugar]],Stats!E$3,Stats!E$7)</f>
        <v>-6.408603310595809E-2</v>
      </c>
      <c r="N738">
        <f>STANDARDIZE(physicochemical[[#This Row],[chlorides]],Stats!F$3,Stats!F$7)</f>
        <v>-0.20784689341987472</v>
      </c>
      <c r="O738">
        <f>STANDARDIZE(physicochemical[[#This Row],[free sulfur dioxide]],Stats!G$3,Stats!G$7)</f>
        <v>1.0858372604721434</v>
      </c>
      <c r="P738">
        <f>STANDARDIZE(physicochemical[[#This Row],[density]],Stats!I$3,Stats!I$7)</f>
        <v>0.3714942741998154</v>
      </c>
      <c r="Q738">
        <f>STANDARDIZE(physicochemical[[#This Row],[pH]],Stats!J$3,Stats!J$7)</f>
        <v>-0.50079806379101921</v>
      </c>
      <c r="R738">
        <f>STANDARDIZE(physicochemical[[#This Row],[sulphates]],Stats!K$3,Stats!K$7)</f>
        <v>2.191369302092816</v>
      </c>
      <c r="S738">
        <f>STANDARDIZE(physicochemical[[#This Row],[alcohol]],Stats!L$3,Stats!L$7)</f>
        <v>-0.52334552176083271</v>
      </c>
      <c r="T738" s="17">
        <f>STANDARDIZE(physicochemical[[#This Row],[quality]],Stats!N$3,Stats!N$7)</f>
        <v>-0.74377842086283041</v>
      </c>
      <c r="U738">
        <f>SQRT(SUMXMY2($K$2:$S$2,physicochemical[[#This Row],[STDFA]:[STDAlc]]))</f>
        <v>6.4561094564729657</v>
      </c>
      <c r="V738" t="str">
        <f>VLOOKUP(physicochemical[[#This Row],[Euclidean Dist]],Quartiles,2)</f>
        <v>Q2</v>
      </c>
      <c r="W738">
        <f>IF(physicochemical[[#This Row],[Euclidean Dist]]&lt;=beta,1-2*(physicochemical[[#This Row],[Euclidean Dist]]/gamma)^2,2*((physicochemical[[#This Row],[Euclidean Dist]]-gamma)/gamma)^2)</f>
        <v>0.63427494472365198</v>
      </c>
      <c r="X738" t="str">
        <f>VLOOKUP(physicochemical[[#This Row],[S- Fn]],FuzzyQ,2)</f>
        <v>Q2</v>
      </c>
      <c r="Y738">
        <f>physicochemical[[#This Row],[Euclidean Dist]]^2</f>
        <v>41.68134931395965</v>
      </c>
      <c r="Z738" t="str">
        <f>VLOOKUP(physicochemical[[#This Row],[Concentration]],FuzzyQ,2)</f>
        <v>Q1</v>
      </c>
      <c r="AA738">
        <f>SQRT(physicochemical[[#This Row],[S- Fn]])</f>
        <v>0.79641380244421434</v>
      </c>
      <c r="AB738" t="str">
        <f>VLOOKUP(physicochemical[[#This Row],[Dialation]],FuzzyQ,2)</f>
        <v>Q1</v>
      </c>
    </row>
    <row r="739" spans="1:28" hidden="1" x14ac:dyDescent="0.35">
      <c r="A739">
        <f>'winequality-white'!A855</f>
        <v>9.3000000000000007</v>
      </c>
      <c r="B739">
        <f>'winequality-white'!B855</f>
        <v>0.36</v>
      </c>
      <c r="C739">
        <f>'winequality-white'!D855</f>
        <v>1.5</v>
      </c>
      <c r="D739">
        <f>'winequality-white'!E855</f>
        <v>0.08</v>
      </c>
      <c r="E739">
        <f>'winequality-white'!F855</f>
        <v>41</v>
      </c>
      <c r="F739">
        <f>'winequality-white'!H855</f>
        <v>0.99651999999999996</v>
      </c>
      <c r="G739">
        <f>'winequality-white'!I855</f>
        <v>3.47</v>
      </c>
      <c r="H739">
        <f>'winequality-white'!J855</f>
        <v>0.73</v>
      </c>
      <c r="I739">
        <f>'winequality-white'!K855</f>
        <v>10.9</v>
      </c>
      <c r="J739" s="17">
        <v>6</v>
      </c>
      <c r="K739">
        <f>STANDARDIZE(physicochemical[[#This Row],[fixed acidity]],Stats!B$3,Stats!B$7)</f>
        <v>0.31095464126969752</v>
      </c>
      <c r="L739">
        <f>STANDARDIZE(physicochemical[[#This Row],[volatile acidity]],Stats!C$3,Stats!C$7)</f>
        <v>-0.94253779249198089</v>
      </c>
      <c r="M739">
        <f>STANDARDIZE(physicochemical[[#This Row],[residual sugar]],Stats!E$3,Stats!E$7)</f>
        <v>-0.871214913533636</v>
      </c>
      <c r="N739">
        <f>STANDARDIZE(physicochemical[[#This Row],[chlorides]],Stats!F$3,Stats!F$7)</f>
        <v>-0.20784689341987472</v>
      </c>
      <c r="O739">
        <f>STANDARDIZE(physicochemical[[#This Row],[free sulfur dioxide]],Stats!G$3,Stats!G$7)</f>
        <v>2.5899058639518873</v>
      </c>
      <c r="P739">
        <f>STANDARDIZE(physicochemical[[#This Row],[density]],Stats!I$3,Stats!I$7)</f>
        <v>-0.46652193811437664</v>
      </c>
      <c r="Q739">
        <f>STANDARDIZE(physicochemical[[#This Row],[pH]],Stats!J$3,Stats!J$7)</f>
        <v>1.0820023906685963</v>
      </c>
      <c r="R739">
        <f>STANDARDIZE(physicochemical[[#This Row],[sulphates]],Stats!K$3,Stats!K$7)</f>
        <v>0.33557184590182221</v>
      </c>
      <c r="S739">
        <f>STANDARDIZE(physicochemical[[#This Row],[alcohol]],Stats!L$3,Stats!L$7)</f>
        <v>0.63813889864422957</v>
      </c>
      <c r="T739" s="17">
        <f>STANDARDIZE(physicochemical[[#This Row],[quality]],Stats!N$3,Stats!N$7)</f>
        <v>0.50837380281196765</v>
      </c>
      <c r="U739">
        <f>SQRT(SUMXMY2($K$2:$S$2,physicochemical[[#This Row],[STDFA]:[STDAlc]]))</f>
        <v>6.5294691534912257</v>
      </c>
      <c r="V739" t="str">
        <f>VLOOKUP(physicochemical[[#This Row],[Euclidean Dist]],Quartiles,2)</f>
        <v>Q2</v>
      </c>
      <c r="W739">
        <f>IF(physicochemical[[#This Row],[Euclidean Dist]]&lt;=beta,1-2*(physicochemical[[#This Row],[Euclidean Dist]]/gamma)^2,2*((physicochemical[[#This Row],[Euclidean Dist]]-gamma)/gamma)^2)</f>
        <v>0.62591637866085881</v>
      </c>
      <c r="X739" t="str">
        <f>VLOOKUP(physicochemical[[#This Row],[S- Fn]],FuzzyQ,2)</f>
        <v>Q2</v>
      </c>
      <c r="Y739">
        <f>physicochemical[[#This Row],[Euclidean Dist]]^2</f>
        <v>42.633967426393426</v>
      </c>
      <c r="Z739" t="str">
        <f>VLOOKUP(physicochemical[[#This Row],[Concentration]],FuzzyQ,2)</f>
        <v>Q1</v>
      </c>
      <c r="AA739">
        <f>SQRT(physicochemical[[#This Row],[S- Fn]])</f>
        <v>0.79114877150941643</v>
      </c>
      <c r="AB739" t="str">
        <f>VLOOKUP(physicochemical[[#This Row],[Dialation]],FuzzyQ,2)</f>
        <v>Q1</v>
      </c>
    </row>
    <row r="740" spans="1:28" hidden="1" x14ac:dyDescent="0.35">
      <c r="A740">
        <f>'winequality-white'!A857</f>
        <v>7.6</v>
      </c>
      <c r="B740">
        <f>'winequality-white'!B857</f>
        <v>0.73499999999999999</v>
      </c>
      <c r="C740">
        <f>'winequality-white'!D857</f>
        <v>2.5</v>
      </c>
      <c r="D740">
        <f>'winequality-white'!E857</f>
        <v>7.0999999999999994E-2</v>
      </c>
      <c r="E740">
        <f>'winequality-white'!F857</f>
        <v>10</v>
      </c>
      <c r="F740">
        <f>'winequality-white'!H857</f>
        <v>0.99538000000000004</v>
      </c>
      <c r="G740">
        <f>'winequality-white'!I857</f>
        <v>3.51</v>
      </c>
      <c r="H740">
        <f>'winequality-white'!J857</f>
        <v>0.71</v>
      </c>
      <c r="I740">
        <f>'winequality-white'!K857</f>
        <v>11.7</v>
      </c>
      <c r="J740" s="17">
        <v>7</v>
      </c>
      <c r="K740">
        <f>STANDARDIZE(physicochemical[[#This Row],[fixed acidity]],Stats!B$3,Stats!B$7)</f>
        <v>-0.61466764932476026</v>
      </c>
      <c r="L740">
        <f>STANDARDIZE(physicochemical[[#This Row],[volatile acidity]],Stats!C$3,Stats!C$7)</f>
        <v>1.1577157709074677</v>
      </c>
      <c r="M740">
        <f>STANDARDIZE(physicochemical[[#This Row],[residual sugar]],Stats!E$3,Stats!E$7)</f>
        <v>-6.408603310595809E-2</v>
      </c>
      <c r="N740">
        <f>STANDARDIZE(physicochemical[[#This Row],[chlorides]],Stats!F$3,Stats!F$7)</f>
        <v>-0.38814781301302193</v>
      </c>
      <c r="O740">
        <f>STANDARDIZE(physicochemical[[#This Row],[free sulfur dioxide]],Stats!G$3,Stats!G$7)</f>
        <v>-0.51850258323958376</v>
      </c>
      <c r="P740">
        <f>STANDARDIZE(physicochemical[[#This Row],[density]],Stats!I$3,Stats!I$7)</f>
        <v>-1.1076887045829111</v>
      </c>
      <c r="Q740">
        <f>STANDARDIZE(physicochemical[[#This Row],[pH]],Stats!J$3,Stats!J$7)</f>
        <v>1.3352504633821323</v>
      </c>
      <c r="R740">
        <f>STANDARDIZE(physicochemical[[#This Row],[sulphates]],Stats!K$3,Stats!K$7)</f>
        <v>0.22640728965529308</v>
      </c>
      <c r="S740">
        <f>STANDARDIZE(physicochemical[[#This Row],[alcohol]],Stats!L$3,Stats!L$7)</f>
        <v>1.4124618455809359</v>
      </c>
      <c r="T740" s="17">
        <f>STANDARDIZE(physicochemical[[#This Row],[quality]],Stats!N$3,Stats!N$7)</f>
        <v>1.7605260264867657</v>
      </c>
      <c r="U740">
        <f>SQRT(SUMXMY2($K$2:$S$2,physicochemical[[#This Row],[STDFA]:[STDAlc]]))</f>
        <v>3.4245297301630551</v>
      </c>
      <c r="V740" t="str">
        <f>VLOOKUP(physicochemical[[#This Row],[Euclidean Dist]],Quartiles,2)</f>
        <v>Q1</v>
      </c>
      <c r="W740">
        <f>IF(physicochemical[[#This Row],[Euclidean Dist]]&lt;=beta,1-2*(physicochemical[[#This Row],[Euclidean Dist]]/gamma)^2,2*((physicochemical[[#This Row],[Euclidean Dist]]-gamma)/gamma)^2)</f>
        <v>0.89710012990916643</v>
      </c>
      <c r="X740" t="str">
        <f>VLOOKUP(physicochemical[[#This Row],[S- Fn]],FuzzyQ,2)</f>
        <v>Q1</v>
      </c>
      <c r="Y740">
        <f>physicochemical[[#This Row],[Euclidean Dist]]^2</f>
        <v>11.727403872770648</v>
      </c>
      <c r="Z740" t="str">
        <f>VLOOKUP(physicochemical[[#This Row],[Concentration]],FuzzyQ,2)</f>
        <v>Q1</v>
      </c>
      <c r="AA740">
        <f>SQRT(physicochemical[[#This Row],[S- Fn]])</f>
        <v>0.94715369920048686</v>
      </c>
      <c r="AB740" t="str">
        <f>VLOOKUP(physicochemical[[#This Row],[Dialation]],FuzzyQ,2)</f>
        <v>Q1</v>
      </c>
    </row>
    <row r="741" spans="1:28" hidden="1" x14ac:dyDescent="0.35">
      <c r="A741">
        <f>'winequality-white'!A859</f>
        <v>8.1999999999999993</v>
      </c>
      <c r="B741">
        <f>'winequality-white'!B859</f>
        <v>0.26</v>
      </c>
      <c r="C741">
        <f>'winequality-white'!D859</f>
        <v>2.5</v>
      </c>
      <c r="D741">
        <f>'winequality-white'!E859</f>
        <v>7.2999999999999995E-2</v>
      </c>
      <c r="E741">
        <f>'winequality-white'!F859</f>
        <v>16</v>
      </c>
      <c r="F741">
        <f>'winequality-white'!H859</f>
        <v>0.99594000000000005</v>
      </c>
      <c r="G741">
        <f>'winequality-white'!I859</f>
        <v>3.4</v>
      </c>
      <c r="H741">
        <f>'winequality-white'!J859</f>
        <v>0.78</v>
      </c>
      <c r="I741">
        <f>'winequality-white'!K859</f>
        <v>11.3</v>
      </c>
      <c r="J741" s="17">
        <v>7</v>
      </c>
      <c r="K741">
        <f>STANDARDIZE(physicochemical[[#This Row],[fixed acidity]],Stats!B$3,Stats!B$7)</f>
        <v>-0.287977429114952</v>
      </c>
      <c r="L741">
        <f>STANDARDIZE(physicochemical[[#This Row],[volatile acidity]],Stats!C$3,Stats!C$7)</f>
        <v>-1.5026054093985004</v>
      </c>
      <c r="M741">
        <f>STANDARDIZE(physicochemical[[#This Row],[residual sugar]],Stats!E$3,Stats!E$7)</f>
        <v>-6.408603310595809E-2</v>
      </c>
      <c r="N741">
        <f>STANDARDIZE(physicochemical[[#This Row],[chlorides]],Stats!F$3,Stats!F$7)</f>
        <v>-0.34808094199232259</v>
      </c>
      <c r="O741">
        <f>STANDARDIZE(physicochemical[[#This Row],[free sulfur dioxide]],Stats!G$3,Stats!G$7)</f>
        <v>8.3124858152313921E-2</v>
      </c>
      <c r="P741">
        <f>STANDARDIZE(physicochemical[[#This Row],[density]],Stats!I$3,Stats!I$7)</f>
        <v>-0.7927295912299217</v>
      </c>
      <c r="Q741">
        <f>STANDARDIZE(physicochemical[[#This Row],[pH]],Stats!J$3,Stats!J$7)</f>
        <v>0.63881826341990211</v>
      </c>
      <c r="R741">
        <f>STANDARDIZE(physicochemical[[#This Row],[sulphates]],Stats!K$3,Stats!K$7)</f>
        <v>0.60848323651814495</v>
      </c>
      <c r="S741">
        <f>STANDARDIZE(physicochemical[[#This Row],[alcohol]],Stats!L$3,Stats!L$7)</f>
        <v>1.0253003721125837</v>
      </c>
      <c r="T741" s="17">
        <f>STANDARDIZE(physicochemical[[#This Row],[quality]],Stats!N$3,Stats!N$7)</f>
        <v>1.7605260264867657</v>
      </c>
      <c r="U741">
        <f>SQRT(SUMXMY2($K$2:$S$2,physicochemical[[#This Row],[STDFA]:[STDAlc]]))</f>
        <v>5.8977099704960105</v>
      </c>
      <c r="V741" t="str">
        <f>VLOOKUP(physicochemical[[#This Row],[Euclidean Dist]],Quartiles,2)</f>
        <v>Q2</v>
      </c>
      <c r="W741">
        <f>IF(physicochemical[[#This Row],[Euclidean Dist]]&lt;=beta,1-2*(physicochemical[[#This Row],[Euclidean Dist]]/gamma)^2,2*((physicochemical[[#This Row],[Euclidean Dist]]-gamma)/gamma)^2)</f>
        <v>0.69480334605944172</v>
      </c>
      <c r="X741" t="str">
        <f>VLOOKUP(physicochemical[[#This Row],[S- Fn]],FuzzyQ,2)</f>
        <v>Q2</v>
      </c>
      <c r="Y741">
        <f>physicochemical[[#This Row],[Euclidean Dist]]^2</f>
        <v>34.78298289608805</v>
      </c>
      <c r="Z741" t="str">
        <f>VLOOKUP(physicochemical[[#This Row],[Concentration]],FuzzyQ,2)</f>
        <v>Q1</v>
      </c>
      <c r="AA741">
        <f>SQRT(physicochemical[[#This Row],[S- Fn]])</f>
        <v>0.83354864648647931</v>
      </c>
      <c r="AB741" t="str">
        <f>VLOOKUP(physicochemical[[#This Row],[Dialation]],FuzzyQ,2)</f>
        <v>Q1</v>
      </c>
    </row>
    <row r="742" spans="1:28" hidden="1" x14ac:dyDescent="0.35">
      <c r="A742">
        <f>'winequality-white'!A860</f>
        <v>11.7</v>
      </c>
      <c r="B742">
        <f>'winequality-white'!B860</f>
        <v>0.28000000000000003</v>
      </c>
      <c r="C742">
        <f>'winequality-white'!D860</f>
        <v>1.7</v>
      </c>
      <c r="D742">
        <f>'winequality-white'!E860</f>
        <v>5.3999999999999999E-2</v>
      </c>
      <c r="E742">
        <f>'winequality-white'!F860</f>
        <v>17</v>
      </c>
      <c r="F742">
        <f>'winequality-white'!H860</f>
        <v>0.99685999999999997</v>
      </c>
      <c r="G742">
        <f>'winequality-white'!I860</f>
        <v>3.15</v>
      </c>
      <c r="H742">
        <f>'winequality-white'!J860</f>
        <v>0.67</v>
      </c>
      <c r="I742">
        <f>'winequality-white'!K860</f>
        <v>10.6</v>
      </c>
      <c r="J742" s="17">
        <v>7</v>
      </c>
      <c r="K742">
        <f>STANDARDIZE(physicochemical[[#This Row],[fixed acidity]],Stats!B$3,Stats!B$7)</f>
        <v>1.6177155221089303</v>
      </c>
      <c r="L742">
        <f>STANDARDIZE(physicochemical[[#This Row],[volatile acidity]],Stats!C$3,Stats!C$7)</f>
        <v>-1.3905918860171962</v>
      </c>
      <c r="M742">
        <f>STANDARDIZE(physicochemical[[#This Row],[residual sugar]],Stats!E$3,Stats!E$7)</f>
        <v>-0.70978913744810046</v>
      </c>
      <c r="N742">
        <f>STANDARDIZE(physicochemical[[#This Row],[chlorides]],Stats!F$3,Stats!F$7)</f>
        <v>-0.72871621668896625</v>
      </c>
      <c r="O742">
        <f>STANDARDIZE(physicochemical[[#This Row],[free sulfur dioxide]],Stats!G$3,Stats!G$7)</f>
        <v>0.18339609838429685</v>
      </c>
      <c r="P742">
        <f>STANDARDIZE(physicochemical[[#This Row],[density]],Stats!I$3,Stats!I$7)</f>
        <v>-0.27529676215005933</v>
      </c>
      <c r="Q742">
        <f>STANDARDIZE(physicochemical[[#This Row],[pH]],Stats!J$3,Stats!J$7)</f>
        <v>-0.94398219103971337</v>
      </c>
      <c r="R742">
        <f>STANDARDIZE(physicochemical[[#This Row],[sulphates]],Stats!K$3,Stats!K$7)</f>
        <v>8.0781771622354705E-3</v>
      </c>
      <c r="S742">
        <f>STANDARDIZE(physicochemical[[#This Row],[alcohol]],Stats!L$3,Stats!L$7)</f>
        <v>0.34776779354296355</v>
      </c>
      <c r="T742" s="17">
        <f>STANDARDIZE(physicochemical[[#This Row],[quality]],Stats!N$3,Stats!N$7)</f>
        <v>1.7605260264867657</v>
      </c>
      <c r="U742">
        <f>SQRT(SUMXMY2($K$2:$S$2,physicochemical[[#This Row],[STDFA]:[STDAlc]]))</f>
        <v>6.8824440799709494</v>
      </c>
      <c r="V742" t="str">
        <f>VLOOKUP(physicochemical[[#This Row],[Euclidean Dist]],Quartiles,2)</f>
        <v>Q2</v>
      </c>
      <c r="W742">
        <f>IF(physicochemical[[#This Row],[Euclidean Dist]]&lt;=beta,1-2*(physicochemical[[#This Row],[Euclidean Dist]]/gamma)^2,2*((physicochemical[[#This Row],[Euclidean Dist]]-gamma)/gamma)^2)</f>
        <v>0.58437819174471528</v>
      </c>
      <c r="X742" t="str">
        <f>VLOOKUP(physicochemical[[#This Row],[S- Fn]],FuzzyQ,2)</f>
        <v>Q2</v>
      </c>
      <c r="Y742">
        <f>physicochemical[[#This Row],[Euclidean Dist]]^2</f>
        <v>47.368036513927166</v>
      </c>
      <c r="Z742" t="str">
        <f>VLOOKUP(physicochemical[[#This Row],[Concentration]],FuzzyQ,2)</f>
        <v>Q1</v>
      </c>
      <c r="AA742">
        <f>SQRT(physicochemical[[#This Row],[S- Fn]])</f>
        <v>0.76444633019245722</v>
      </c>
      <c r="AB742" t="str">
        <f>VLOOKUP(physicochemical[[#This Row],[Dialation]],FuzzyQ,2)</f>
        <v>Q1</v>
      </c>
    </row>
    <row r="743" spans="1:28" hidden="1" x14ac:dyDescent="0.35">
      <c r="A743">
        <f>'winequality-white'!A861</f>
        <v>6.8</v>
      </c>
      <c r="B743">
        <f>'winequality-white'!B861</f>
        <v>0.56000000000000005</v>
      </c>
      <c r="C743">
        <f>'winequality-white'!D861</f>
        <v>1.8</v>
      </c>
      <c r="D743">
        <f>'winequality-white'!E861</f>
        <v>7.3999999999999996E-2</v>
      </c>
      <c r="E743">
        <f>'winequality-white'!F861</f>
        <v>15</v>
      </c>
      <c r="F743">
        <f>'winequality-white'!H861</f>
        <v>0.99438000000000004</v>
      </c>
      <c r="G743">
        <f>'winequality-white'!I861</f>
        <v>3.4</v>
      </c>
      <c r="H743">
        <f>'winequality-white'!J861</f>
        <v>0.82</v>
      </c>
      <c r="I743">
        <f>'winequality-white'!K861</f>
        <v>11.2</v>
      </c>
      <c r="J743" s="17">
        <v>6</v>
      </c>
      <c r="K743">
        <f>STANDARDIZE(physicochemical[[#This Row],[fixed acidity]],Stats!B$3,Stats!B$7)</f>
        <v>-1.0502546096045047</v>
      </c>
      <c r="L743">
        <f>STANDARDIZE(physicochemical[[#This Row],[volatile acidity]],Stats!C$3,Stats!C$7)</f>
        <v>0.1775974413210587</v>
      </c>
      <c r="M743">
        <f>STANDARDIZE(physicochemical[[#This Row],[residual sugar]],Stats!E$3,Stats!E$7)</f>
        <v>-0.62907624940533258</v>
      </c>
      <c r="N743">
        <f>STANDARDIZE(physicochemical[[#This Row],[chlorides]],Stats!F$3,Stats!F$7)</f>
        <v>-0.32804750648197289</v>
      </c>
      <c r="O743">
        <f>STANDARDIZE(physicochemical[[#This Row],[free sulfur dioxide]],Stats!G$3,Stats!G$7)</f>
        <v>-1.714638207966902E-2</v>
      </c>
      <c r="P743">
        <f>STANDARDIZE(physicochemical[[#This Row],[density]],Stats!I$3,Stats!I$7)</f>
        <v>-1.6701156927132452</v>
      </c>
      <c r="Q743">
        <f>STANDARDIZE(physicochemical[[#This Row],[pH]],Stats!J$3,Stats!J$7)</f>
        <v>0.63881826341990211</v>
      </c>
      <c r="R743">
        <f>STANDARDIZE(physicochemical[[#This Row],[sulphates]],Stats!K$3,Stats!K$7)</f>
        <v>0.8268123490112026</v>
      </c>
      <c r="S743">
        <f>STANDARDIZE(physicochemical[[#This Row],[alcohol]],Stats!L$3,Stats!L$7)</f>
        <v>0.92851000374549386</v>
      </c>
      <c r="T743" s="17">
        <f>STANDARDIZE(physicochemical[[#This Row],[quality]],Stats!N$3,Stats!N$7)</f>
        <v>0.50837380281196765</v>
      </c>
      <c r="U743">
        <f>SQRT(SUMXMY2($K$2:$S$2,physicochemical[[#This Row],[STDFA]:[STDAlc]]))</f>
        <v>4.8720775217343579</v>
      </c>
      <c r="V743" t="str">
        <f>VLOOKUP(physicochemical[[#This Row],[Euclidean Dist]],Quartiles,2)</f>
        <v>Q2</v>
      </c>
      <c r="W743">
        <f>IF(physicochemical[[#This Row],[Euclidean Dist]]&lt;=beta,1-2*(physicochemical[[#This Row],[Euclidean Dist]]/gamma)^2,2*((physicochemical[[#This Row],[Euclidean Dist]]-gamma)/gamma)^2)</f>
        <v>0.79172299472232155</v>
      </c>
      <c r="X743" t="str">
        <f>VLOOKUP(physicochemical[[#This Row],[S- Fn]],FuzzyQ,2)</f>
        <v>Q1</v>
      </c>
      <c r="Y743">
        <f>physicochemical[[#This Row],[Euclidean Dist]]^2</f>
        <v>23.737139377789202</v>
      </c>
      <c r="Z743" t="str">
        <f>VLOOKUP(physicochemical[[#This Row],[Concentration]],FuzzyQ,2)</f>
        <v>Q1</v>
      </c>
      <c r="AA743">
        <f>SQRT(physicochemical[[#This Row],[S- Fn]])</f>
        <v>0.88978817407421273</v>
      </c>
      <c r="AB743" t="str">
        <f>VLOOKUP(physicochemical[[#This Row],[Dialation]],FuzzyQ,2)</f>
        <v>Q1</v>
      </c>
    </row>
    <row r="744" spans="1:28" hidden="1" x14ac:dyDescent="0.35">
      <c r="A744">
        <f>'winequality-white'!A862</f>
        <v>7.2</v>
      </c>
      <c r="B744">
        <f>'winequality-white'!B862</f>
        <v>0.62</v>
      </c>
      <c r="C744">
        <f>'winequality-white'!D862</f>
        <v>2.7</v>
      </c>
      <c r="D744">
        <f>'winequality-white'!E862</f>
        <v>7.6999999999999999E-2</v>
      </c>
      <c r="E744">
        <f>'winequality-white'!F862</f>
        <v>15</v>
      </c>
      <c r="F744">
        <f>'winequality-white'!H862</f>
        <v>0.99746000000000001</v>
      </c>
      <c r="G744">
        <f>'winequality-white'!I862</f>
        <v>3.51</v>
      </c>
      <c r="H744">
        <f>'winequality-white'!J862</f>
        <v>0.54</v>
      </c>
      <c r="I744">
        <f>'winequality-white'!K862</f>
        <v>9.5</v>
      </c>
      <c r="J744" s="17">
        <v>5</v>
      </c>
      <c r="K744">
        <f>STANDARDIZE(physicochemical[[#This Row],[fixed acidity]],Stats!B$3,Stats!B$7)</f>
        <v>-0.83246112946463224</v>
      </c>
      <c r="L744">
        <f>STANDARDIZE(physicochemical[[#This Row],[volatile acidity]],Stats!C$3,Stats!C$7)</f>
        <v>0.51363801146497012</v>
      </c>
      <c r="M744">
        <f>STANDARDIZE(physicochemical[[#This Row],[residual sugar]],Stats!E$3,Stats!E$7)</f>
        <v>9.733974297957762E-2</v>
      </c>
      <c r="N744">
        <f>STANDARDIZE(physicochemical[[#This Row],[chlorides]],Stats!F$3,Stats!F$7)</f>
        <v>-0.26794719995092381</v>
      </c>
      <c r="O744">
        <f>STANDARDIZE(physicochemical[[#This Row],[free sulfur dioxide]],Stats!G$3,Stats!G$7)</f>
        <v>-1.714638207966902E-2</v>
      </c>
      <c r="P744">
        <f>STANDARDIZE(physicochemical[[#This Row],[density]],Stats!I$3,Stats!I$7)</f>
        <v>6.2159430728166057E-2</v>
      </c>
      <c r="Q744">
        <f>STANDARDIZE(physicochemical[[#This Row],[pH]],Stats!J$3,Stats!J$7)</f>
        <v>1.3352504633821323</v>
      </c>
      <c r="R744">
        <f>STANDARDIZE(physicochemical[[#This Row],[sulphates]],Stats!K$3,Stats!K$7)</f>
        <v>-0.70149143844020312</v>
      </c>
      <c r="S744">
        <f>STANDARDIZE(physicochemical[[#This Row],[alcohol]],Stats!L$3,Stats!L$7)</f>
        <v>-0.71692625849500891</v>
      </c>
      <c r="T744" s="17">
        <f>STANDARDIZE(physicochemical[[#This Row],[quality]],Stats!N$3,Stats!N$7)</f>
        <v>-0.74377842086283041</v>
      </c>
      <c r="U744">
        <f>SQRT(SUMXMY2($K$2:$S$2,physicochemical[[#This Row],[STDFA]:[STDAlc]]))</f>
        <v>3.8621853800999029</v>
      </c>
      <c r="V744" t="str">
        <f>VLOOKUP(physicochemical[[#This Row],[Euclidean Dist]],Quartiles,2)</f>
        <v>Q2</v>
      </c>
      <c r="W744">
        <f>IF(physicochemical[[#This Row],[Euclidean Dist]]&lt;=beta,1-2*(physicochemical[[#This Row],[Euclidean Dist]]/gamma)^2,2*((physicochemical[[#This Row],[Euclidean Dist]]-gamma)/gamma)^2)</f>
        <v>0.86911822513912362</v>
      </c>
      <c r="X744" t="str">
        <f>VLOOKUP(physicochemical[[#This Row],[S- Fn]],FuzzyQ,2)</f>
        <v>Q1</v>
      </c>
      <c r="Y744">
        <f>physicochemical[[#This Row],[Euclidean Dist]]^2</f>
        <v>14.91647591025743</v>
      </c>
      <c r="Z744" t="str">
        <f>VLOOKUP(physicochemical[[#This Row],[Concentration]],FuzzyQ,2)</f>
        <v>Q1</v>
      </c>
      <c r="AA744">
        <f>SQRT(physicochemical[[#This Row],[S- Fn]])</f>
        <v>0.93226510453793321</v>
      </c>
      <c r="AB744" t="str">
        <f>VLOOKUP(physicochemical[[#This Row],[Dialation]],FuzzyQ,2)</f>
        <v>Q1</v>
      </c>
    </row>
    <row r="745" spans="1:28" hidden="1" x14ac:dyDescent="0.35">
      <c r="A745">
        <f>'winequality-white'!A863</f>
        <v>5.8</v>
      </c>
      <c r="B745">
        <f>'winequality-white'!B863</f>
        <v>1.01</v>
      </c>
      <c r="C745">
        <f>'winequality-white'!D863</f>
        <v>2</v>
      </c>
      <c r="D745">
        <f>'winequality-white'!E863</f>
        <v>3.9E-2</v>
      </c>
      <c r="E745">
        <f>'winequality-white'!F863</f>
        <v>15</v>
      </c>
      <c r="F745">
        <f>'winequality-white'!H863</f>
        <v>0.99356999999999995</v>
      </c>
      <c r="G745">
        <f>'winequality-white'!I863</f>
        <v>3.66</v>
      </c>
      <c r="H745">
        <f>'winequality-white'!J863</f>
        <v>0.6</v>
      </c>
      <c r="I745">
        <f>'winequality-white'!K863</f>
        <v>11.5</v>
      </c>
      <c r="J745" s="17">
        <v>6</v>
      </c>
      <c r="K745">
        <f>STANDARDIZE(physicochemical[[#This Row],[fixed acidity]],Stats!B$3,Stats!B$7)</f>
        <v>-1.5947383099541854</v>
      </c>
      <c r="L745">
        <f>STANDARDIZE(physicochemical[[#This Row],[volatile acidity]],Stats!C$3,Stats!C$7)</f>
        <v>2.6979017174003967</v>
      </c>
      <c r="M745">
        <f>STANDARDIZE(physicochemical[[#This Row],[residual sugar]],Stats!E$3,Stats!E$7)</f>
        <v>-0.46765047331979703</v>
      </c>
      <c r="N745">
        <f>STANDARDIZE(physicochemical[[#This Row],[chlorides]],Stats!F$3,Stats!F$7)</f>
        <v>-1.0292177493442114</v>
      </c>
      <c r="O745">
        <f>STANDARDIZE(physicochemical[[#This Row],[free sulfur dioxide]],Stats!G$3,Stats!G$7)</f>
        <v>-1.714638207966902E-2</v>
      </c>
      <c r="P745">
        <f>STANDARDIZE(physicochemical[[#This Row],[density]],Stats!I$3,Stats!I$7)</f>
        <v>-2.1256815530988651</v>
      </c>
      <c r="Q745">
        <f>STANDARDIZE(physicochemical[[#This Row],[pH]],Stats!J$3,Stats!J$7)</f>
        <v>2.2849307360579036</v>
      </c>
      <c r="R745">
        <f>STANDARDIZE(physicochemical[[#This Row],[sulphates]],Stats!K$3,Stats!K$7)</f>
        <v>-0.37399776970061643</v>
      </c>
      <c r="S745">
        <f>STANDARDIZE(physicochemical[[#This Row],[alcohol]],Stats!L$3,Stats!L$7)</f>
        <v>1.2188811088467597</v>
      </c>
      <c r="T745" s="17">
        <f>STANDARDIZE(physicochemical[[#This Row],[quality]],Stats!N$3,Stats!N$7)</f>
        <v>0.50837380281196765</v>
      </c>
      <c r="U745">
        <f>SQRT(SUMXMY2($K$2:$S$2,physicochemical[[#This Row],[STDFA]:[STDAlc]]))</f>
        <v>3.3196620425370713</v>
      </c>
      <c r="V745" t="str">
        <f>VLOOKUP(physicochemical[[#This Row],[Euclidean Dist]],Quartiles,2)</f>
        <v>Q1</v>
      </c>
      <c r="W745">
        <f>IF(physicochemical[[#This Row],[Euclidean Dist]]&lt;=beta,1-2*(physicochemical[[#This Row],[Euclidean Dist]]/gamma)^2,2*((physicochemical[[#This Row],[Euclidean Dist]]-gamma)/gamma)^2)</f>
        <v>0.90330574089785631</v>
      </c>
      <c r="X745" t="str">
        <f>VLOOKUP(physicochemical[[#This Row],[S- Fn]],FuzzyQ,2)</f>
        <v>Q1</v>
      </c>
      <c r="Y745">
        <f>physicochemical[[#This Row],[Euclidean Dist]]^2</f>
        <v>11.020156076661401</v>
      </c>
      <c r="Z745" t="str">
        <f>VLOOKUP(physicochemical[[#This Row],[Concentration]],FuzzyQ,2)</f>
        <v>Q1</v>
      </c>
      <c r="AA745">
        <f>SQRT(physicochemical[[#This Row],[S- Fn]])</f>
        <v>0.95042397954694746</v>
      </c>
      <c r="AB745" t="str">
        <f>VLOOKUP(physicochemical[[#This Row],[Dialation]],FuzzyQ,2)</f>
        <v>Q1</v>
      </c>
    </row>
    <row r="746" spans="1:28" hidden="1" x14ac:dyDescent="0.35">
      <c r="A746">
        <f>'winequality-white'!A864</f>
        <v>7.5</v>
      </c>
      <c r="B746">
        <f>'winequality-white'!B864</f>
        <v>0.42</v>
      </c>
      <c r="C746">
        <f>'winequality-white'!D864</f>
        <v>2.7</v>
      </c>
      <c r="D746">
        <f>'winequality-white'!E864</f>
        <v>6.7000000000000004E-2</v>
      </c>
      <c r="E746">
        <f>'winequality-white'!F864</f>
        <v>7</v>
      </c>
      <c r="F746">
        <f>'winequality-white'!H864</f>
        <v>0.99628000000000005</v>
      </c>
      <c r="G746">
        <f>'winequality-white'!I864</f>
        <v>3.24</v>
      </c>
      <c r="H746">
        <f>'winequality-white'!J864</f>
        <v>0.44</v>
      </c>
      <c r="I746">
        <f>'winequality-white'!K864</f>
        <v>10.4</v>
      </c>
      <c r="J746" s="17">
        <v>5</v>
      </c>
      <c r="K746">
        <f>STANDARDIZE(physicochemical[[#This Row],[fixed acidity]],Stats!B$3,Stats!B$7)</f>
        <v>-0.66911601935972809</v>
      </c>
      <c r="L746">
        <f>STANDARDIZE(physicochemical[[#This Row],[volatile acidity]],Stats!C$3,Stats!C$7)</f>
        <v>-0.60649722234806913</v>
      </c>
      <c r="M746">
        <f>STANDARDIZE(physicochemical[[#This Row],[residual sugar]],Stats!E$3,Stats!E$7)</f>
        <v>9.733974297957762E-2</v>
      </c>
      <c r="N746">
        <f>STANDARDIZE(physicochemical[[#This Row],[chlorides]],Stats!F$3,Stats!F$7)</f>
        <v>-0.46828155505442043</v>
      </c>
      <c r="O746">
        <f>STANDARDIZE(physicochemical[[#This Row],[free sulfur dioxide]],Stats!G$3,Stats!G$7)</f>
        <v>-0.81931630393553256</v>
      </c>
      <c r="P746">
        <f>STANDARDIZE(physicochemical[[#This Row],[density]],Stats!I$3,Stats!I$7)</f>
        <v>-0.60150441526560439</v>
      </c>
      <c r="Q746">
        <f>STANDARDIZE(physicochemical[[#This Row],[pH]],Stats!J$3,Stats!J$7)</f>
        <v>-0.37417402743424982</v>
      </c>
      <c r="R746">
        <f>STANDARDIZE(physicochemical[[#This Row],[sulphates]],Stats!K$3,Stats!K$7)</f>
        <v>-1.2473142196728484</v>
      </c>
      <c r="S746">
        <f>STANDARDIZE(physicochemical[[#This Row],[alcohol]],Stats!L$3,Stats!L$7)</f>
        <v>0.15418705680878736</v>
      </c>
      <c r="T746" s="17">
        <f>STANDARDIZE(physicochemical[[#This Row],[quality]],Stats!N$3,Stats!N$7)</f>
        <v>-0.74377842086283041</v>
      </c>
      <c r="U746">
        <f>SQRT(SUMXMY2($K$2:$S$2,physicochemical[[#This Row],[STDFA]:[STDAlc]]))</f>
        <v>5.1805428220347425</v>
      </c>
      <c r="V746" t="str">
        <f>VLOOKUP(physicochemical[[#This Row],[Euclidean Dist]],Quartiles,2)</f>
        <v>Q2</v>
      </c>
      <c r="W746">
        <f>IF(physicochemical[[#This Row],[Euclidean Dist]]&lt;=beta,1-2*(physicochemical[[#This Row],[Euclidean Dist]]/gamma)^2,2*((physicochemical[[#This Row],[Euclidean Dist]]-gamma)/gamma)^2)</f>
        <v>0.76451487422548203</v>
      </c>
      <c r="X746" t="str">
        <f>VLOOKUP(physicochemical[[#This Row],[S- Fn]],FuzzyQ,2)</f>
        <v>Q1</v>
      </c>
      <c r="Y746">
        <f>physicochemical[[#This Row],[Euclidean Dist]]^2</f>
        <v>26.838023930935694</v>
      </c>
      <c r="Z746" t="str">
        <f>VLOOKUP(physicochemical[[#This Row],[Concentration]],FuzzyQ,2)</f>
        <v>Q1</v>
      </c>
      <c r="AA746">
        <f>SQRT(physicochemical[[#This Row],[S- Fn]])</f>
        <v>0.87436541229938991</v>
      </c>
      <c r="AB746" t="str">
        <f>VLOOKUP(physicochemical[[#This Row],[Dialation]],FuzzyQ,2)</f>
        <v>Q1</v>
      </c>
    </row>
    <row r="747" spans="1:28" hidden="1" x14ac:dyDescent="0.35">
      <c r="A747">
        <f>'winequality-white'!A865</f>
        <v>7.2</v>
      </c>
      <c r="B747">
        <f>'winequality-white'!B865</f>
        <v>0.62</v>
      </c>
      <c r="C747">
        <f>'winequality-white'!D865</f>
        <v>2.5</v>
      </c>
      <c r="D747">
        <f>'winequality-white'!E865</f>
        <v>7.8E-2</v>
      </c>
      <c r="E747">
        <f>'winequality-white'!F865</f>
        <v>17</v>
      </c>
      <c r="F747">
        <f>'winequality-white'!H865</f>
        <v>0.99746000000000001</v>
      </c>
      <c r="G747">
        <f>'winequality-white'!I865</f>
        <v>3.51</v>
      </c>
      <c r="H747">
        <f>'winequality-white'!J865</f>
        <v>0.53</v>
      </c>
      <c r="I747">
        <f>'winequality-white'!K865</f>
        <v>9.6999999999999993</v>
      </c>
      <c r="J747" s="17">
        <v>5</v>
      </c>
      <c r="K747">
        <f>STANDARDIZE(physicochemical[[#This Row],[fixed acidity]],Stats!B$3,Stats!B$7)</f>
        <v>-0.83246112946463224</v>
      </c>
      <c r="L747">
        <f>STANDARDIZE(physicochemical[[#This Row],[volatile acidity]],Stats!C$3,Stats!C$7)</f>
        <v>0.51363801146497012</v>
      </c>
      <c r="M747">
        <f>STANDARDIZE(physicochemical[[#This Row],[residual sugar]],Stats!E$3,Stats!E$7)</f>
        <v>-6.408603310595809E-2</v>
      </c>
      <c r="N747">
        <f>STANDARDIZE(physicochemical[[#This Row],[chlorides]],Stats!F$3,Stats!F$7)</f>
        <v>-0.24791376444057411</v>
      </c>
      <c r="O747">
        <f>STANDARDIZE(physicochemical[[#This Row],[free sulfur dioxide]],Stats!G$3,Stats!G$7)</f>
        <v>0.18339609838429685</v>
      </c>
      <c r="P747">
        <f>STANDARDIZE(physicochemical[[#This Row],[density]],Stats!I$3,Stats!I$7)</f>
        <v>6.2159430728166057E-2</v>
      </c>
      <c r="Q747">
        <f>STANDARDIZE(physicochemical[[#This Row],[pH]],Stats!J$3,Stats!J$7)</f>
        <v>1.3352504633821323</v>
      </c>
      <c r="R747">
        <f>STANDARDIZE(physicochemical[[#This Row],[sulphates]],Stats!K$3,Stats!K$7)</f>
        <v>-0.75607371656346767</v>
      </c>
      <c r="S747">
        <f>STANDARDIZE(physicochemical[[#This Row],[alcohol]],Stats!L$3,Stats!L$7)</f>
        <v>-0.52334552176083271</v>
      </c>
      <c r="T747" s="17">
        <f>STANDARDIZE(physicochemical[[#This Row],[quality]],Stats!N$3,Stats!N$7)</f>
        <v>-0.74377842086283041</v>
      </c>
      <c r="U747">
        <f>SQRT(SUMXMY2($K$2:$S$2,physicochemical[[#This Row],[STDFA]:[STDAlc]]))</f>
        <v>3.9196870034600373</v>
      </c>
      <c r="V747" t="str">
        <f>VLOOKUP(physicochemical[[#This Row],[Euclidean Dist]],Quartiles,2)</f>
        <v>Q2</v>
      </c>
      <c r="W747">
        <f>IF(physicochemical[[#This Row],[Euclidean Dist]]&lt;=beta,1-2*(physicochemical[[#This Row],[Euclidean Dist]]/gamma)^2,2*((physicochemical[[#This Row],[Euclidean Dist]]-gamma)/gamma)^2)</f>
        <v>0.86519198232292371</v>
      </c>
      <c r="X747" t="str">
        <f>VLOOKUP(physicochemical[[#This Row],[S- Fn]],FuzzyQ,2)</f>
        <v>Q1</v>
      </c>
      <c r="Y747">
        <f>physicochemical[[#This Row],[Euclidean Dist]]^2</f>
        <v>15.363946205093526</v>
      </c>
      <c r="Z747" t="str">
        <f>VLOOKUP(physicochemical[[#This Row],[Concentration]],FuzzyQ,2)</f>
        <v>Q1</v>
      </c>
      <c r="AA747">
        <f>SQRT(physicochemical[[#This Row],[S- Fn]])</f>
        <v>0.93015696649701207</v>
      </c>
      <c r="AB747" t="str">
        <f>VLOOKUP(physicochemical[[#This Row],[Dialation]],FuzzyQ,2)</f>
        <v>Q1</v>
      </c>
    </row>
    <row r="748" spans="1:28" hidden="1" x14ac:dyDescent="0.35">
      <c r="A748">
        <f>'winequality-white'!A867</f>
        <v>7.2</v>
      </c>
      <c r="B748">
        <f>'winequality-white'!B867</f>
        <v>0.63500000000000001</v>
      </c>
      <c r="C748">
        <f>'winequality-white'!D867</f>
        <v>2.6</v>
      </c>
      <c r="D748">
        <f>'winequality-white'!E867</f>
        <v>7.6999999999999999E-2</v>
      </c>
      <c r="E748">
        <f>'winequality-white'!F867</f>
        <v>16</v>
      </c>
      <c r="F748">
        <f>'winequality-white'!H867</f>
        <v>0.99748000000000003</v>
      </c>
      <c r="G748">
        <f>'winequality-white'!I867</f>
        <v>3.51</v>
      </c>
      <c r="H748">
        <f>'winequality-white'!J867</f>
        <v>0.54</v>
      </c>
      <c r="I748">
        <f>'winequality-white'!K867</f>
        <v>9.6999999999999993</v>
      </c>
      <c r="J748" s="17">
        <v>5</v>
      </c>
      <c r="K748">
        <f>STANDARDIZE(physicochemical[[#This Row],[fixed acidity]],Stats!B$3,Stats!B$7)</f>
        <v>-0.83246112946463224</v>
      </c>
      <c r="L748">
        <f>STANDARDIZE(physicochemical[[#This Row],[volatile acidity]],Stats!C$3,Stats!C$7)</f>
        <v>0.59764815400094817</v>
      </c>
      <c r="M748">
        <f>STANDARDIZE(physicochemical[[#This Row],[residual sugar]],Stats!E$3,Stats!E$7)</f>
        <v>1.6626854936809765E-2</v>
      </c>
      <c r="N748">
        <f>STANDARDIZE(physicochemical[[#This Row],[chlorides]],Stats!F$3,Stats!F$7)</f>
        <v>-0.26794719995092381</v>
      </c>
      <c r="O748">
        <f>STANDARDIZE(physicochemical[[#This Row],[free sulfur dioxide]],Stats!G$3,Stats!G$7)</f>
        <v>8.3124858152313921E-2</v>
      </c>
      <c r="P748">
        <f>STANDARDIZE(physicochemical[[#This Row],[density]],Stats!I$3,Stats!I$7)</f>
        <v>7.3407970490783972E-2</v>
      </c>
      <c r="Q748">
        <f>STANDARDIZE(physicochemical[[#This Row],[pH]],Stats!J$3,Stats!J$7)</f>
        <v>1.3352504633821323</v>
      </c>
      <c r="R748">
        <f>STANDARDIZE(physicochemical[[#This Row],[sulphates]],Stats!K$3,Stats!K$7)</f>
        <v>-0.70149143844020312</v>
      </c>
      <c r="S748">
        <f>STANDARDIZE(physicochemical[[#This Row],[alcohol]],Stats!L$3,Stats!L$7)</f>
        <v>-0.52334552176083271</v>
      </c>
      <c r="T748" s="17">
        <f>STANDARDIZE(physicochemical[[#This Row],[quality]],Stats!N$3,Stats!N$7)</f>
        <v>-0.74377842086283041</v>
      </c>
      <c r="U748">
        <f>SQRT(SUMXMY2($K$2:$S$2,physicochemical[[#This Row],[STDFA]:[STDAlc]]))</f>
        <v>3.7960847998117222</v>
      </c>
      <c r="V748" t="str">
        <f>VLOOKUP(physicochemical[[#This Row],[Euclidean Dist]],Quartiles,2)</f>
        <v>Q2</v>
      </c>
      <c r="W748">
        <f>IF(physicochemical[[#This Row],[Euclidean Dist]]&lt;=beta,1-2*(physicochemical[[#This Row],[Euclidean Dist]]/gamma)^2,2*((physicochemical[[#This Row],[Euclidean Dist]]-gamma)/gamma)^2)</f>
        <v>0.87355992185145515</v>
      </c>
      <c r="X748" t="str">
        <f>VLOOKUP(physicochemical[[#This Row],[S- Fn]],FuzzyQ,2)</f>
        <v>Q1</v>
      </c>
      <c r="Y748">
        <f>physicochemical[[#This Row],[Euclidean Dist]]^2</f>
        <v>14.410259807361603</v>
      </c>
      <c r="Z748" t="str">
        <f>VLOOKUP(physicochemical[[#This Row],[Concentration]],FuzzyQ,2)</f>
        <v>Q1</v>
      </c>
      <c r="AA748">
        <f>SQRT(physicochemical[[#This Row],[S- Fn]])</f>
        <v>0.9346442755676917</v>
      </c>
      <c r="AB748" t="str">
        <f>VLOOKUP(physicochemical[[#This Row],[Dialation]],FuzzyQ,2)</f>
        <v>Q1</v>
      </c>
    </row>
    <row r="749" spans="1:28" hidden="1" x14ac:dyDescent="0.35">
      <c r="A749">
        <f>'winequality-white'!A868</f>
        <v>6.8</v>
      </c>
      <c r="B749">
        <f>'winequality-white'!B868</f>
        <v>0.49</v>
      </c>
      <c r="C749">
        <f>'winequality-white'!D868</f>
        <v>2.2999999999999998</v>
      </c>
      <c r="D749">
        <f>'winequality-white'!E868</f>
        <v>7.0999999999999994E-2</v>
      </c>
      <c r="E749">
        <f>'winequality-white'!F868</f>
        <v>13</v>
      </c>
      <c r="F749">
        <f>'winequality-white'!H868</f>
        <v>0.99438000000000004</v>
      </c>
      <c r="G749">
        <f>'winequality-white'!I868</f>
        <v>3.41</v>
      </c>
      <c r="H749">
        <f>'winequality-white'!J868</f>
        <v>0.83</v>
      </c>
      <c r="I749">
        <f>'winequality-white'!K868</f>
        <v>11.3</v>
      </c>
      <c r="J749" s="17">
        <v>6</v>
      </c>
      <c r="K749">
        <f>STANDARDIZE(physicochemical[[#This Row],[fixed acidity]],Stats!B$3,Stats!B$7)</f>
        <v>-1.0502546096045047</v>
      </c>
      <c r="L749">
        <f>STANDARDIZE(physicochemical[[#This Row],[volatile acidity]],Stats!C$3,Stats!C$7)</f>
        <v>-0.21444989051350535</v>
      </c>
      <c r="M749">
        <f>STANDARDIZE(physicochemical[[#This Row],[residual sugar]],Stats!E$3,Stats!E$7)</f>
        <v>-0.2255118091914938</v>
      </c>
      <c r="N749">
        <f>STANDARDIZE(physicochemical[[#This Row],[chlorides]],Stats!F$3,Stats!F$7)</f>
        <v>-0.38814781301302193</v>
      </c>
      <c r="O749">
        <f>STANDARDIZE(physicochemical[[#This Row],[free sulfur dioxide]],Stats!G$3,Stats!G$7)</f>
        <v>-0.2176888625436349</v>
      </c>
      <c r="P749">
        <f>STANDARDIZE(physicochemical[[#This Row],[density]],Stats!I$3,Stats!I$7)</f>
        <v>-1.6701156927132452</v>
      </c>
      <c r="Q749">
        <f>STANDARDIZE(physicochemical[[#This Row],[pH]],Stats!J$3,Stats!J$7)</f>
        <v>0.70213028159828828</v>
      </c>
      <c r="R749">
        <f>STANDARDIZE(physicochemical[[#This Row],[sulphates]],Stats!K$3,Stats!K$7)</f>
        <v>0.88139462713446715</v>
      </c>
      <c r="S749">
        <f>STANDARDIZE(physicochemical[[#This Row],[alcohol]],Stats!L$3,Stats!L$7)</f>
        <v>1.0253003721125837</v>
      </c>
      <c r="T749" s="17">
        <f>STANDARDIZE(physicochemical[[#This Row],[quality]],Stats!N$3,Stats!N$7)</f>
        <v>0.50837380281196765</v>
      </c>
      <c r="U749">
        <f>SQRT(SUMXMY2($K$2:$S$2,physicochemical[[#This Row],[STDFA]:[STDAlc]]))</f>
        <v>4.999182766302777</v>
      </c>
      <c r="V749" t="str">
        <f>VLOOKUP(physicochemical[[#This Row],[Euclidean Dist]],Quartiles,2)</f>
        <v>Q2</v>
      </c>
      <c r="W749">
        <f>IF(physicochemical[[#This Row],[Euclidean Dist]]&lt;=beta,1-2*(physicochemical[[#This Row],[Euclidean Dist]]/gamma)^2,2*((physicochemical[[#This Row],[Euclidean Dist]]-gamma)/gamma)^2)</f>
        <v>0.7807139656413723</v>
      </c>
      <c r="X749" t="str">
        <f>VLOOKUP(physicochemical[[#This Row],[S- Fn]],FuzzyQ,2)</f>
        <v>Q1</v>
      </c>
      <c r="Y749">
        <f>physicochemical[[#This Row],[Euclidean Dist]]^2</f>
        <v>24.991828330898684</v>
      </c>
      <c r="Z749" t="str">
        <f>VLOOKUP(physicochemical[[#This Row],[Concentration]],FuzzyQ,2)</f>
        <v>Q1</v>
      </c>
      <c r="AA749">
        <f>SQRT(physicochemical[[#This Row],[S- Fn]])</f>
        <v>0.88358019762858664</v>
      </c>
      <c r="AB749" t="str">
        <f>VLOOKUP(physicochemical[[#This Row],[Dialation]],FuzzyQ,2)</f>
        <v>Q1</v>
      </c>
    </row>
    <row r="750" spans="1:28" hidden="1" x14ac:dyDescent="0.35">
      <c r="A750">
        <f>'winequality-white'!A869</f>
        <v>6.9</v>
      </c>
      <c r="B750">
        <f>'winequality-white'!B869</f>
        <v>0.51</v>
      </c>
      <c r="C750">
        <f>'winequality-white'!D869</f>
        <v>2</v>
      </c>
      <c r="D750">
        <f>'winequality-white'!E869</f>
        <v>7.1999999999999995E-2</v>
      </c>
      <c r="E750">
        <f>'winequality-white'!F869</f>
        <v>13</v>
      </c>
      <c r="F750">
        <f>'winequality-white'!H869</f>
        <v>0.99438000000000004</v>
      </c>
      <c r="G750">
        <f>'winequality-white'!I869</f>
        <v>3.4</v>
      </c>
      <c r="H750">
        <f>'winequality-white'!J869</f>
        <v>0.84</v>
      </c>
      <c r="I750">
        <f>'winequality-white'!K869</f>
        <v>11.2</v>
      </c>
      <c r="J750" s="17">
        <v>6</v>
      </c>
      <c r="K750">
        <f>STANDARDIZE(physicochemical[[#This Row],[fixed acidity]],Stats!B$3,Stats!B$7)</f>
        <v>-0.99580623956953629</v>
      </c>
      <c r="L750">
        <f>STANDARDIZE(physicochemical[[#This Row],[volatile acidity]],Stats!C$3,Stats!C$7)</f>
        <v>-0.10243636713220135</v>
      </c>
      <c r="M750">
        <f>STANDARDIZE(physicochemical[[#This Row],[residual sugar]],Stats!E$3,Stats!E$7)</f>
        <v>-0.46765047331979703</v>
      </c>
      <c r="N750">
        <f>STANDARDIZE(physicochemical[[#This Row],[chlorides]],Stats!F$3,Stats!F$7)</f>
        <v>-0.36811437750267223</v>
      </c>
      <c r="O750">
        <f>STANDARDIZE(physicochemical[[#This Row],[free sulfur dioxide]],Stats!G$3,Stats!G$7)</f>
        <v>-0.2176888625436349</v>
      </c>
      <c r="P750">
        <f>STANDARDIZE(physicochemical[[#This Row],[density]],Stats!I$3,Stats!I$7)</f>
        <v>-1.6701156927132452</v>
      </c>
      <c r="Q750">
        <f>STANDARDIZE(physicochemical[[#This Row],[pH]],Stats!J$3,Stats!J$7)</f>
        <v>0.63881826341990211</v>
      </c>
      <c r="R750">
        <f>STANDARDIZE(physicochemical[[#This Row],[sulphates]],Stats!K$3,Stats!K$7)</f>
        <v>0.9359769052577317</v>
      </c>
      <c r="S750">
        <f>STANDARDIZE(physicochemical[[#This Row],[alcohol]],Stats!L$3,Stats!L$7)</f>
        <v>0.92851000374549386</v>
      </c>
      <c r="T750" s="17">
        <f>STANDARDIZE(physicochemical[[#This Row],[quality]],Stats!N$3,Stats!N$7)</f>
        <v>0.50837380281196765</v>
      </c>
      <c r="U750">
        <f>SQRT(SUMXMY2($K$2:$S$2,physicochemical[[#This Row],[STDFA]:[STDAlc]]))</f>
        <v>5.015298017772202</v>
      </c>
      <c r="V750" t="str">
        <f>VLOOKUP(physicochemical[[#This Row],[Euclidean Dist]],Quartiles,2)</f>
        <v>Q2</v>
      </c>
      <c r="W750">
        <f>IF(physicochemical[[#This Row],[Euclidean Dist]]&lt;=beta,1-2*(physicochemical[[#This Row],[Euclidean Dist]]/gamma)^2,2*((physicochemical[[#This Row],[Euclidean Dist]]-gamma)/gamma)^2)</f>
        <v>0.77929791603033616</v>
      </c>
      <c r="X750" t="str">
        <f>VLOOKUP(physicochemical[[#This Row],[S- Fn]],FuzzyQ,2)</f>
        <v>Q1</v>
      </c>
      <c r="Y750">
        <f>physicochemical[[#This Row],[Euclidean Dist]]^2</f>
        <v>25.153214207069777</v>
      </c>
      <c r="Z750" t="str">
        <f>VLOOKUP(physicochemical[[#This Row],[Concentration]],FuzzyQ,2)</f>
        <v>Q1</v>
      </c>
      <c r="AA750">
        <f>SQRT(physicochemical[[#This Row],[S- Fn]])</f>
        <v>0.88277852037208981</v>
      </c>
      <c r="AB750" t="str">
        <f>VLOOKUP(physicochemical[[#This Row],[Dialation]],FuzzyQ,2)</f>
        <v>Q1</v>
      </c>
    </row>
    <row r="751" spans="1:28" hidden="1" x14ac:dyDescent="0.35">
      <c r="A751">
        <f>'winequality-white'!A871</f>
        <v>7.6</v>
      </c>
      <c r="B751">
        <f>'winequality-white'!B871</f>
        <v>0.63</v>
      </c>
      <c r="C751">
        <f>'winequality-white'!D871</f>
        <v>2</v>
      </c>
      <c r="D751">
        <f>'winequality-white'!E871</f>
        <v>0.08</v>
      </c>
      <c r="E751">
        <f>'winequality-white'!F871</f>
        <v>27</v>
      </c>
      <c r="F751">
        <f>'winequality-white'!H871</f>
        <v>0.99578</v>
      </c>
      <c r="G751">
        <f>'winequality-white'!I871</f>
        <v>3.44</v>
      </c>
      <c r="H751">
        <f>'winequality-white'!J871</f>
        <v>0.64</v>
      </c>
      <c r="I751">
        <f>'winequality-white'!K871</f>
        <v>10.9</v>
      </c>
      <c r="J751" s="17">
        <v>6</v>
      </c>
      <c r="K751">
        <f>STANDARDIZE(physicochemical[[#This Row],[fixed acidity]],Stats!B$3,Stats!B$7)</f>
        <v>-0.61466764932476026</v>
      </c>
      <c r="L751">
        <f>STANDARDIZE(physicochemical[[#This Row],[volatile acidity]],Stats!C$3,Stats!C$7)</f>
        <v>0.56964477315562212</v>
      </c>
      <c r="M751">
        <f>STANDARDIZE(physicochemical[[#This Row],[residual sugar]],Stats!E$3,Stats!E$7)</f>
        <v>-0.46765047331979703</v>
      </c>
      <c r="N751">
        <f>STANDARDIZE(physicochemical[[#This Row],[chlorides]],Stats!F$3,Stats!F$7)</f>
        <v>-0.20784689341987472</v>
      </c>
      <c r="O751">
        <f>STANDARDIZE(physicochemical[[#This Row],[free sulfur dioxide]],Stats!G$3,Stats!G$7)</f>
        <v>1.1861085007041263</v>
      </c>
      <c r="P751">
        <f>STANDARDIZE(physicochemical[[#This Row],[density]],Stats!I$3,Stats!I$7)</f>
        <v>-0.88271790933080252</v>
      </c>
      <c r="Q751">
        <f>STANDARDIZE(physicochemical[[#This Row],[pH]],Stats!J$3,Stats!J$7)</f>
        <v>0.89206633613344088</v>
      </c>
      <c r="R751">
        <f>STANDARDIZE(physicochemical[[#This Row],[sulphates]],Stats!K$3,Stats!K$7)</f>
        <v>-0.15566865720755821</v>
      </c>
      <c r="S751">
        <f>STANDARDIZE(physicochemical[[#This Row],[alcohol]],Stats!L$3,Stats!L$7)</f>
        <v>0.63813889864422957</v>
      </c>
      <c r="T751" s="17">
        <f>STANDARDIZE(physicochemical[[#This Row],[quality]],Stats!N$3,Stats!N$7)</f>
        <v>0.50837380281196765</v>
      </c>
      <c r="U751">
        <f>SQRT(SUMXMY2($K$2:$S$2,physicochemical[[#This Row],[STDFA]:[STDAlc]]))</f>
        <v>4.4664598964381161</v>
      </c>
      <c r="V751" t="str">
        <f>VLOOKUP(physicochemical[[#This Row],[Euclidean Dist]],Quartiles,2)</f>
        <v>Q2</v>
      </c>
      <c r="W751">
        <f>IF(physicochemical[[#This Row],[Euclidean Dist]]&lt;=beta,1-2*(physicochemical[[#This Row],[Euclidean Dist]]/gamma)^2,2*((physicochemical[[#This Row],[Euclidean Dist]]-gamma)/gamma)^2)</f>
        <v>0.82495898521566102</v>
      </c>
      <c r="X751" t="str">
        <f>VLOOKUP(physicochemical[[#This Row],[S- Fn]],FuzzyQ,2)</f>
        <v>Q1</v>
      </c>
      <c r="Y751">
        <f>physicochemical[[#This Row],[Euclidean Dist]]^2</f>
        <v>19.949264006489987</v>
      </c>
      <c r="Z751" t="str">
        <f>VLOOKUP(physicochemical[[#This Row],[Concentration]],FuzzyQ,2)</f>
        <v>Q1</v>
      </c>
      <c r="AA751">
        <f>SQRT(physicochemical[[#This Row],[S- Fn]])</f>
        <v>0.90827252805293024</v>
      </c>
      <c r="AB751" t="str">
        <f>VLOOKUP(physicochemical[[#This Row],[Dialation]],FuzzyQ,2)</f>
        <v>Q1</v>
      </c>
    </row>
    <row r="752" spans="1:28" hidden="1" x14ac:dyDescent="0.35">
      <c r="A752">
        <f>'winequality-white'!A872</f>
        <v>7.7</v>
      </c>
      <c r="B752">
        <f>'winequality-white'!B872</f>
        <v>0.71499999999999997</v>
      </c>
      <c r="C752">
        <f>'winequality-white'!D872</f>
        <v>2.1</v>
      </c>
      <c r="D752">
        <f>'winequality-white'!E872</f>
        <v>6.4000000000000001E-2</v>
      </c>
      <c r="E752">
        <f>'winequality-white'!F872</f>
        <v>31</v>
      </c>
      <c r="F752">
        <f>'winequality-white'!H872</f>
        <v>0.99370999999999998</v>
      </c>
      <c r="G752">
        <f>'winequality-white'!I872</f>
        <v>3.41</v>
      </c>
      <c r="H752">
        <f>'winequality-white'!J872</f>
        <v>0.56999999999999995</v>
      </c>
      <c r="I752">
        <f>'winequality-white'!K872</f>
        <v>11.8</v>
      </c>
      <c r="J752" s="17">
        <v>6</v>
      </c>
      <c r="K752">
        <f>STANDARDIZE(physicochemical[[#This Row],[fixed acidity]],Stats!B$3,Stats!B$7)</f>
        <v>-0.56021927928979187</v>
      </c>
      <c r="L752">
        <f>STANDARDIZE(physicochemical[[#This Row],[volatile acidity]],Stats!C$3,Stats!C$7)</f>
        <v>1.0457022475261635</v>
      </c>
      <c r="M752">
        <f>STANDARDIZE(physicochemical[[#This Row],[residual sugar]],Stats!E$3,Stats!E$7)</f>
        <v>-0.38693758527702915</v>
      </c>
      <c r="N752">
        <f>STANDARDIZE(physicochemical[[#This Row],[chlorides]],Stats!F$3,Stats!F$7)</f>
        <v>-0.52838186158546951</v>
      </c>
      <c r="O752">
        <f>STANDARDIZE(physicochemical[[#This Row],[free sulfur dioxide]],Stats!G$3,Stats!G$7)</f>
        <v>1.587193461632058</v>
      </c>
      <c r="P752">
        <f>STANDARDIZE(physicochemical[[#This Row],[density]],Stats!I$3,Stats!I$7)</f>
        <v>-2.0469417747606022</v>
      </c>
      <c r="Q752">
        <f>STANDARDIZE(physicochemical[[#This Row],[pH]],Stats!J$3,Stats!J$7)</f>
        <v>0.70213028159828828</v>
      </c>
      <c r="R752">
        <f>STANDARDIZE(physicochemical[[#This Row],[sulphates]],Stats!K$3,Stats!K$7)</f>
        <v>-0.53774460407041014</v>
      </c>
      <c r="S752">
        <f>STANDARDIZE(physicochemical[[#This Row],[alcohol]],Stats!L$3,Stats!L$7)</f>
        <v>1.5092522139480258</v>
      </c>
      <c r="T752" s="17">
        <f>STANDARDIZE(physicochemical[[#This Row],[quality]],Stats!N$3,Stats!N$7)</f>
        <v>0.50837380281196765</v>
      </c>
      <c r="U752">
        <f>SQRT(SUMXMY2($K$2:$S$2,physicochemical[[#This Row],[STDFA]:[STDAlc]]))</f>
        <v>4.7899213112290475</v>
      </c>
      <c r="V752" t="str">
        <f>VLOOKUP(physicochemical[[#This Row],[Euclidean Dist]],Quartiles,2)</f>
        <v>Q2</v>
      </c>
      <c r="W752">
        <f>IF(physicochemical[[#This Row],[Euclidean Dist]]&lt;=beta,1-2*(physicochemical[[#This Row],[Euclidean Dist]]/gamma)^2,2*((physicochemical[[#This Row],[Euclidean Dist]]-gamma)/gamma)^2)</f>
        <v>0.7986879819502285</v>
      </c>
      <c r="X752" t="str">
        <f>VLOOKUP(physicochemical[[#This Row],[S- Fn]],FuzzyQ,2)</f>
        <v>Q1</v>
      </c>
      <c r="Y752">
        <f>physicochemical[[#This Row],[Euclidean Dist]]^2</f>
        <v>22.943346167766197</v>
      </c>
      <c r="Z752" t="str">
        <f>VLOOKUP(physicochemical[[#This Row],[Concentration]],FuzzyQ,2)</f>
        <v>Q1</v>
      </c>
      <c r="AA752">
        <f>SQRT(physicochemical[[#This Row],[S- Fn]])</f>
        <v>0.89369344965162889</v>
      </c>
      <c r="AB752" t="str">
        <f>VLOOKUP(physicochemical[[#This Row],[Dialation]],FuzzyQ,2)</f>
        <v>Q1</v>
      </c>
    </row>
    <row r="753" spans="1:28" hidden="1" x14ac:dyDescent="0.35">
      <c r="A753">
        <f>'winequality-white'!A873</f>
        <v>6.9</v>
      </c>
      <c r="B753">
        <f>'winequality-white'!B873</f>
        <v>0.56000000000000005</v>
      </c>
      <c r="C753">
        <f>'winequality-white'!D873</f>
        <v>1.5</v>
      </c>
      <c r="D753">
        <f>'winequality-white'!E873</f>
        <v>8.5999999999999993E-2</v>
      </c>
      <c r="E753">
        <f>'winequality-white'!F873</f>
        <v>36</v>
      </c>
      <c r="F753">
        <f>'winequality-white'!H873</f>
        <v>0.99521999999999999</v>
      </c>
      <c r="G753">
        <f>'winequality-white'!I873</f>
        <v>3.53</v>
      </c>
      <c r="H753">
        <f>'winequality-white'!J873</f>
        <v>0.56999999999999995</v>
      </c>
      <c r="I753">
        <f>'winequality-white'!K873</f>
        <v>10.6</v>
      </c>
      <c r="J753" s="17">
        <v>5</v>
      </c>
      <c r="K753">
        <f>STANDARDIZE(physicochemical[[#This Row],[fixed acidity]],Stats!B$3,Stats!B$7)</f>
        <v>-0.99580623956953629</v>
      </c>
      <c r="L753">
        <f>STANDARDIZE(physicochemical[[#This Row],[volatile acidity]],Stats!C$3,Stats!C$7)</f>
        <v>0.1775974413210587</v>
      </c>
      <c r="M753">
        <f>STANDARDIZE(physicochemical[[#This Row],[residual sugar]],Stats!E$3,Stats!E$7)</f>
        <v>-0.871214913533636</v>
      </c>
      <c r="N753">
        <f>STANDARDIZE(physicochemical[[#This Row],[chlorides]],Stats!F$3,Stats!F$7)</f>
        <v>-8.7646280357776843E-2</v>
      </c>
      <c r="O753">
        <f>STANDARDIZE(physicochemical[[#This Row],[free sulfur dioxide]],Stats!G$3,Stats!G$7)</f>
        <v>2.0885496627919728</v>
      </c>
      <c r="P753">
        <f>STANDARDIZE(physicochemical[[#This Row],[density]],Stats!I$3,Stats!I$7)</f>
        <v>-1.1976770226837921</v>
      </c>
      <c r="Q753">
        <f>STANDARDIZE(physicochemical[[#This Row],[pH]],Stats!J$3,Stats!J$7)</f>
        <v>1.4618744997389015</v>
      </c>
      <c r="R753">
        <f>STANDARDIZE(physicochemical[[#This Row],[sulphates]],Stats!K$3,Stats!K$7)</f>
        <v>-0.53774460407041014</v>
      </c>
      <c r="S753">
        <f>STANDARDIZE(physicochemical[[#This Row],[alcohol]],Stats!L$3,Stats!L$7)</f>
        <v>0.34776779354296355</v>
      </c>
      <c r="T753" s="17">
        <f>STANDARDIZE(physicochemical[[#This Row],[quality]],Stats!N$3,Stats!N$7)</f>
        <v>-0.74377842086283041</v>
      </c>
      <c r="U753">
        <f>SQRT(SUMXMY2($K$2:$S$2,physicochemical[[#This Row],[STDFA]:[STDAlc]]))</f>
        <v>5.2918723606665701</v>
      </c>
      <c r="V753" t="str">
        <f>VLOOKUP(physicochemical[[#This Row],[Euclidean Dist]],Quartiles,2)</f>
        <v>Q2</v>
      </c>
      <c r="W753">
        <f>IF(physicochemical[[#This Row],[Euclidean Dist]]&lt;=beta,1-2*(physicochemical[[#This Row],[Euclidean Dist]]/gamma)^2,2*((physicochemical[[#This Row],[Euclidean Dist]]-gamma)/gamma)^2)</f>
        <v>0.75428500208635829</v>
      </c>
      <c r="X753" t="str">
        <f>VLOOKUP(physicochemical[[#This Row],[S- Fn]],FuzzyQ,2)</f>
        <v>Q1</v>
      </c>
      <c r="Y753">
        <f>physicochemical[[#This Row],[Euclidean Dist]]^2</f>
        <v>28.003913081586777</v>
      </c>
      <c r="Z753" t="str">
        <f>VLOOKUP(physicochemical[[#This Row],[Concentration]],FuzzyQ,2)</f>
        <v>Q1</v>
      </c>
      <c r="AA753">
        <f>SQRT(physicochemical[[#This Row],[S- Fn]])</f>
        <v>0.86849582732812158</v>
      </c>
      <c r="AB753" t="str">
        <f>VLOOKUP(physicochemical[[#This Row],[Dialation]],FuzzyQ,2)</f>
        <v>Q1</v>
      </c>
    </row>
    <row r="754" spans="1:28" hidden="1" x14ac:dyDescent="0.35">
      <c r="A754">
        <f>'winequality-white'!A874</f>
        <v>7.3</v>
      </c>
      <c r="B754">
        <f>'winequality-white'!B874</f>
        <v>0.35</v>
      </c>
      <c r="C754">
        <f>'winequality-white'!D874</f>
        <v>2</v>
      </c>
      <c r="D754">
        <f>'winequality-white'!E874</f>
        <v>6.7000000000000004E-2</v>
      </c>
      <c r="E754">
        <f>'winequality-white'!F874</f>
        <v>28</v>
      </c>
      <c r="F754">
        <f>'winequality-white'!H874</f>
        <v>0.99575999999999998</v>
      </c>
      <c r="G754">
        <f>'winequality-white'!I874</f>
        <v>3.43</v>
      </c>
      <c r="H754">
        <f>'winequality-white'!J874</f>
        <v>0.54</v>
      </c>
      <c r="I754">
        <f>'winequality-white'!K874</f>
        <v>10</v>
      </c>
      <c r="J754" s="17">
        <v>4</v>
      </c>
      <c r="K754">
        <f>STANDARDIZE(physicochemical[[#This Row],[fixed acidity]],Stats!B$3,Stats!B$7)</f>
        <v>-0.7780127594296643</v>
      </c>
      <c r="L754">
        <f>STANDARDIZE(physicochemical[[#This Row],[volatile acidity]],Stats!C$3,Stats!C$7)</f>
        <v>-0.99854455418263288</v>
      </c>
      <c r="M754">
        <f>STANDARDIZE(physicochemical[[#This Row],[residual sugar]],Stats!E$3,Stats!E$7)</f>
        <v>-0.46765047331979703</v>
      </c>
      <c r="N754">
        <f>STANDARDIZE(physicochemical[[#This Row],[chlorides]],Stats!F$3,Stats!F$7)</f>
        <v>-0.46828155505442043</v>
      </c>
      <c r="O754">
        <f>STANDARDIZE(physicochemical[[#This Row],[free sulfur dioxide]],Stats!G$3,Stats!G$7)</f>
        <v>1.2863797409361093</v>
      </c>
      <c r="P754">
        <f>STANDARDIZE(physicochemical[[#This Row],[density]],Stats!I$3,Stats!I$7)</f>
        <v>-0.89396644909342049</v>
      </c>
      <c r="Q754">
        <f>STANDARDIZE(physicochemical[[#This Row],[pH]],Stats!J$3,Stats!J$7)</f>
        <v>0.82875431795505761</v>
      </c>
      <c r="R754">
        <f>STANDARDIZE(physicochemical[[#This Row],[sulphates]],Stats!K$3,Stats!K$7)</f>
        <v>-0.70149143844020312</v>
      </c>
      <c r="S754">
        <f>STANDARDIZE(physicochemical[[#This Row],[alcohol]],Stats!L$3,Stats!L$7)</f>
        <v>-0.23297441665956675</v>
      </c>
      <c r="T754" s="17">
        <f>STANDARDIZE(physicochemical[[#This Row],[quality]],Stats!N$3,Stats!N$7)</f>
        <v>-1.9959306445376284</v>
      </c>
      <c r="U754">
        <f>SQRT(SUMXMY2($K$2:$S$2,physicochemical[[#This Row],[STDFA]:[STDAlc]]))</f>
        <v>5.7564552006342629</v>
      </c>
      <c r="V754" t="str">
        <f>VLOOKUP(physicochemical[[#This Row],[Euclidean Dist]],Quartiles,2)</f>
        <v>Q2</v>
      </c>
      <c r="W754">
        <f>IF(physicochemical[[#This Row],[Euclidean Dist]]&lt;=beta,1-2*(physicochemical[[#This Row],[Euclidean Dist]]/gamma)^2,2*((physicochemical[[#This Row],[Euclidean Dist]]-gamma)/gamma)^2)</f>
        <v>0.7092476705249362</v>
      </c>
      <c r="X754" t="str">
        <f>VLOOKUP(physicochemical[[#This Row],[S- Fn]],FuzzyQ,2)</f>
        <v>Q2</v>
      </c>
      <c r="Y754">
        <f>physicochemical[[#This Row],[Euclidean Dist]]^2</f>
        <v>33.136776476909255</v>
      </c>
      <c r="Z754" t="str">
        <f>VLOOKUP(physicochemical[[#This Row],[Concentration]],FuzzyQ,2)</f>
        <v>Q1</v>
      </c>
      <c r="AA754">
        <f>SQRT(physicochemical[[#This Row],[S- Fn]])</f>
        <v>0.84216843358376725</v>
      </c>
      <c r="AB754" t="str">
        <f>VLOOKUP(physicochemical[[#This Row],[Dialation]],FuzzyQ,2)</f>
        <v>Q1</v>
      </c>
    </row>
    <row r="755" spans="1:28" hidden="1" x14ac:dyDescent="0.35">
      <c r="A755">
        <f>'winequality-white'!A875</f>
        <v>9.1</v>
      </c>
      <c r="B755">
        <f>'winequality-white'!B875</f>
        <v>0.21</v>
      </c>
      <c r="C755">
        <f>'winequality-white'!D875</f>
        <v>1.6</v>
      </c>
      <c r="D755">
        <f>'winequality-white'!E875</f>
        <v>6.7000000000000004E-2</v>
      </c>
      <c r="E755">
        <f>'winequality-white'!F875</f>
        <v>6</v>
      </c>
      <c r="F755">
        <f>'winequality-white'!H875</f>
        <v>0.99551999999999996</v>
      </c>
      <c r="G755">
        <f>'winequality-white'!I875</f>
        <v>3.23</v>
      </c>
      <c r="H755">
        <f>'winequality-white'!J875</f>
        <v>0.57999999999999996</v>
      </c>
      <c r="I755">
        <f>'winequality-white'!K875</f>
        <v>11.1</v>
      </c>
      <c r="J755" s="17">
        <v>7</v>
      </c>
      <c r="K755">
        <f>STANDARDIZE(physicochemical[[#This Row],[fixed acidity]],Stats!B$3,Stats!B$7)</f>
        <v>0.2020579011997608</v>
      </c>
      <c r="L755">
        <f>STANDARDIZE(physicochemical[[#This Row],[volatile acidity]],Stats!C$3,Stats!C$7)</f>
        <v>-1.7826392178517603</v>
      </c>
      <c r="M755">
        <f>STANDARDIZE(physicochemical[[#This Row],[residual sugar]],Stats!E$3,Stats!E$7)</f>
        <v>-0.79050202549086812</v>
      </c>
      <c r="N755">
        <f>STANDARDIZE(physicochemical[[#This Row],[chlorides]],Stats!F$3,Stats!F$7)</f>
        <v>-0.46828155505442043</v>
      </c>
      <c r="O755">
        <f>STANDARDIZE(physicochemical[[#This Row],[free sulfur dioxide]],Stats!G$3,Stats!G$7)</f>
        <v>-0.91958754416751554</v>
      </c>
      <c r="P755">
        <f>STANDARDIZE(physicochemical[[#This Row],[density]],Stats!I$3,Stats!I$7)</f>
        <v>-1.0289489262447107</v>
      </c>
      <c r="Q755">
        <f>STANDARDIZE(physicochemical[[#This Row],[pH]],Stats!J$3,Stats!J$7)</f>
        <v>-0.43748604561263593</v>
      </c>
      <c r="R755">
        <f>STANDARDIZE(physicochemical[[#This Row],[sulphates]],Stats!K$3,Stats!K$7)</f>
        <v>-0.48316232594714553</v>
      </c>
      <c r="S755">
        <f>STANDARDIZE(physicochemical[[#This Row],[alcohol]],Stats!L$3,Stats!L$7)</f>
        <v>0.83171963537840576</v>
      </c>
      <c r="T755" s="17">
        <f>STANDARDIZE(physicochemical[[#This Row],[quality]],Stats!N$3,Stats!N$7)</f>
        <v>1.7605260264867657</v>
      </c>
      <c r="U755">
        <f>SQRT(SUMXMY2($K$2:$S$2,physicochemical[[#This Row],[STDFA]:[STDAlc]]))</f>
        <v>6.5269957039519495</v>
      </c>
      <c r="V755" t="str">
        <f>VLOOKUP(physicochemical[[#This Row],[Euclidean Dist]],Quartiles,2)</f>
        <v>Q2</v>
      </c>
      <c r="W755">
        <f>IF(physicochemical[[#This Row],[Euclidean Dist]]&lt;=beta,1-2*(physicochemical[[#This Row],[Euclidean Dist]]/gamma)^2,2*((physicochemical[[#This Row],[Euclidean Dist]]-gamma)/gamma)^2)</f>
        <v>0.62619974065722062</v>
      </c>
      <c r="X755" t="str">
        <f>VLOOKUP(physicochemical[[#This Row],[S- Fn]],FuzzyQ,2)</f>
        <v>Q2</v>
      </c>
      <c r="Y755">
        <f>physicochemical[[#This Row],[Euclidean Dist]]^2</f>
        <v>42.601672919407207</v>
      </c>
      <c r="Z755" t="str">
        <f>VLOOKUP(physicochemical[[#This Row],[Concentration]],FuzzyQ,2)</f>
        <v>Q1</v>
      </c>
      <c r="AA755">
        <f>SQRT(physicochemical[[#This Row],[S- Fn]])</f>
        <v>0.79132783386989525</v>
      </c>
      <c r="AB755" t="str">
        <f>VLOOKUP(physicochemical[[#This Row],[Dialation]],FuzzyQ,2)</f>
        <v>Q1</v>
      </c>
    </row>
    <row r="756" spans="1:28" hidden="1" x14ac:dyDescent="0.35">
      <c r="A756">
        <f>'winequality-white'!A876</f>
        <v>10.4</v>
      </c>
      <c r="B756">
        <f>'winequality-white'!B876</f>
        <v>0.38</v>
      </c>
      <c r="C756">
        <f>'winequality-white'!D876</f>
        <v>2.1</v>
      </c>
      <c r="D756">
        <f>'winequality-white'!E876</f>
        <v>0.104</v>
      </c>
      <c r="E756">
        <f>'winequality-white'!F876</f>
        <v>6</v>
      </c>
      <c r="F756">
        <f>'winequality-white'!H876</f>
        <v>0.99663999999999997</v>
      </c>
      <c r="G756">
        <f>'winequality-white'!I876</f>
        <v>3.12</v>
      </c>
      <c r="H756">
        <f>'winequality-white'!J876</f>
        <v>0.65</v>
      </c>
      <c r="I756">
        <f>'winequality-white'!K876</f>
        <v>11.8</v>
      </c>
      <c r="J756" s="17">
        <v>7</v>
      </c>
      <c r="K756">
        <f>STANDARDIZE(physicochemical[[#This Row],[fixed acidity]],Stats!B$3,Stats!B$7)</f>
        <v>0.90988671165434609</v>
      </c>
      <c r="L756">
        <f>STANDARDIZE(physicochemical[[#This Row],[volatile acidity]],Stats!C$3,Stats!C$7)</f>
        <v>-0.83052426911067678</v>
      </c>
      <c r="M756">
        <f>STANDARDIZE(physicochemical[[#This Row],[residual sugar]],Stats!E$3,Stats!E$7)</f>
        <v>-0.38693758527702915</v>
      </c>
      <c r="N756">
        <f>STANDARDIZE(physicochemical[[#This Row],[chlorides]],Stats!F$3,Stats!F$7)</f>
        <v>0.27295555882851735</v>
      </c>
      <c r="O756">
        <f>STANDARDIZE(physicochemical[[#This Row],[free sulfur dioxide]],Stats!G$3,Stats!G$7)</f>
        <v>-0.91958754416751554</v>
      </c>
      <c r="P756">
        <f>STANDARDIZE(physicochemical[[#This Row],[density]],Stats!I$3,Stats!I$7)</f>
        <v>-0.39903069953873155</v>
      </c>
      <c r="Q756">
        <f>STANDARDIZE(physicochemical[[#This Row],[pH]],Stats!J$3,Stats!J$7)</f>
        <v>-1.133918245574866</v>
      </c>
      <c r="R756">
        <f>STANDARDIZE(physicochemical[[#This Row],[sulphates]],Stats!K$3,Stats!K$7)</f>
        <v>-0.10108637908429365</v>
      </c>
      <c r="S756">
        <f>STANDARDIZE(physicochemical[[#This Row],[alcohol]],Stats!L$3,Stats!L$7)</f>
        <v>1.5092522139480258</v>
      </c>
      <c r="T756" s="17">
        <f>STANDARDIZE(physicochemical[[#This Row],[quality]],Stats!N$3,Stats!N$7)</f>
        <v>1.7605260264867657</v>
      </c>
      <c r="U756">
        <f>SQRT(SUMXMY2($K$2:$S$2,physicochemical[[#This Row],[STDFA]:[STDAlc]]))</f>
        <v>6.1608975683954403</v>
      </c>
      <c r="V756" t="str">
        <f>VLOOKUP(physicochemical[[#This Row],[Euclidean Dist]],Quartiles,2)</f>
        <v>Q2</v>
      </c>
      <c r="W756">
        <f>IF(physicochemical[[#This Row],[Euclidean Dist]]&lt;=beta,1-2*(physicochemical[[#This Row],[Euclidean Dist]]/gamma)^2,2*((physicochemical[[#This Row],[Euclidean Dist]]-gamma)/gamma)^2)</f>
        <v>0.66695653130556143</v>
      </c>
      <c r="X756" t="str">
        <f>VLOOKUP(physicochemical[[#This Row],[S- Fn]],FuzzyQ,2)</f>
        <v>Q2</v>
      </c>
      <c r="Y756">
        <f>physicochemical[[#This Row],[Euclidean Dist]]^2</f>
        <v>37.956658848260851</v>
      </c>
      <c r="Z756" t="str">
        <f>VLOOKUP(physicochemical[[#This Row],[Concentration]],FuzzyQ,2)</f>
        <v>Q1</v>
      </c>
      <c r="AA756">
        <f>SQRT(physicochemical[[#This Row],[S- Fn]])</f>
        <v>0.81667406675219056</v>
      </c>
      <c r="AB756" t="str">
        <f>VLOOKUP(physicochemical[[#This Row],[Dialation]],FuzzyQ,2)</f>
        <v>Q1</v>
      </c>
    </row>
    <row r="757" spans="1:28" hidden="1" x14ac:dyDescent="0.35">
      <c r="A757">
        <f>'winequality-white'!A877</f>
        <v>8.8000000000000007</v>
      </c>
      <c r="B757">
        <f>'winequality-white'!B877</f>
        <v>0.31</v>
      </c>
      <c r="C757">
        <f>'winequality-white'!D877</f>
        <v>2.8</v>
      </c>
      <c r="D757">
        <f>'winequality-white'!E877</f>
        <v>0.109</v>
      </c>
      <c r="E757">
        <f>'winequality-white'!F877</f>
        <v>7</v>
      </c>
      <c r="F757">
        <f>'winequality-white'!H877</f>
        <v>0.99614000000000003</v>
      </c>
      <c r="G757">
        <f>'winequality-white'!I877</f>
        <v>3.31</v>
      </c>
      <c r="H757">
        <f>'winequality-white'!J877</f>
        <v>0.79</v>
      </c>
      <c r="I757">
        <f>'winequality-white'!K877</f>
        <v>11.8</v>
      </c>
      <c r="J757" s="17">
        <v>7</v>
      </c>
      <c r="K757">
        <f>STANDARDIZE(physicochemical[[#This Row],[fixed acidity]],Stats!B$3,Stats!B$7)</f>
        <v>3.8712791094857188E-2</v>
      </c>
      <c r="L757">
        <f>STANDARDIZE(physicochemical[[#This Row],[volatile acidity]],Stats!C$3,Stats!C$7)</f>
        <v>-1.2225716009452405</v>
      </c>
      <c r="M757">
        <f>STANDARDIZE(physicochemical[[#This Row],[residual sugar]],Stats!E$3,Stats!E$7)</f>
        <v>0.17805263102234511</v>
      </c>
      <c r="N757">
        <f>STANDARDIZE(physicochemical[[#This Row],[chlorides]],Stats!F$3,Stats!F$7)</f>
        <v>0.37312273638026577</v>
      </c>
      <c r="O757">
        <f>STANDARDIZE(physicochemical[[#This Row],[free sulfur dioxide]],Stats!G$3,Stats!G$7)</f>
        <v>-0.81931630393553256</v>
      </c>
      <c r="P757">
        <f>STANDARDIZE(physicochemical[[#This Row],[density]],Stats!I$3,Stats!I$7)</f>
        <v>-0.68024419360386734</v>
      </c>
      <c r="Q757">
        <f>STANDARDIZE(physicochemical[[#This Row],[pH]],Stats!J$3,Stats!J$7)</f>
        <v>6.9010099814441478E-2</v>
      </c>
      <c r="R757">
        <f>STANDARDIZE(physicochemical[[#This Row],[sulphates]],Stats!K$3,Stats!K$7)</f>
        <v>0.6630655146414095</v>
      </c>
      <c r="S757">
        <f>STANDARDIZE(physicochemical[[#This Row],[alcohol]],Stats!L$3,Stats!L$7)</f>
        <v>1.5092522139480258</v>
      </c>
      <c r="T757" s="17">
        <f>STANDARDIZE(physicochemical[[#This Row],[quality]],Stats!N$3,Stats!N$7)</f>
        <v>1.7605260264867657</v>
      </c>
      <c r="U757">
        <f>SQRT(SUMXMY2($K$2:$S$2,physicochemical[[#This Row],[STDFA]:[STDAlc]]))</f>
        <v>5.764694289514984</v>
      </c>
      <c r="V757" t="str">
        <f>VLOOKUP(physicochemical[[#This Row],[Euclidean Dist]],Quartiles,2)</f>
        <v>Q2</v>
      </c>
      <c r="W757">
        <f>IF(physicochemical[[#This Row],[Euclidean Dist]]&lt;=beta,1-2*(physicochemical[[#This Row],[Euclidean Dist]]/gamma)^2,2*((physicochemical[[#This Row],[Euclidean Dist]]-gamma)/gamma)^2)</f>
        <v>0.70841477995625213</v>
      </c>
      <c r="X757" t="str">
        <f>VLOOKUP(physicochemical[[#This Row],[S- Fn]],FuzzyQ,2)</f>
        <v>Q2</v>
      </c>
      <c r="Y757">
        <f>physicochemical[[#This Row],[Euclidean Dist]]^2</f>
        <v>33.231700251566664</v>
      </c>
      <c r="Z757" t="str">
        <f>VLOOKUP(physicochemical[[#This Row],[Concentration]],FuzzyQ,2)</f>
        <v>Q1</v>
      </c>
      <c r="AA757">
        <f>SQRT(physicochemical[[#This Row],[S- Fn]])</f>
        <v>0.84167379664348119</v>
      </c>
      <c r="AB757" t="str">
        <f>VLOOKUP(physicochemical[[#This Row],[Dialation]],FuzzyQ,2)</f>
        <v>Q1</v>
      </c>
    </row>
    <row r="758" spans="1:28" hidden="1" x14ac:dyDescent="0.35">
      <c r="A758">
        <f>'winequality-white'!A878</f>
        <v>7.1</v>
      </c>
      <c r="B758">
        <f>'winequality-white'!B878</f>
        <v>0.47</v>
      </c>
      <c r="C758">
        <f>'winequality-white'!D878</f>
        <v>2.2000000000000002</v>
      </c>
      <c r="D758">
        <f>'winequality-white'!E878</f>
        <v>6.7000000000000004E-2</v>
      </c>
      <c r="E758">
        <f>'winequality-white'!F878</f>
        <v>7</v>
      </c>
      <c r="F758">
        <f>'winequality-white'!H878</f>
        <v>0.99517</v>
      </c>
      <c r="G758">
        <f>'winequality-white'!I878</f>
        <v>3.4</v>
      </c>
      <c r="H758">
        <f>'winequality-white'!J878</f>
        <v>0.57999999999999996</v>
      </c>
      <c r="I758">
        <f>'winequality-white'!K878</f>
        <v>10.9</v>
      </c>
      <c r="J758" s="17">
        <v>4</v>
      </c>
      <c r="K758">
        <f>STANDARDIZE(physicochemical[[#This Row],[fixed acidity]],Stats!B$3,Stats!B$7)</f>
        <v>-0.88690949949960052</v>
      </c>
      <c r="L758">
        <f>STANDARDIZE(physicochemical[[#This Row],[volatile acidity]],Stats!C$3,Stats!C$7)</f>
        <v>-0.32646341389480937</v>
      </c>
      <c r="M758">
        <f>STANDARDIZE(physicochemical[[#This Row],[residual sugar]],Stats!E$3,Stats!E$7)</f>
        <v>-0.30622469723426132</v>
      </c>
      <c r="N758">
        <f>STANDARDIZE(physicochemical[[#This Row],[chlorides]],Stats!F$3,Stats!F$7)</f>
        <v>-0.46828155505442043</v>
      </c>
      <c r="O758">
        <f>STANDARDIZE(physicochemical[[#This Row],[free sulfur dioxide]],Stats!G$3,Stats!G$7)</f>
        <v>-0.81931630393553256</v>
      </c>
      <c r="P758">
        <f>STANDARDIZE(physicochemical[[#This Row],[density]],Stats!I$3,Stats!I$7)</f>
        <v>-1.2257983720903056</v>
      </c>
      <c r="Q758">
        <f>STANDARDIZE(physicochemical[[#This Row],[pH]],Stats!J$3,Stats!J$7)</f>
        <v>0.63881826341990211</v>
      </c>
      <c r="R758">
        <f>STANDARDIZE(physicochemical[[#This Row],[sulphates]],Stats!K$3,Stats!K$7)</f>
        <v>-0.48316232594714553</v>
      </c>
      <c r="S758">
        <f>STANDARDIZE(physicochemical[[#This Row],[alcohol]],Stats!L$3,Stats!L$7)</f>
        <v>0.63813889864422957</v>
      </c>
      <c r="T758" s="17">
        <f>STANDARDIZE(physicochemical[[#This Row],[quality]],Stats!N$3,Stats!N$7)</f>
        <v>-1.9959306445376284</v>
      </c>
      <c r="U758">
        <f>SQRT(SUMXMY2($K$2:$S$2,physicochemical[[#This Row],[STDFA]:[STDAlc]]))</f>
        <v>4.6961879862155369</v>
      </c>
      <c r="V758" t="str">
        <f>VLOOKUP(physicochemical[[#This Row],[Euclidean Dist]],Quartiles,2)</f>
        <v>Q2</v>
      </c>
      <c r="W758">
        <f>IF(physicochemical[[#This Row],[Euclidean Dist]]&lt;=beta,1-2*(physicochemical[[#This Row],[Euclidean Dist]]/gamma)^2,2*((physicochemical[[#This Row],[Euclidean Dist]]-gamma)/gamma)^2)</f>
        <v>0.80648978696284512</v>
      </c>
      <c r="X758" t="str">
        <f>VLOOKUP(physicochemical[[#This Row],[S- Fn]],FuzzyQ,2)</f>
        <v>Q1</v>
      </c>
      <c r="Y758">
        <f>physicochemical[[#This Row],[Euclidean Dist]]^2</f>
        <v>22.05418160187514</v>
      </c>
      <c r="Z758" t="str">
        <f>VLOOKUP(physicochemical[[#This Row],[Concentration]],FuzzyQ,2)</f>
        <v>Q1</v>
      </c>
      <c r="AA758">
        <f>SQRT(physicochemical[[#This Row],[S- Fn]])</f>
        <v>0.89804776429922983</v>
      </c>
      <c r="AB758" t="str">
        <f>VLOOKUP(physicochemical[[#This Row],[Dialation]],FuzzyQ,2)</f>
        <v>Q1</v>
      </c>
    </row>
    <row r="759" spans="1:28" hidden="1" x14ac:dyDescent="0.35">
      <c r="A759">
        <f>'winequality-white'!A880</f>
        <v>8.8000000000000007</v>
      </c>
      <c r="B759">
        <f>'winequality-white'!B880</f>
        <v>0.61</v>
      </c>
      <c r="C759">
        <f>'winequality-white'!D880</f>
        <v>4</v>
      </c>
      <c r="D759">
        <f>'winequality-white'!E880</f>
        <v>9.4E-2</v>
      </c>
      <c r="E759">
        <f>'winequality-white'!F880</f>
        <v>30</v>
      </c>
      <c r="F759">
        <f>'winequality-white'!H880</f>
        <v>0.99787000000000003</v>
      </c>
      <c r="G759">
        <f>'winequality-white'!I880</f>
        <v>3.22</v>
      </c>
      <c r="H759">
        <f>'winequality-white'!J880</f>
        <v>0.5</v>
      </c>
      <c r="I759">
        <f>'winequality-white'!K880</f>
        <v>10</v>
      </c>
      <c r="J759" s="17">
        <v>6</v>
      </c>
      <c r="K759">
        <f>STANDARDIZE(physicochemical[[#This Row],[fixed acidity]],Stats!B$3,Stats!B$7)</f>
        <v>3.8712791094857188E-2</v>
      </c>
      <c r="L759">
        <f>STANDARDIZE(physicochemical[[#This Row],[volatile acidity]],Stats!C$3,Stats!C$7)</f>
        <v>0.45763124977431813</v>
      </c>
      <c r="M759">
        <f>STANDARDIZE(physicochemical[[#This Row],[residual sugar]],Stats!E$3,Stats!E$7)</f>
        <v>1.1466072875355586</v>
      </c>
      <c r="N759">
        <f>STANDARDIZE(physicochemical[[#This Row],[chlorides]],Stats!F$3,Stats!F$7)</f>
        <v>7.2621203725020692E-2</v>
      </c>
      <c r="O759">
        <f>STANDARDIZE(physicochemical[[#This Row],[free sulfur dioxide]],Stats!G$3,Stats!G$7)</f>
        <v>1.486922221400075</v>
      </c>
      <c r="P759">
        <f>STANDARDIZE(physicochemical[[#This Row],[density]],Stats!I$3,Stats!I$7)</f>
        <v>0.29275449586161484</v>
      </c>
      <c r="Q759">
        <f>STANDARDIZE(physicochemical[[#This Row],[pH]],Stats!J$3,Stats!J$7)</f>
        <v>-0.50079806379101921</v>
      </c>
      <c r="R759">
        <f>STANDARDIZE(physicochemical[[#This Row],[sulphates]],Stats!K$3,Stats!K$7)</f>
        <v>-0.91982055093326143</v>
      </c>
      <c r="S759">
        <f>STANDARDIZE(physicochemical[[#This Row],[alcohol]],Stats!L$3,Stats!L$7)</f>
        <v>-0.23297441665956675</v>
      </c>
      <c r="T759" s="17">
        <f>STANDARDIZE(physicochemical[[#This Row],[quality]],Stats!N$3,Stats!N$7)</f>
        <v>0.50837380281196765</v>
      </c>
      <c r="U759">
        <f>SQRT(SUMXMY2($K$2:$S$2,physicochemical[[#This Row],[STDFA]:[STDAlc]]))</f>
        <v>5.0035294311737877</v>
      </c>
      <c r="V759" t="str">
        <f>VLOOKUP(physicochemical[[#This Row],[Euclidean Dist]],Quartiles,2)</f>
        <v>Q2</v>
      </c>
      <c r="W759">
        <f>IF(physicochemical[[#This Row],[Euclidean Dist]]&lt;=beta,1-2*(physicochemical[[#This Row],[Euclidean Dist]]/gamma)^2,2*((physicochemical[[#This Row],[Euclidean Dist]]-gamma)/gamma)^2)</f>
        <v>0.7803324723763625</v>
      </c>
      <c r="X759" t="str">
        <f>VLOOKUP(physicochemical[[#This Row],[S- Fn]],FuzzyQ,2)</f>
        <v>Q1</v>
      </c>
      <c r="Y759">
        <f>physicochemical[[#This Row],[Euclidean Dist]]^2</f>
        <v>25.035306768622288</v>
      </c>
      <c r="Z759" t="str">
        <f>VLOOKUP(physicochemical[[#This Row],[Concentration]],FuzzyQ,2)</f>
        <v>Q1</v>
      </c>
      <c r="AA759">
        <f>SQRT(physicochemical[[#This Row],[S- Fn]])</f>
        <v>0.88336429199756683</v>
      </c>
      <c r="AB759" t="str">
        <f>VLOOKUP(physicochemical[[#This Row],[Dialation]],FuzzyQ,2)</f>
        <v>Q1</v>
      </c>
    </row>
    <row r="760" spans="1:28" hidden="1" x14ac:dyDescent="0.35">
      <c r="A760">
        <f>'winequality-white'!A881</f>
        <v>7.2</v>
      </c>
      <c r="B760">
        <f>'winequality-white'!B881</f>
        <v>0.6</v>
      </c>
      <c r="C760">
        <f>'winequality-white'!D881</f>
        <v>2.5</v>
      </c>
      <c r="D760">
        <f>'winequality-white'!E881</f>
        <v>7.5999999999999998E-2</v>
      </c>
      <c r="E760">
        <f>'winequality-white'!F881</f>
        <v>18</v>
      </c>
      <c r="F760">
        <f>'winequality-white'!H881</f>
        <v>0.99744999999999995</v>
      </c>
      <c r="G760">
        <f>'winequality-white'!I881</f>
        <v>3.53</v>
      </c>
      <c r="H760">
        <f>'winequality-white'!J881</f>
        <v>0.55000000000000004</v>
      </c>
      <c r="I760">
        <f>'winequality-white'!K881</f>
        <v>9.5</v>
      </c>
      <c r="J760" s="17">
        <v>5</v>
      </c>
      <c r="K760">
        <f>STANDARDIZE(physicochemical[[#This Row],[fixed acidity]],Stats!B$3,Stats!B$7)</f>
        <v>-0.83246112946463224</v>
      </c>
      <c r="L760">
        <f>STANDARDIZE(physicochemical[[#This Row],[volatile acidity]],Stats!C$3,Stats!C$7)</f>
        <v>0.40162448808366608</v>
      </c>
      <c r="M760">
        <f>STANDARDIZE(physicochemical[[#This Row],[residual sugar]],Stats!E$3,Stats!E$7)</f>
        <v>-6.408603310595809E-2</v>
      </c>
      <c r="N760">
        <f>STANDARDIZE(physicochemical[[#This Row],[chlorides]],Stats!F$3,Stats!F$7)</f>
        <v>-0.2879806354612735</v>
      </c>
      <c r="O760">
        <f>STANDARDIZE(physicochemical[[#This Row],[free sulfur dioxide]],Stats!G$3,Stats!G$7)</f>
        <v>0.2836673386162798</v>
      </c>
      <c r="P760">
        <f>STANDARDIZE(physicochemical[[#This Row],[density]],Stats!I$3,Stats!I$7)</f>
        <v>5.6535160846825874E-2</v>
      </c>
      <c r="Q760">
        <f>STANDARDIZE(physicochemical[[#This Row],[pH]],Stats!J$3,Stats!J$7)</f>
        <v>1.4618744997389015</v>
      </c>
      <c r="R760">
        <f>STANDARDIZE(physicochemical[[#This Row],[sulphates]],Stats!K$3,Stats!K$7)</f>
        <v>-0.64690916031693857</v>
      </c>
      <c r="S760">
        <f>STANDARDIZE(physicochemical[[#This Row],[alcohol]],Stats!L$3,Stats!L$7)</f>
        <v>-0.71692625849500891</v>
      </c>
      <c r="T760" s="17">
        <f>STANDARDIZE(physicochemical[[#This Row],[quality]],Stats!N$3,Stats!N$7)</f>
        <v>-0.74377842086283041</v>
      </c>
      <c r="U760">
        <f>SQRT(SUMXMY2($K$2:$S$2,physicochemical[[#This Row],[STDFA]:[STDAlc]]))</f>
        <v>4.0742232122741262</v>
      </c>
      <c r="V760" t="str">
        <f>VLOOKUP(physicochemical[[#This Row],[Euclidean Dist]],Quartiles,2)</f>
        <v>Q2</v>
      </c>
      <c r="W760">
        <f>IF(physicochemical[[#This Row],[Euclidean Dist]]&lt;=beta,1-2*(physicochemical[[#This Row],[Euclidean Dist]]/gamma)^2,2*((physicochemical[[#This Row],[Euclidean Dist]]-gamma)/gamma)^2)</f>
        <v>0.85435265167420216</v>
      </c>
      <c r="X760" t="str">
        <f>VLOOKUP(physicochemical[[#This Row],[S- Fn]],FuzzyQ,2)</f>
        <v>Q1</v>
      </c>
      <c r="Y760">
        <f>physicochemical[[#This Row],[Euclidean Dist]]^2</f>
        <v>16.599294783433301</v>
      </c>
      <c r="Z760" t="str">
        <f>VLOOKUP(physicochemical[[#This Row],[Concentration]],FuzzyQ,2)</f>
        <v>Q1</v>
      </c>
      <c r="AA760">
        <f>SQRT(physicochemical[[#This Row],[S- Fn]])</f>
        <v>0.92431198827787697</v>
      </c>
      <c r="AB760" t="str">
        <f>VLOOKUP(physicochemical[[#This Row],[Dialation]],FuzzyQ,2)</f>
        <v>Q1</v>
      </c>
    </row>
    <row r="761" spans="1:28" hidden="1" x14ac:dyDescent="0.35">
      <c r="A761">
        <f>'winequality-white'!A882</f>
        <v>9.1999999999999993</v>
      </c>
      <c r="B761">
        <f>'winequality-white'!B882</f>
        <v>0.56000000000000005</v>
      </c>
      <c r="C761">
        <f>'winequality-white'!D882</f>
        <v>1.6</v>
      </c>
      <c r="D761">
        <f>'winequality-white'!E882</f>
        <v>7.8E-2</v>
      </c>
      <c r="E761">
        <f>'winequality-white'!F882</f>
        <v>10</v>
      </c>
      <c r="F761">
        <f>'winequality-white'!H882</f>
        <v>0.99575999999999998</v>
      </c>
      <c r="G761">
        <f>'winequality-white'!I882</f>
        <v>3.15</v>
      </c>
      <c r="H761">
        <f>'winequality-white'!J882</f>
        <v>0.49</v>
      </c>
      <c r="I761">
        <f>'winequality-white'!K882</f>
        <v>9.9</v>
      </c>
      <c r="J761" s="17">
        <v>5</v>
      </c>
      <c r="K761">
        <f>STANDARDIZE(physicochemical[[#This Row],[fixed acidity]],Stats!B$3,Stats!B$7)</f>
        <v>0.25650627123472869</v>
      </c>
      <c r="L761">
        <f>STANDARDIZE(physicochemical[[#This Row],[volatile acidity]],Stats!C$3,Stats!C$7)</f>
        <v>0.1775974413210587</v>
      </c>
      <c r="M761">
        <f>STANDARDIZE(physicochemical[[#This Row],[residual sugar]],Stats!E$3,Stats!E$7)</f>
        <v>-0.79050202549086812</v>
      </c>
      <c r="N761">
        <f>STANDARDIZE(physicochemical[[#This Row],[chlorides]],Stats!F$3,Stats!F$7)</f>
        <v>-0.24791376444057411</v>
      </c>
      <c r="O761">
        <f>STANDARDIZE(physicochemical[[#This Row],[free sulfur dioxide]],Stats!G$3,Stats!G$7)</f>
        <v>-0.51850258323958376</v>
      </c>
      <c r="P761">
        <f>STANDARDIZE(physicochemical[[#This Row],[density]],Stats!I$3,Stats!I$7)</f>
        <v>-0.89396644909342049</v>
      </c>
      <c r="Q761">
        <f>STANDARDIZE(physicochemical[[#This Row],[pH]],Stats!J$3,Stats!J$7)</f>
        <v>-0.94398219103971337</v>
      </c>
      <c r="R761">
        <f>STANDARDIZE(physicochemical[[#This Row],[sulphates]],Stats!K$3,Stats!K$7)</f>
        <v>-0.97440282905652598</v>
      </c>
      <c r="S761">
        <f>STANDARDIZE(physicochemical[[#This Row],[alcohol]],Stats!L$3,Stats!L$7)</f>
        <v>-0.32976478502665485</v>
      </c>
      <c r="T761" s="17">
        <f>STANDARDIZE(physicochemical[[#This Row],[quality]],Stats!N$3,Stats!N$7)</f>
        <v>-0.74377842086283041</v>
      </c>
      <c r="U761">
        <f>SQRT(SUMXMY2($K$2:$S$2,physicochemical[[#This Row],[STDFA]:[STDAlc]]))</f>
        <v>5.3213936655322209</v>
      </c>
      <c r="V761" t="str">
        <f>VLOOKUP(physicochemical[[#This Row],[Euclidean Dist]],Quartiles,2)</f>
        <v>Q2</v>
      </c>
      <c r="W761">
        <f>IF(physicochemical[[#This Row],[Euclidean Dist]]&lt;=beta,1-2*(physicochemical[[#This Row],[Euclidean Dist]]/gamma)^2,2*((physicochemical[[#This Row],[Euclidean Dist]]-gamma)/gamma)^2)</f>
        <v>0.75153585773312637</v>
      </c>
      <c r="X761" t="str">
        <f>VLOOKUP(physicochemical[[#This Row],[S- Fn]],FuzzyQ,2)</f>
        <v>Q1</v>
      </c>
      <c r="Y761">
        <f>physicochemical[[#This Row],[Euclidean Dist]]^2</f>
        <v>28.317230543566446</v>
      </c>
      <c r="Z761" t="str">
        <f>VLOOKUP(physicochemical[[#This Row],[Concentration]],FuzzyQ,2)</f>
        <v>Q1</v>
      </c>
      <c r="AA761">
        <f>SQRT(physicochemical[[#This Row],[S- Fn]])</f>
        <v>0.86691167816169512</v>
      </c>
      <c r="AB761" t="str">
        <f>VLOOKUP(physicochemical[[#This Row],[Dialation]],FuzzyQ,2)</f>
        <v>Q1</v>
      </c>
    </row>
    <row r="762" spans="1:28" hidden="1" x14ac:dyDescent="0.35">
      <c r="A762">
        <f>'winequality-white'!A883</f>
        <v>7.6</v>
      </c>
      <c r="B762">
        <f>'winequality-white'!B883</f>
        <v>0.71499999999999997</v>
      </c>
      <c r="C762">
        <f>'winequality-white'!D883</f>
        <v>2.1</v>
      </c>
      <c r="D762">
        <f>'winequality-white'!E883</f>
        <v>6.8000000000000005E-2</v>
      </c>
      <c r="E762">
        <f>'winequality-white'!F883</f>
        <v>30</v>
      </c>
      <c r="F762">
        <f>'winequality-white'!H883</f>
        <v>0.99533000000000005</v>
      </c>
      <c r="G762">
        <f>'winequality-white'!I883</f>
        <v>3.48</v>
      </c>
      <c r="H762">
        <f>'winequality-white'!J883</f>
        <v>0.65</v>
      </c>
      <c r="I762">
        <f>'winequality-white'!K883</f>
        <v>11.4</v>
      </c>
      <c r="J762" s="17">
        <v>6</v>
      </c>
      <c r="K762">
        <f>STANDARDIZE(physicochemical[[#This Row],[fixed acidity]],Stats!B$3,Stats!B$7)</f>
        <v>-0.61466764932476026</v>
      </c>
      <c r="L762">
        <f>STANDARDIZE(physicochemical[[#This Row],[volatile acidity]],Stats!C$3,Stats!C$7)</f>
        <v>1.0457022475261635</v>
      </c>
      <c r="M762">
        <f>STANDARDIZE(physicochemical[[#This Row],[residual sugar]],Stats!E$3,Stats!E$7)</f>
        <v>-0.38693758527702915</v>
      </c>
      <c r="N762">
        <f>STANDARDIZE(physicochemical[[#This Row],[chlorides]],Stats!F$3,Stats!F$7)</f>
        <v>-0.44824811954407073</v>
      </c>
      <c r="O762">
        <f>STANDARDIZE(physicochemical[[#This Row],[free sulfur dioxide]],Stats!G$3,Stats!G$7)</f>
        <v>1.486922221400075</v>
      </c>
      <c r="P762">
        <f>STANDARDIZE(physicochemical[[#This Row],[density]],Stats!I$3,Stats!I$7)</f>
        <v>-1.1358100539894247</v>
      </c>
      <c r="Q762">
        <f>STANDARDIZE(physicochemical[[#This Row],[pH]],Stats!J$3,Stats!J$7)</f>
        <v>1.1453144088469795</v>
      </c>
      <c r="R762">
        <f>STANDARDIZE(physicochemical[[#This Row],[sulphates]],Stats!K$3,Stats!K$7)</f>
        <v>-0.10108637908429365</v>
      </c>
      <c r="S762">
        <f>STANDARDIZE(physicochemical[[#This Row],[alcohol]],Stats!L$3,Stats!L$7)</f>
        <v>1.1220907404796716</v>
      </c>
      <c r="T762" s="17">
        <f>STANDARDIZE(physicochemical[[#This Row],[quality]],Stats!N$3,Stats!N$7)</f>
        <v>0.50837380281196765</v>
      </c>
      <c r="U762">
        <f>SQRT(SUMXMY2($K$2:$S$2,physicochemical[[#This Row],[STDFA]:[STDAlc]]))</f>
        <v>4.3365217349240792</v>
      </c>
      <c r="V762" t="str">
        <f>VLOOKUP(physicochemical[[#This Row],[Euclidean Dist]],Quartiles,2)</f>
        <v>Q2</v>
      </c>
      <c r="W762">
        <f>IF(physicochemical[[#This Row],[Euclidean Dist]]&lt;=beta,1-2*(physicochemical[[#This Row],[Euclidean Dist]]/gamma)^2,2*((physicochemical[[#This Row],[Euclidean Dist]]-gamma)/gamma)^2)</f>
        <v>0.83499541979278236</v>
      </c>
      <c r="X762" t="str">
        <f>VLOOKUP(physicochemical[[#This Row],[S- Fn]],FuzzyQ,2)</f>
        <v>Q1</v>
      </c>
      <c r="Y762">
        <f>physicochemical[[#This Row],[Euclidean Dist]]^2</f>
        <v>18.805420757468944</v>
      </c>
      <c r="Z762" t="str">
        <f>VLOOKUP(physicochemical[[#This Row],[Concentration]],FuzzyQ,2)</f>
        <v>Q1</v>
      </c>
      <c r="AA762">
        <f>SQRT(physicochemical[[#This Row],[S- Fn]])</f>
        <v>0.91378083794353138</v>
      </c>
      <c r="AB762" t="str">
        <f>VLOOKUP(physicochemical[[#This Row],[Dialation]],FuzzyQ,2)</f>
        <v>Q1</v>
      </c>
    </row>
    <row r="763" spans="1:28" hidden="1" x14ac:dyDescent="0.35">
      <c r="A763">
        <f>'winequality-white'!A884</f>
        <v>8.4</v>
      </c>
      <c r="B763">
        <f>'winequality-white'!B884</f>
        <v>0.31</v>
      </c>
      <c r="C763">
        <f>'winequality-white'!D884</f>
        <v>3.1</v>
      </c>
      <c r="D763">
        <f>'winequality-white'!E884</f>
        <v>0.19400000000000001</v>
      </c>
      <c r="E763">
        <f>'winequality-white'!F884</f>
        <v>14</v>
      </c>
      <c r="F763">
        <f>'winequality-white'!H884</f>
        <v>0.99536000000000002</v>
      </c>
      <c r="G763">
        <f>'winequality-white'!I884</f>
        <v>3.22</v>
      </c>
      <c r="H763">
        <f>'winequality-white'!J884</f>
        <v>0.78</v>
      </c>
      <c r="I763">
        <f>'winequality-white'!K884</f>
        <v>12</v>
      </c>
      <c r="J763" s="17">
        <v>6</v>
      </c>
      <c r="K763">
        <f>STANDARDIZE(physicochemical[[#This Row],[fixed acidity]],Stats!B$3,Stats!B$7)</f>
        <v>-0.17908068904501528</v>
      </c>
      <c r="L763">
        <f>STANDARDIZE(physicochemical[[#This Row],[volatile acidity]],Stats!C$3,Stats!C$7)</f>
        <v>-1.2225716009452405</v>
      </c>
      <c r="M763">
        <f>STANDARDIZE(physicochemical[[#This Row],[residual sugar]],Stats!E$3,Stats!E$7)</f>
        <v>0.42019129515064868</v>
      </c>
      <c r="N763">
        <f>STANDARDIZE(physicochemical[[#This Row],[chlorides]],Stats!F$3,Stats!F$7)</f>
        <v>2.0759647547599882</v>
      </c>
      <c r="O763">
        <f>STANDARDIZE(physicochemical[[#This Row],[free sulfur dioxide]],Stats!G$3,Stats!G$7)</f>
        <v>-0.11741762231165197</v>
      </c>
      <c r="P763">
        <f>STANDARDIZE(physicochemical[[#This Row],[density]],Stats!I$3,Stats!I$7)</f>
        <v>-1.1189372443455292</v>
      </c>
      <c r="Q763">
        <f>STANDARDIZE(physicochemical[[#This Row],[pH]],Stats!J$3,Stats!J$7)</f>
        <v>-0.50079806379101921</v>
      </c>
      <c r="R763">
        <f>STANDARDIZE(physicochemical[[#This Row],[sulphates]],Stats!K$3,Stats!K$7)</f>
        <v>0.60848323651814495</v>
      </c>
      <c r="S763">
        <f>STANDARDIZE(physicochemical[[#This Row],[alcohol]],Stats!L$3,Stats!L$7)</f>
        <v>1.702832950682202</v>
      </c>
      <c r="T763" s="17">
        <f>STANDARDIZE(physicochemical[[#This Row],[quality]],Stats!N$3,Stats!N$7)</f>
        <v>0.50837380281196765</v>
      </c>
      <c r="U763">
        <f>SQRT(SUMXMY2($K$2:$S$2,physicochemical[[#This Row],[STDFA]:[STDAlc]]))</f>
        <v>6.3472999229374087</v>
      </c>
      <c r="V763" t="str">
        <f>VLOOKUP(physicochemical[[#This Row],[Euclidean Dist]],Quartiles,2)</f>
        <v>Q2</v>
      </c>
      <c r="W763">
        <f>IF(physicochemical[[#This Row],[Euclidean Dist]]&lt;=beta,1-2*(physicochemical[[#This Row],[Euclidean Dist]]/gamma)^2,2*((physicochemical[[#This Row],[Euclidean Dist]]-gamma)/gamma)^2)</f>
        <v>0.64649872472686587</v>
      </c>
      <c r="X763" t="str">
        <f>VLOOKUP(physicochemical[[#This Row],[S- Fn]],FuzzyQ,2)</f>
        <v>Q2</v>
      </c>
      <c r="Y763">
        <f>physicochemical[[#This Row],[Euclidean Dist]]^2</f>
        <v>40.288216311721236</v>
      </c>
      <c r="Z763" t="str">
        <f>VLOOKUP(physicochemical[[#This Row],[Concentration]],FuzzyQ,2)</f>
        <v>Q1</v>
      </c>
      <c r="AA763">
        <f>SQRT(physicochemical[[#This Row],[S- Fn]])</f>
        <v>0.80405144407983364</v>
      </c>
      <c r="AB763" t="str">
        <f>VLOOKUP(physicochemical[[#This Row],[Dialation]],FuzzyQ,2)</f>
        <v>Q1</v>
      </c>
    </row>
    <row r="764" spans="1:28" hidden="1" x14ac:dyDescent="0.35">
      <c r="A764">
        <f>'winequality-white'!A887</f>
        <v>8.9</v>
      </c>
      <c r="B764">
        <f>'winequality-white'!B887</f>
        <v>0.75</v>
      </c>
      <c r="C764">
        <f>'winequality-white'!D887</f>
        <v>2.5</v>
      </c>
      <c r="D764">
        <f>'winequality-white'!E887</f>
        <v>8.5999999999999993E-2</v>
      </c>
      <c r="E764">
        <f>'winequality-white'!F887</f>
        <v>9</v>
      </c>
      <c r="F764">
        <f>'winequality-white'!H887</f>
        <v>0.99824000000000002</v>
      </c>
      <c r="G764">
        <f>'winequality-white'!I887</f>
        <v>3.34</v>
      </c>
      <c r="H764">
        <f>'winequality-white'!J887</f>
        <v>0.64</v>
      </c>
      <c r="I764">
        <f>'winequality-white'!K887</f>
        <v>10.5</v>
      </c>
      <c r="J764" s="17">
        <v>5</v>
      </c>
      <c r="K764">
        <f>STANDARDIZE(physicochemical[[#This Row],[fixed acidity]],Stats!B$3,Stats!B$7)</f>
        <v>9.316116112982506E-2</v>
      </c>
      <c r="L764">
        <f>STANDARDIZE(physicochemical[[#This Row],[volatile acidity]],Stats!C$3,Stats!C$7)</f>
        <v>1.2417259134434455</v>
      </c>
      <c r="M764">
        <f>STANDARDIZE(physicochemical[[#This Row],[residual sugar]],Stats!E$3,Stats!E$7)</f>
        <v>-6.408603310595809E-2</v>
      </c>
      <c r="N764">
        <f>STANDARDIZE(physicochemical[[#This Row],[chlorides]],Stats!F$3,Stats!F$7)</f>
        <v>-8.7646280357776843E-2</v>
      </c>
      <c r="O764">
        <f>STANDARDIZE(physicochemical[[#This Row],[free sulfur dioxide]],Stats!G$3,Stats!G$7)</f>
        <v>-0.61877382347156662</v>
      </c>
      <c r="P764">
        <f>STANDARDIZE(physicochemical[[#This Row],[density]],Stats!I$3,Stats!I$7)</f>
        <v>0.50085248146982786</v>
      </c>
      <c r="Q764">
        <f>STANDARDIZE(physicochemical[[#This Row],[pH]],Stats!J$3,Stats!J$7)</f>
        <v>0.25894615434959412</v>
      </c>
      <c r="R764">
        <f>STANDARDIZE(physicochemical[[#This Row],[sulphates]],Stats!K$3,Stats!K$7)</f>
        <v>-0.15566865720755821</v>
      </c>
      <c r="S764">
        <f>STANDARDIZE(physicochemical[[#This Row],[alcohol]],Stats!L$3,Stats!L$7)</f>
        <v>0.25097742517587546</v>
      </c>
      <c r="T764" s="17">
        <f>STANDARDIZE(physicochemical[[#This Row],[quality]],Stats!N$3,Stats!N$7)</f>
        <v>-0.74377842086283041</v>
      </c>
      <c r="U764">
        <f>SQRT(SUMXMY2($K$2:$S$2,physicochemical[[#This Row],[STDFA]:[STDAlc]]))</f>
        <v>3.6557274982630505</v>
      </c>
      <c r="V764" t="str">
        <f>VLOOKUP(physicochemical[[#This Row],[Euclidean Dist]],Quartiles,2)</f>
        <v>Q1</v>
      </c>
      <c r="W764">
        <f>IF(physicochemical[[#This Row],[Euclidean Dist]]&lt;=beta,1-2*(physicochemical[[#This Row],[Euclidean Dist]]/gamma)^2,2*((physicochemical[[#This Row],[Euclidean Dist]]-gamma)/gamma)^2)</f>
        <v>0.88273711477879269</v>
      </c>
      <c r="X764" t="str">
        <f>VLOOKUP(physicochemical[[#This Row],[S- Fn]],FuzzyQ,2)</f>
        <v>Q1</v>
      </c>
      <c r="Y764">
        <f>physicochemical[[#This Row],[Euclidean Dist]]^2</f>
        <v>13.364343541556622</v>
      </c>
      <c r="Z764" t="str">
        <f>VLOOKUP(physicochemical[[#This Row],[Concentration]],FuzzyQ,2)</f>
        <v>Q1</v>
      </c>
      <c r="AA764">
        <f>SQRT(physicochemical[[#This Row],[S- Fn]])</f>
        <v>0.93954090638928156</v>
      </c>
      <c r="AB764" t="str">
        <f>VLOOKUP(physicochemical[[#This Row],[Dialation]],FuzzyQ,2)</f>
        <v>Q1</v>
      </c>
    </row>
    <row r="765" spans="1:28" hidden="1" x14ac:dyDescent="0.35">
      <c r="A765">
        <f>'winequality-white'!A888</f>
        <v>9</v>
      </c>
      <c r="B765">
        <f>'winequality-white'!B888</f>
        <v>0.8</v>
      </c>
      <c r="C765">
        <f>'winequality-white'!D888</f>
        <v>2.4</v>
      </c>
      <c r="D765">
        <f>'winequality-white'!E888</f>
        <v>8.3000000000000004E-2</v>
      </c>
      <c r="E765">
        <f>'winequality-white'!F888</f>
        <v>8</v>
      </c>
      <c r="F765">
        <f>'winequality-white'!H888</f>
        <v>0.99836000000000003</v>
      </c>
      <c r="G765">
        <f>'winequality-white'!I888</f>
        <v>3.33</v>
      </c>
      <c r="H765">
        <f>'winequality-white'!J888</f>
        <v>0.65</v>
      </c>
      <c r="I765">
        <f>'winequality-white'!K888</f>
        <v>10.4</v>
      </c>
      <c r="J765" s="17">
        <v>6</v>
      </c>
      <c r="K765">
        <f>STANDARDIZE(physicochemical[[#This Row],[fixed acidity]],Stats!B$3,Stats!B$7)</f>
        <v>0.14760953116479295</v>
      </c>
      <c r="L765">
        <f>STANDARDIZE(physicochemical[[#This Row],[volatile acidity]],Stats!C$3,Stats!C$7)</f>
        <v>1.5217597218967056</v>
      </c>
      <c r="M765">
        <f>STANDARDIZE(physicochemical[[#This Row],[residual sugar]],Stats!E$3,Stats!E$7)</f>
        <v>-0.14479892114872595</v>
      </c>
      <c r="N765">
        <f>STANDARDIZE(physicochemical[[#This Row],[chlorides]],Stats!F$3,Stats!F$7)</f>
        <v>-0.14774658688882564</v>
      </c>
      <c r="O765">
        <f>STANDARDIZE(physicochemical[[#This Row],[free sulfur dioxide]],Stats!G$3,Stats!G$7)</f>
        <v>-0.71904506370354959</v>
      </c>
      <c r="P765">
        <f>STANDARDIZE(physicochemical[[#This Row],[density]],Stats!I$3,Stats!I$7)</f>
        <v>0.56834372004547296</v>
      </c>
      <c r="Q765">
        <f>STANDARDIZE(physicochemical[[#This Row],[pH]],Stats!J$3,Stats!J$7)</f>
        <v>0.19563413617121084</v>
      </c>
      <c r="R765">
        <f>STANDARDIZE(physicochemical[[#This Row],[sulphates]],Stats!K$3,Stats!K$7)</f>
        <v>-0.10108637908429365</v>
      </c>
      <c r="S765">
        <f>STANDARDIZE(physicochemical[[#This Row],[alcohol]],Stats!L$3,Stats!L$7)</f>
        <v>0.15418705680878736</v>
      </c>
      <c r="T765" s="17">
        <f>STANDARDIZE(physicochemical[[#This Row],[quality]],Stats!N$3,Stats!N$7)</f>
        <v>0.50837380281196765</v>
      </c>
      <c r="U765">
        <f>SQRT(SUMXMY2($K$2:$S$2,physicochemical[[#This Row],[STDFA]:[STDAlc]]))</f>
        <v>3.5832085065394477</v>
      </c>
      <c r="V765" t="str">
        <f>VLOOKUP(physicochemical[[#This Row],[Euclidean Dist]],Quartiles,2)</f>
        <v>Q1</v>
      </c>
      <c r="W765">
        <f>IF(physicochemical[[#This Row],[Euclidean Dist]]&lt;=beta,1-2*(physicochemical[[#This Row],[Euclidean Dist]]/gamma)^2,2*((physicochemical[[#This Row],[Euclidean Dist]]-gamma)/gamma)^2)</f>
        <v>0.88734327922895684</v>
      </c>
      <c r="X765" t="str">
        <f>VLOOKUP(physicochemical[[#This Row],[S- Fn]],FuzzyQ,2)</f>
        <v>Q1</v>
      </c>
      <c r="Y765">
        <f>physicochemical[[#This Row],[Euclidean Dist]]^2</f>
        <v>12.839383201336659</v>
      </c>
      <c r="Z765" t="str">
        <f>VLOOKUP(physicochemical[[#This Row],[Concentration]],FuzzyQ,2)</f>
        <v>Q1</v>
      </c>
      <c r="AA765">
        <f>SQRT(physicochemical[[#This Row],[S- Fn]])</f>
        <v>0.94198900164967792</v>
      </c>
      <c r="AB765" t="str">
        <f>VLOOKUP(physicochemical[[#This Row],[Dialation]],FuzzyQ,2)</f>
        <v>Q1</v>
      </c>
    </row>
    <row r="766" spans="1:28" hidden="1" x14ac:dyDescent="0.35">
      <c r="A766">
        <f>'winequality-white'!A889</f>
        <v>10.7</v>
      </c>
      <c r="B766">
        <f>'winequality-white'!B889</f>
        <v>0.52</v>
      </c>
      <c r="C766">
        <f>'winequality-white'!D889</f>
        <v>2.6</v>
      </c>
      <c r="D766">
        <f>'winequality-white'!E889</f>
        <v>6.6000000000000003E-2</v>
      </c>
      <c r="E766">
        <f>'winequality-white'!F889</f>
        <v>29</v>
      </c>
      <c r="F766">
        <f>'winequality-white'!H889</f>
        <v>0.99577000000000004</v>
      </c>
      <c r="G766">
        <f>'winequality-white'!I889</f>
        <v>3.15</v>
      </c>
      <c r="H766">
        <f>'winequality-white'!J889</f>
        <v>0.79</v>
      </c>
      <c r="I766">
        <f>'winequality-white'!K889</f>
        <v>12.1</v>
      </c>
      <c r="J766" s="17">
        <v>7</v>
      </c>
      <c r="K766">
        <f>STANDARDIZE(physicochemical[[#This Row],[fixed acidity]],Stats!B$3,Stats!B$7)</f>
        <v>1.0732318217592498</v>
      </c>
      <c r="L766">
        <f>STANDARDIZE(physicochemical[[#This Row],[volatile acidity]],Stats!C$3,Stats!C$7)</f>
        <v>-4.6429605441549338E-2</v>
      </c>
      <c r="M766">
        <f>STANDARDIZE(physicochemical[[#This Row],[residual sugar]],Stats!E$3,Stats!E$7)</f>
        <v>1.6626854936809765E-2</v>
      </c>
      <c r="N766">
        <f>STANDARDIZE(physicochemical[[#This Row],[chlorides]],Stats!F$3,Stats!F$7)</f>
        <v>-0.48831499056477012</v>
      </c>
      <c r="O766">
        <f>STANDARDIZE(physicochemical[[#This Row],[free sulfur dioxide]],Stats!G$3,Stats!G$7)</f>
        <v>1.386650981168092</v>
      </c>
      <c r="P766">
        <f>STANDARDIZE(physicochemical[[#This Row],[density]],Stats!I$3,Stats!I$7)</f>
        <v>-0.88834217921208036</v>
      </c>
      <c r="Q766">
        <f>STANDARDIZE(physicochemical[[#This Row],[pH]],Stats!J$3,Stats!J$7)</f>
        <v>-0.94398219103971337</v>
      </c>
      <c r="R766">
        <f>STANDARDIZE(physicochemical[[#This Row],[sulphates]],Stats!K$3,Stats!K$7)</f>
        <v>0.6630655146414095</v>
      </c>
      <c r="S766">
        <f>STANDARDIZE(physicochemical[[#This Row],[alcohol]],Stats!L$3,Stats!L$7)</f>
        <v>1.7996233190492901</v>
      </c>
      <c r="T766" s="17">
        <f>STANDARDIZE(physicochemical[[#This Row],[quality]],Stats!N$3,Stats!N$7)</f>
        <v>1.7605260264867657</v>
      </c>
      <c r="U766">
        <f>SQRT(SUMXMY2($K$2:$S$2,physicochemical[[#This Row],[STDFA]:[STDAlc]]))</f>
        <v>6.1807833292073804</v>
      </c>
      <c r="V766" t="str">
        <f>VLOOKUP(physicochemical[[#This Row],[Euclidean Dist]],Quartiles,2)</f>
        <v>Q2</v>
      </c>
      <c r="W766">
        <f>IF(physicochemical[[#This Row],[Euclidean Dist]]&lt;=beta,1-2*(physicochemical[[#This Row],[Euclidean Dist]]/gamma)^2,2*((physicochemical[[#This Row],[Euclidean Dist]]-gamma)/gamma)^2)</f>
        <v>0.66480310770068707</v>
      </c>
      <c r="X766" t="str">
        <f>VLOOKUP(physicochemical[[#This Row],[S- Fn]],FuzzyQ,2)</f>
        <v>Q2</v>
      </c>
      <c r="Y766">
        <f>physicochemical[[#This Row],[Euclidean Dist]]^2</f>
        <v>38.20208256260787</v>
      </c>
      <c r="Z766" t="str">
        <f>VLOOKUP(physicochemical[[#This Row],[Concentration]],FuzzyQ,2)</f>
        <v>Q1</v>
      </c>
      <c r="AA766">
        <f>SQRT(physicochemical[[#This Row],[S- Fn]])</f>
        <v>0.81535459016349876</v>
      </c>
      <c r="AB766" t="str">
        <f>VLOOKUP(physicochemical[[#This Row],[Dialation]],FuzzyQ,2)</f>
        <v>Q1</v>
      </c>
    </row>
    <row r="767" spans="1:28" hidden="1" x14ac:dyDescent="0.35">
      <c r="A767">
        <f>'winequality-white'!A890</f>
        <v>6.8</v>
      </c>
      <c r="B767">
        <f>'winequality-white'!B890</f>
        <v>0.56999999999999995</v>
      </c>
      <c r="C767">
        <f>'winequality-white'!D890</f>
        <v>2.5</v>
      </c>
      <c r="D767">
        <f>'winequality-white'!E890</f>
        <v>7.1999999999999995E-2</v>
      </c>
      <c r="E767">
        <f>'winequality-white'!F890</f>
        <v>32</v>
      </c>
      <c r="F767">
        <f>'winequality-white'!H890</f>
        <v>0.99490999999999996</v>
      </c>
      <c r="G767">
        <f>'winequality-white'!I890</f>
        <v>3.43</v>
      </c>
      <c r="H767">
        <f>'winequality-white'!J890</f>
        <v>0.56000000000000005</v>
      </c>
      <c r="I767">
        <f>'winequality-white'!K890</f>
        <v>11.2</v>
      </c>
      <c r="J767" s="17">
        <v>6</v>
      </c>
      <c r="K767">
        <f>STANDARDIZE(physicochemical[[#This Row],[fixed acidity]],Stats!B$3,Stats!B$7)</f>
        <v>-1.0502546096045047</v>
      </c>
      <c r="L767">
        <f>STANDARDIZE(physicochemical[[#This Row],[volatile acidity]],Stats!C$3,Stats!C$7)</f>
        <v>0.23360420301171009</v>
      </c>
      <c r="M767">
        <f>STANDARDIZE(physicochemical[[#This Row],[residual sugar]],Stats!E$3,Stats!E$7)</f>
        <v>-6.408603310595809E-2</v>
      </c>
      <c r="N767">
        <f>STANDARDIZE(physicochemical[[#This Row],[chlorides]],Stats!F$3,Stats!F$7)</f>
        <v>-0.36811437750267223</v>
      </c>
      <c r="O767">
        <f>STANDARDIZE(physicochemical[[#This Row],[free sulfur dioxide]],Stats!G$3,Stats!G$7)</f>
        <v>1.687464701864041</v>
      </c>
      <c r="P767">
        <f>STANDARDIZE(physicochemical[[#This Row],[density]],Stats!I$3,Stats!I$7)</f>
        <v>-1.3720293890042137</v>
      </c>
      <c r="Q767">
        <f>STANDARDIZE(physicochemical[[#This Row],[pH]],Stats!J$3,Stats!J$7)</f>
        <v>0.82875431795505761</v>
      </c>
      <c r="R767">
        <f>STANDARDIZE(physicochemical[[#This Row],[sulphates]],Stats!K$3,Stats!K$7)</f>
        <v>-0.59232688219367402</v>
      </c>
      <c r="S767">
        <f>STANDARDIZE(physicochemical[[#This Row],[alcohol]],Stats!L$3,Stats!L$7)</f>
        <v>0.92851000374549386</v>
      </c>
      <c r="T767" s="17">
        <f>STANDARDIZE(physicochemical[[#This Row],[quality]],Stats!N$3,Stats!N$7)</f>
        <v>0.50837380281196765</v>
      </c>
      <c r="U767">
        <f>SQRT(SUMXMY2($K$2:$S$2,physicochemical[[#This Row],[STDFA]:[STDAlc]]))</f>
        <v>4.9294214122495976</v>
      </c>
      <c r="V767" t="str">
        <f>VLOOKUP(physicochemical[[#This Row],[Euclidean Dist]],Quartiles,2)</f>
        <v>Q2</v>
      </c>
      <c r="W767">
        <f>IF(physicochemical[[#This Row],[Euclidean Dist]]&lt;=beta,1-2*(physicochemical[[#This Row],[Euclidean Dist]]/gamma)^2,2*((physicochemical[[#This Row],[Euclidean Dist]]-gamma)/gamma)^2)</f>
        <v>0.78679134075833546</v>
      </c>
      <c r="X767" t="str">
        <f>VLOOKUP(physicochemical[[#This Row],[S- Fn]],FuzzyQ,2)</f>
        <v>Q1</v>
      </c>
      <c r="Y767">
        <f>physicochemical[[#This Row],[Euclidean Dist]]^2</f>
        <v>24.299195459544819</v>
      </c>
      <c r="Z767" t="str">
        <f>VLOOKUP(physicochemical[[#This Row],[Concentration]],FuzzyQ,2)</f>
        <v>Q1</v>
      </c>
      <c r="AA767">
        <f>SQRT(physicochemical[[#This Row],[S- Fn]])</f>
        <v>0.88701259334822047</v>
      </c>
      <c r="AB767" t="str">
        <f>VLOOKUP(physicochemical[[#This Row],[Dialation]],FuzzyQ,2)</f>
        <v>Q1</v>
      </c>
    </row>
    <row r="768" spans="1:28" hidden="1" x14ac:dyDescent="0.35">
      <c r="A768">
        <f>'winequality-white'!A891</f>
        <v>10.7</v>
      </c>
      <c r="B768">
        <f>'winequality-white'!B891</f>
        <v>0.9</v>
      </c>
      <c r="C768">
        <f>'winequality-white'!D891</f>
        <v>6.6</v>
      </c>
      <c r="D768">
        <f>'winequality-white'!E891</f>
        <v>0.112</v>
      </c>
      <c r="E768">
        <f>'winequality-white'!F891</f>
        <v>23</v>
      </c>
      <c r="F768">
        <f>'winequality-white'!H891</f>
        <v>1.0028900000000001</v>
      </c>
      <c r="G768">
        <f>'winequality-white'!I891</f>
        <v>3.22</v>
      </c>
      <c r="H768">
        <f>'winequality-white'!J891</f>
        <v>0.68</v>
      </c>
      <c r="I768">
        <f>'winequality-white'!K891</f>
        <v>9.3000000000000007</v>
      </c>
      <c r="J768" s="17">
        <v>5</v>
      </c>
      <c r="K768">
        <f>STANDARDIZE(physicochemical[[#This Row],[fixed acidity]],Stats!B$3,Stats!B$7)</f>
        <v>1.0732318217592498</v>
      </c>
      <c r="L768">
        <f>STANDARDIZE(physicochemical[[#This Row],[volatile acidity]],Stats!C$3,Stats!C$7)</f>
        <v>2.0818273388032251</v>
      </c>
      <c r="M768">
        <f>STANDARDIZE(physicochemical[[#This Row],[residual sugar]],Stats!E$3,Stats!E$7)</f>
        <v>3.2451423766475207</v>
      </c>
      <c r="N768">
        <f>STANDARDIZE(physicochemical[[#This Row],[chlorides]],Stats!F$3,Stats!F$7)</f>
        <v>0.43322304291131486</v>
      </c>
      <c r="O768">
        <f>STANDARDIZE(physicochemical[[#This Row],[free sulfur dioxide]],Stats!G$3,Stats!G$7)</f>
        <v>0.78502353977619455</v>
      </c>
      <c r="P768">
        <f>STANDARDIZE(physicochemical[[#This Row],[density]],Stats!I$3,Stats!I$7)</f>
        <v>3.1161379762759029</v>
      </c>
      <c r="Q768">
        <f>STANDARDIZE(physicochemical[[#This Row],[pH]],Stats!J$3,Stats!J$7)</f>
        <v>-0.50079806379101921</v>
      </c>
      <c r="R768">
        <f>STANDARDIZE(physicochemical[[#This Row],[sulphates]],Stats!K$3,Stats!K$7)</f>
        <v>6.266045528550003E-2</v>
      </c>
      <c r="S768">
        <f>STANDARDIZE(physicochemical[[#This Row],[alcohol]],Stats!L$3,Stats!L$7)</f>
        <v>-0.9105069952291851</v>
      </c>
      <c r="T768" s="17">
        <f>STANDARDIZE(physicochemical[[#This Row],[quality]],Stats!N$3,Stats!N$7)</f>
        <v>-0.74377842086283041</v>
      </c>
      <c r="U768">
        <f>SQRT(SUMXMY2($K$2:$S$2,physicochemical[[#This Row],[STDFA]:[STDAlc]]))</f>
        <v>5.8647446046106211</v>
      </c>
      <c r="V768" t="str">
        <f>VLOOKUP(physicochemical[[#This Row],[Euclidean Dist]],Quartiles,2)</f>
        <v>Q2</v>
      </c>
      <c r="W768">
        <f>IF(physicochemical[[#This Row],[Euclidean Dist]]&lt;=beta,1-2*(physicochemical[[#This Row],[Euclidean Dist]]/gamma)^2,2*((physicochemical[[#This Row],[Euclidean Dist]]-gamma)/gamma)^2)</f>
        <v>0.69820561628330746</v>
      </c>
      <c r="X768" t="str">
        <f>VLOOKUP(physicochemical[[#This Row],[S- Fn]],FuzzyQ,2)</f>
        <v>Q2</v>
      </c>
      <c r="Y768">
        <f>physicochemical[[#This Row],[Euclidean Dist]]^2</f>
        <v>34.39522927730939</v>
      </c>
      <c r="Z768" t="str">
        <f>VLOOKUP(physicochemical[[#This Row],[Concentration]],FuzzyQ,2)</f>
        <v>Q1</v>
      </c>
      <c r="AA768">
        <f>SQRT(physicochemical[[#This Row],[S- Fn]])</f>
        <v>0.83558698905817552</v>
      </c>
      <c r="AB768" t="str">
        <f>VLOOKUP(physicochemical[[#This Row],[Dialation]],FuzzyQ,2)</f>
        <v>Q1</v>
      </c>
    </row>
    <row r="769" spans="1:28" hidden="1" x14ac:dyDescent="0.35">
      <c r="A769">
        <f>'winequality-white'!A892</f>
        <v>7.2</v>
      </c>
      <c r="B769">
        <f>'winequality-white'!B892</f>
        <v>0.34</v>
      </c>
      <c r="C769">
        <f>'winequality-white'!D892</f>
        <v>2</v>
      </c>
      <c r="D769">
        <f>'winequality-white'!E892</f>
        <v>7.0999999999999994E-2</v>
      </c>
      <c r="E769">
        <f>'winequality-white'!F892</f>
        <v>30</v>
      </c>
      <c r="F769">
        <f>'winequality-white'!H892</f>
        <v>0.99575999999999998</v>
      </c>
      <c r="G769">
        <f>'winequality-white'!I892</f>
        <v>3.44</v>
      </c>
      <c r="H769">
        <f>'winequality-white'!J892</f>
        <v>0.57999999999999996</v>
      </c>
      <c r="I769">
        <f>'winequality-white'!K892</f>
        <v>10.1</v>
      </c>
      <c r="J769" s="17">
        <v>5</v>
      </c>
      <c r="K769">
        <f>STANDARDIZE(physicochemical[[#This Row],[fixed acidity]],Stats!B$3,Stats!B$7)</f>
        <v>-0.83246112946463224</v>
      </c>
      <c r="L769">
        <f>STANDARDIZE(physicochemical[[#This Row],[volatile acidity]],Stats!C$3,Stats!C$7)</f>
        <v>-1.0545513158732847</v>
      </c>
      <c r="M769">
        <f>STANDARDIZE(physicochemical[[#This Row],[residual sugar]],Stats!E$3,Stats!E$7)</f>
        <v>-0.46765047331979703</v>
      </c>
      <c r="N769">
        <f>STANDARDIZE(physicochemical[[#This Row],[chlorides]],Stats!F$3,Stats!F$7)</f>
        <v>-0.38814781301302193</v>
      </c>
      <c r="O769">
        <f>STANDARDIZE(physicochemical[[#This Row],[free sulfur dioxide]],Stats!G$3,Stats!G$7)</f>
        <v>1.486922221400075</v>
      </c>
      <c r="P769">
        <f>STANDARDIZE(physicochemical[[#This Row],[density]],Stats!I$3,Stats!I$7)</f>
        <v>-0.89396644909342049</v>
      </c>
      <c r="Q769">
        <f>STANDARDIZE(physicochemical[[#This Row],[pH]],Stats!J$3,Stats!J$7)</f>
        <v>0.89206633613344088</v>
      </c>
      <c r="R769">
        <f>STANDARDIZE(physicochemical[[#This Row],[sulphates]],Stats!K$3,Stats!K$7)</f>
        <v>-0.48316232594714553</v>
      </c>
      <c r="S769">
        <f>STANDARDIZE(physicochemical[[#This Row],[alcohol]],Stats!L$3,Stats!L$7)</f>
        <v>-0.13618404829247865</v>
      </c>
      <c r="T769" s="17">
        <f>STANDARDIZE(physicochemical[[#This Row],[quality]],Stats!N$3,Stats!N$7)</f>
        <v>-0.74377842086283041</v>
      </c>
      <c r="U769">
        <f>SQRT(SUMXMY2($K$2:$S$2,physicochemical[[#This Row],[STDFA]:[STDAlc]]))</f>
        <v>5.8581149952120519</v>
      </c>
      <c r="V769" t="str">
        <f>VLOOKUP(physicochemical[[#This Row],[Euclidean Dist]],Quartiles,2)</f>
        <v>Q2</v>
      </c>
      <c r="W769">
        <f>IF(physicochemical[[#This Row],[Euclidean Dist]]&lt;=beta,1-2*(physicochemical[[#This Row],[Euclidean Dist]]/gamma)^2,2*((physicochemical[[#This Row],[Euclidean Dist]]-gamma)/gamma)^2)</f>
        <v>0.69888753788770663</v>
      </c>
      <c r="X769" t="str">
        <f>VLOOKUP(physicochemical[[#This Row],[S- Fn]],FuzzyQ,2)</f>
        <v>Q2</v>
      </c>
      <c r="Y769">
        <f>physicochemical[[#This Row],[Euclidean Dist]]^2</f>
        <v>34.317511297128299</v>
      </c>
      <c r="Z769" t="str">
        <f>VLOOKUP(physicochemical[[#This Row],[Concentration]],FuzzyQ,2)</f>
        <v>Q1</v>
      </c>
      <c r="AA769">
        <f>SQRT(physicochemical[[#This Row],[S- Fn]])</f>
        <v>0.83599493891273446</v>
      </c>
      <c r="AB769" t="str">
        <f>VLOOKUP(physicochemical[[#This Row],[Dialation]],FuzzyQ,2)</f>
        <v>Q1</v>
      </c>
    </row>
    <row r="770" spans="1:28" hidden="1" x14ac:dyDescent="0.35">
      <c r="A770">
        <f>'winequality-white'!A893</f>
        <v>7.2</v>
      </c>
      <c r="B770">
        <f>'winequality-white'!B893</f>
        <v>0.66</v>
      </c>
      <c r="C770">
        <f>'winequality-white'!D893</f>
        <v>2.2999999999999998</v>
      </c>
      <c r="D770">
        <f>'winequality-white'!E893</f>
        <v>7.8E-2</v>
      </c>
      <c r="E770">
        <f>'winequality-white'!F893</f>
        <v>16</v>
      </c>
      <c r="F770">
        <f>'winequality-white'!H893</f>
        <v>0.99743000000000004</v>
      </c>
      <c r="G770">
        <f>'winequality-white'!I893</f>
        <v>3.53</v>
      </c>
      <c r="H770">
        <f>'winequality-white'!J893</f>
        <v>0.56999999999999995</v>
      </c>
      <c r="I770">
        <f>'winequality-white'!K893</f>
        <v>9.6999999999999993</v>
      </c>
      <c r="J770" s="17">
        <v>5</v>
      </c>
      <c r="K770">
        <f>STANDARDIZE(physicochemical[[#This Row],[fixed acidity]],Stats!B$3,Stats!B$7)</f>
        <v>-0.83246112946463224</v>
      </c>
      <c r="L770">
        <f>STANDARDIZE(physicochemical[[#This Row],[volatile acidity]],Stats!C$3,Stats!C$7)</f>
        <v>0.73766505822757811</v>
      </c>
      <c r="M770">
        <f>STANDARDIZE(physicochemical[[#This Row],[residual sugar]],Stats!E$3,Stats!E$7)</f>
        <v>-0.2255118091914938</v>
      </c>
      <c r="N770">
        <f>STANDARDIZE(physicochemical[[#This Row],[chlorides]],Stats!F$3,Stats!F$7)</f>
        <v>-0.24791376444057411</v>
      </c>
      <c r="O770">
        <f>STANDARDIZE(physicochemical[[#This Row],[free sulfur dioxide]],Stats!G$3,Stats!G$7)</f>
        <v>8.3124858152313921E-2</v>
      </c>
      <c r="P770">
        <f>STANDARDIZE(physicochemical[[#This Row],[density]],Stats!I$3,Stats!I$7)</f>
        <v>4.5286621084270395E-2</v>
      </c>
      <c r="Q770">
        <f>STANDARDIZE(physicochemical[[#This Row],[pH]],Stats!J$3,Stats!J$7)</f>
        <v>1.4618744997389015</v>
      </c>
      <c r="R770">
        <f>STANDARDIZE(physicochemical[[#This Row],[sulphates]],Stats!K$3,Stats!K$7)</f>
        <v>-0.53774460407041014</v>
      </c>
      <c r="S770">
        <f>STANDARDIZE(physicochemical[[#This Row],[alcohol]],Stats!L$3,Stats!L$7)</f>
        <v>-0.52334552176083271</v>
      </c>
      <c r="T770" s="17">
        <f>STANDARDIZE(physicochemical[[#This Row],[quality]],Stats!N$3,Stats!N$7)</f>
        <v>-0.74377842086283041</v>
      </c>
      <c r="U770">
        <f>SQRT(SUMXMY2($K$2:$S$2,physicochemical[[#This Row],[STDFA]:[STDAlc]]))</f>
        <v>3.7521427023140541</v>
      </c>
      <c r="V770" t="str">
        <f>VLOOKUP(physicochemical[[#This Row],[Euclidean Dist]],Quartiles,2)</f>
        <v>Q1</v>
      </c>
      <c r="W770">
        <f>IF(physicochemical[[#This Row],[Euclidean Dist]]&lt;=beta,1-2*(physicochemical[[#This Row],[Euclidean Dist]]/gamma)^2,2*((physicochemical[[#This Row],[Euclidean Dist]]-gamma)/gamma)^2)</f>
        <v>0.87647022821732057</v>
      </c>
      <c r="X770" t="str">
        <f>VLOOKUP(physicochemical[[#This Row],[S- Fn]],FuzzyQ,2)</f>
        <v>Q1</v>
      </c>
      <c r="Y770">
        <f>physicochemical[[#This Row],[Euclidean Dist]]^2</f>
        <v>14.078574858528613</v>
      </c>
      <c r="Z770" t="str">
        <f>VLOOKUP(physicochemical[[#This Row],[Concentration]],FuzzyQ,2)</f>
        <v>Q1</v>
      </c>
      <c r="AA770">
        <f>SQRT(physicochemical[[#This Row],[S- Fn]])</f>
        <v>0.93619988689238831</v>
      </c>
      <c r="AB770" t="str">
        <f>VLOOKUP(physicochemical[[#This Row],[Dialation]],FuzzyQ,2)</f>
        <v>Q1</v>
      </c>
    </row>
    <row r="771" spans="1:28" hidden="1" x14ac:dyDescent="0.35">
      <c r="A771">
        <f>'winequality-white'!A894</f>
        <v>10.1</v>
      </c>
      <c r="B771">
        <f>'winequality-white'!B894</f>
        <v>0.45</v>
      </c>
      <c r="C771">
        <f>'winequality-white'!D894</f>
        <v>1.9</v>
      </c>
      <c r="D771">
        <f>'winequality-white'!E894</f>
        <v>8.2000000000000003E-2</v>
      </c>
      <c r="E771">
        <f>'winequality-white'!F894</f>
        <v>10</v>
      </c>
      <c r="F771">
        <f>'winequality-white'!H894</f>
        <v>0.99773999999999996</v>
      </c>
      <c r="G771">
        <f>'winequality-white'!I894</f>
        <v>3.22</v>
      </c>
      <c r="H771">
        <f>'winequality-white'!J894</f>
        <v>0.65</v>
      </c>
      <c r="I771">
        <f>'winequality-white'!K894</f>
        <v>9.3000000000000007</v>
      </c>
      <c r="J771" s="17">
        <v>6</v>
      </c>
      <c r="K771">
        <f>STANDARDIZE(physicochemical[[#This Row],[fixed acidity]],Stats!B$3,Stats!B$7)</f>
        <v>0.74654160154944149</v>
      </c>
      <c r="L771">
        <f>STANDARDIZE(physicochemical[[#This Row],[volatile acidity]],Stats!C$3,Stats!C$7)</f>
        <v>-0.43847693727611309</v>
      </c>
      <c r="M771">
        <f>STANDARDIZE(physicochemical[[#This Row],[residual sugar]],Stats!E$3,Stats!E$7)</f>
        <v>-0.54836336136256492</v>
      </c>
      <c r="N771">
        <f>STANDARDIZE(physicochemical[[#This Row],[chlorides]],Stats!F$3,Stats!F$7)</f>
        <v>-0.16778002239917533</v>
      </c>
      <c r="O771">
        <f>STANDARDIZE(physicochemical[[#This Row],[free sulfur dioxide]],Stats!G$3,Stats!G$7)</f>
        <v>-0.51850258323958376</v>
      </c>
      <c r="P771">
        <f>STANDARDIZE(physicochemical[[#This Row],[density]],Stats!I$3,Stats!I$7)</f>
        <v>0.21963898740462962</v>
      </c>
      <c r="Q771">
        <f>STANDARDIZE(physicochemical[[#This Row],[pH]],Stats!J$3,Stats!J$7)</f>
        <v>-0.50079806379101921</v>
      </c>
      <c r="R771">
        <f>STANDARDIZE(physicochemical[[#This Row],[sulphates]],Stats!K$3,Stats!K$7)</f>
        <v>-0.10108637908429365</v>
      </c>
      <c r="S771">
        <f>STANDARDIZE(physicochemical[[#This Row],[alcohol]],Stats!L$3,Stats!L$7)</f>
        <v>-0.9105069952291851</v>
      </c>
      <c r="T771" s="17">
        <f>STANDARDIZE(physicochemical[[#This Row],[quality]],Stats!N$3,Stats!N$7)</f>
        <v>0.50837380281196765</v>
      </c>
      <c r="U771">
        <f>SQRT(SUMXMY2($K$2:$S$2,physicochemical[[#This Row],[STDFA]:[STDAlc]]))</f>
        <v>5.6913980987226962</v>
      </c>
      <c r="V771" t="str">
        <f>VLOOKUP(physicochemical[[#This Row],[Euclidean Dist]],Quartiles,2)</f>
        <v>Q2</v>
      </c>
      <c r="W771">
        <f>IF(physicochemical[[#This Row],[Euclidean Dist]]&lt;=beta,1-2*(physicochemical[[#This Row],[Euclidean Dist]]/gamma)^2,2*((physicochemical[[#This Row],[Euclidean Dist]]-gamma)/gamma)^2)</f>
        <v>0.7157824616872972</v>
      </c>
      <c r="X771" t="str">
        <f>VLOOKUP(physicochemical[[#This Row],[S- Fn]],FuzzyQ,2)</f>
        <v>Q2</v>
      </c>
      <c r="Y771">
        <f>physicochemical[[#This Row],[Euclidean Dist]]^2</f>
        <v>32.392012318144324</v>
      </c>
      <c r="Z771" t="str">
        <f>VLOOKUP(physicochemical[[#This Row],[Concentration]],FuzzyQ,2)</f>
        <v>Q1</v>
      </c>
      <c r="AA771">
        <f>SQRT(physicochemical[[#This Row],[S- Fn]])</f>
        <v>0.8460392790451855</v>
      </c>
      <c r="AB771" t="str">
        <f>VLOOKUP(physicochemical[[#This Row],[Dialation]],FuzzyQ,2)</f>
        <v>Q1</v>
      </c>
    </row>
    <row r="772" spans="1:28" hidden="1" x14ac:dyDescent="0.35">
      <c r="A772">
        <f>'winequality-white'!A896</f>
        <v>7.2</v>
      </c>
      <c r="B772">
        <f>'winequality-white'!B896</f>
        <v>0.63</v>
      </c>
      <c r="C772">
        <f>'winequality-white'!D896</f>
        <v>2.2000000000000002</v>
      </c>
      <c r="D772">
        <f>'winequality-white'!E896</f>
        <v>0.08</v>
      </c>
      <c r="E772">
        <f>'winequality-white'!F896</f>
        <v>17</v>
      </c>
      <c r="F772">
        <f>'winequality-white'!H896</f>
        <v>0.99744999999999995</v>
      </c>
      <c r="G772">
        <f>'winequality-white'!I896</f>
        <v>3.53</v>
      </c>
      <c r="H772">
        <f>'winequality-white'!J896</f>
        <v>0.57999999999999996</v>
      </c>
      <c r="I772">
        <f>'winequality-white'!K896</f>
        <v>9.8000000000000007</v>
      </c>
      <c r="J772" s="17">
        <v>6</v>
      </c>
      <c r="K772">
        <f>STANDARDIZE(physicochemical[[#This Row],[fixed acidity]],Stats!B$3,Stats!B$7)</f>
        <v>-0.83246112946463224</v>
      </c>
      <c r="L772">
        <f>STANDARDIZE(physicochemical[[#This Row],[volatile acidity]],Stats!C$3,Stats!C$7)</f>
        <v>0.56964477315562212</v>
      </c>
      <c r="M772">
        <f>STANDARDIZE(physicochemical[[#This Row],[residual sugar]],Stats!E$3,Stats!E$7)</f>
        <v>-0.30622469723426132</v>
      </c>
      <c r="N772">
        <f>STANDARDIZE(physicochemical[[#This Row],[chlorides]],Stats!F$3,Stats!F$7)</f>
        <v>-0.20784689341987472</v>
      </c>
      <c r="O772">
        <f>STANDARDIZE(physicochemical[[#This Row],[free sulfur dioxide]],Stats!G$3,Stats!G$7)</f>
        <v>0.18339609838429685</v>
      </c>
      <c r="P772">
        <f>STANDARDIZE(physicochemical[[#This Row],[density]],Stats!I$3,Stats!I$7)</f>
        <v>5.6535160846825874E-2</v>
      </c>
      <c r="Q772">
        <f>STANDARDIZE(physicochemical[[#This Row],[pH]],Stats!J$3,Stats!J$7)</f>
        <v>1.4618744997389015</v>
      </c>
      <c r="R772">
        <f>STANDARDIZE(physicochemical[[#This Row],[sulphates]],Stats!K$3,Stats!K$7)</f>
        <v>-0.48316232594714553</v>
      </c>
      <c r="S772">
        <f>STANDARDIZE(physicochemical[[#This Row],[alcohol]],Stats!L$3,Stats!L$7)</f>
        <v>-0.42655515339374295</v>
      </c>
      <c r="T772" s="17">
        <f>STANDARDIZE(physicochemical[[#This Row],[quality]],Stats!N$3,Stats!N$7)</f>
        <v>0.50837380281196765</v>
      </c>
      <c r="U772">
        <f>SQRT(SUMXMY2($K$2:$S$2,physicochemical[[#This Row],[STDFA]:[STDAlc]]))</f>
        <v>3.9257233739819131</v>
      </c>
      <c r="V772" t="str">
        <f>VLOOKUP(physicochemical[[#This Row],[Euclidean Dist]],Quartiles,2)</f>
        <v>Q2</v>
      </c>
      <c r="W772">
        <f>IF(physicochemical[[#This Row],[Euclidean Dist]]&lt;=beta,1-2*(physicochemical[[#This Row],[Euclidean Dist]]/gamma)^2,2*((physicochemical[[#This Row],[Euclidean Dist]]-gamma)/gamma)^2)</f>
        <v>0.86477645029848704</v>
      </c>
      <c r="X772" t="str">
        <f>VLOOKUP(physicochemical[[#This Row],[S- Fn]],FuzzyQ,2)</f>
        <v>Q1</v>
      </c>
      <c r="Y772">
        <f>physicochemical[[#This Row],[Euclidean Dist]]^2</f>
        <v>15.411304009027935</v>
      </c>
      <c r="Z772" t="str">
        <f>VLOOKUP(physicochemical[[#This Row],[Concentration]],FuzzyQ,2)</f>
        <v>Q1</v>
      </c>
      <c r="AA772">
        <f>SQRT(physicochemical[[#This Row],[S- Fn]])</f>
        <v>0.92993357305696145</v>
      </c>
      <c r="AB772" t="str">
        <f>VLOOKUP(physicochemical[[#This Row],[Dialation]],FuzzyQ,2)</f>
        <v>Q1</v>
      </c>
    </row>
    <row r="773" spans="1:28" hidden="1" x14ac:dyDescent="0.35">
      <c r="A773">
        <f>'winequality-white'!A897</f>
        <v>7.1</v>
      </c>
      <c r="B773">
        <f>'winequality-white'!B897</f>
        <v>0.59</v>
      </c>
      <c r="C773">
        <f>'winequality-white'!D897</f>
        <v>2.2999999999999998</v>
      </c>
      <c r="D773">
        <f>'winequality-white'!E897</f>
        <v>0.08</v>
      </c>
      <c r="E773">
        <f>'winequality-white'!F897</f>
        <v>27</v>
      </c>
      <c r="F773">
        <f>'winequality-white'!H897</f>
        <v>0.99550000000000005</v>
      </c>
      <c r="G773">
        <f>'winequality-white'!I897</f>
        <v>3.42</v>
      </c>
      <c r="H773">
        <f>'winequality-white'!J897</f>
        <v>0.57999999999999996</v>
      </c>
      <c r="I773">
        <f>'winequality-white'!K897</f>
        <v>10.7</v>
      </c>
      <c r="J773" s="17">
        <v>6</v>
      </c>
      <c r="K773">
        <f>STANDARDIZE(physicochemical[[#This Row],[fixed acidity]],Stats!B$3,Stats!B$7)</f>
        <v>-0.88690949949960052</v>
      </c>
      <c r="L773">
        <f>STANDARDIZE(physicochemical[[#This Row],[volatile acidity]],Stats!C$3,Stats!C$7)</f>
        <v>0.34561772639301408</v>
      </c>
      <c r="M773">
        <f>STANDARDIZE(physicochemical[[#This Row],[residual sugar]],Stats!E$3,Stats!E$7)</f>
        <v>-0.2255118091914938</v>
      </c>
      <c r="N773">
        <f>STANDARDIZE(physicochemical[[#This Row],[chlorides]],Stats!F$3,Stats!F$7)</f>
        <v>-0.20784689341987472</v>
      </c>
      <c r="O773">
        <f>STANDARDIZE(physicochemical[[#This Row],[free sulfur dioxide]],Stats!G$3,Stats!G$7)</f>
        <v>1.1861085007041263</v>
      </c>
      <c r="P773">
        <f>STANDARDIZE(physicochemical[[#This Row],[density]],Stats!I$3,Stats!I$7)</f>
        <v>-1.0401974660072661</v>
      </c>
      <c r="Q773">
        <f>STANDARDIZE(physicochemical[[#This Row],[pH]],Stats!J$3,Stats!J$7)</f>
        <v>0.76544229977667155</v>
      </c>
      <c r="R773">
        <f>STANDARDIZE(physicochemical[[#This Row],[sulphates]],Stats!K$3,Stats!K$7)</f>
        <v>-0.48316232594714553</v>
      </c>
      <c r="S773">
        <f>STANDARDIZE(physicochemical[[#This Row],[alcohol]],Stats!L$3,Stats!L$7)</f>
        <v>0.44455816191005165</v>
      </c>
      <c r="T773" s="17">
        <f>STANDARDIZE(physicochemical[[#This Row],[quality]],Stats!N$3,Stats!N$7)</f>
        <v>0.50837380281196765</v>
      </c>
      <c r="U773">
        <f>SQRT(SUMXMY2($K$2:$S$2,physicochemical[[#This Row],[STDFA]:[STDAlc]]))</f>
        <v>4.5595131347181015</v>
      </c>
      <c r="V773" t="str">
        <f>VLOOKUP(physicochemical[[#This Row],[Euclidean Dist]],Quartiles,2)</f>
        <v>Q2</v>
      </c>
      <c r="W773">
        <f>IF(physicochemical[[#This Row],[Euclidean Dist]]&lt;=beta,1-2*(physicochemical[[#This Row],[Euclidean Dist]]/gamma)^2,2*((physicochemical[[#This Row],[Euclidean Dist]]-gamma)/gamma)^2)</f>
        <v>0.8175894776758228</v>
      </c>
      <c r="X773" t="str">
        <f>VLOOKUP(physicochemical[[#This Row],[S- Fn]],FuzzyQ,2)</f>
        <v>Q1</v>
      </c>
      <c r="Y773">
        <f>physicochemical[[#This Row],[Euclidean Dist]]^2</f>
        <v>20.789160025666888</v>
      </c>
      <c r="Z773" t="str">
        <f>VLOOKUP(physicochemical[[#This Row],[Concentration]],FuzzyQ,2)</f>
        <v>Q1</v>
      </c>
      <c r="AA773">
        <f>SQRT(physicochemical[[#This Row],[S- Fn]])</f>
        <v>0.90420654591515914</v>
      </c>
      <c r="AB773" t="str">
        <f>VLOOKUP(physicochemical[[#This Row],[Dialation]],FuzzyQ,2)</f>
        <v>Q1</v>
      </c>
    </row>
    <row r="774" spans="1:28" hidden="1" x14ac:dyDescent="0.35">
      <c r="A774">
        <f>'winequality-white'!A898</f>
        <v>8.3000000000000007</v>
      </c>
      <c r="B774">
        <f>'winequality-white'!B898</f>
        <v>0.31</v>
      </c>
      <c r="C774">
        <f>'winequality-white'!D898</f>
        <v>2.4</v>
      </c>
      <c r="D774">
        <f>'winequality-white'!E898</f>
        <v>7.8E-2</v>
      </c>
      <c r="E774">
        <f>'winequality-white'!F898</f>
        <v>17</v>
      </c>
      <c r="F774">
        <f>'winequality-white'!H898</f>
        <v>0.99443999999999999</v>
      </c>
      <c r="G774">
        <f>'winequality-white'!I898</f>
        <v>3.31</v>
      </c>
      <c r="H774">
        <f>'winequality-white'!J898</f>
        <v>0.77</v>
      </c>
      <c r="I774">
        <f>'winequality-white'!K898</f>
        <v>12.5</v>
      </c>
      <c r="J774" s="17">
        <v>7</v>
      </c>
      <c r="K774">
        <f>STANDARDIZE(physicochemical[[#This Row],[fixed acidity]],Stats!B$3,Stats!B$7)</f>
        <v>-0.23352905907998314</v>
      </c>
      <c r="L774">
        <f>STANDARDIZE(physicochemical[[#This Row],[volatile acidity]],Stats!C$3,Stats!C$7)</f>
        <v>-1.2225716009452405</v>
      </c>
      <c r="M774">
        <f>STANDARDIZE(physicochemical[[#This Row],[residual sugar]],Stats!E$3,Stats!E$7)</f>
        <v>-0.14479892114872595</v>
      </c>
      <c r="N774">
        <f>STANDARDIZE(physicochemical[[#This Row],[chlorides]],Stats!F$3,Stats!F$7)</f>
        <v>-0.24791376444057411</v>
      </c>
      <c r="O774">
        <f>STANDARDIZE(physicochemical[[#This Row],[free sulfur dioxide]],Stats!G$3,Stats!G$7)</f>
        <v>0.18339609838429685</v>
      </c>
      <c r="P774">
        <f>STANDARDIZE(physicochemical[[#This Row],[density]],Stats!I$3,Stats!I$7)</f>
        <v>-1.6363700734254538</v>
      </c>
      <c r="Q774">
        <f>STANDARDIZE(physicochemical[[#This Row],[pH]],Stats!J$3,Stats!J$7)</f>
        <v>6.9010099814441478E-2</v>
      </c>
      <c r="R774">
        <f>STANDARDIZE(physicochemical[[#This Row],[sulphates]],Stats!K$3,Stats!K$7)</f>
        <v>0.5539009583948804</v>
      </c>
      <c r="S774">
        <f>STANDARDIZE(physicochemical[[#This Row],[alcohol]],Stats!L$3,Stats!L$7)</f>
        <v>2.1867847925176442</v>
      </c>
      <c r="T774" s="17">
        <f>STANDARDIZE(physicochemical[[#This Row],[quality]],Stats!N$3,Stats!N$7)</f>
        <v>1.7605260264867657</v>
      </c>
      <c r="U774">
        <f>SQRT(SUMXMY2($K$2:$S$2,physicochemical[[#This Row],[STDFA]:[STDAlc]]))</f>
        <v>6.1862807373913604</v>
      </c>
      <c r="V774" t="str">
        <f>VLOOKUP(physicochemical[[#This Row],[Euclidean Dist]],Quartiles,2)</f>
        <v>Q2</v>
      </c>
      <c r="W774">
        <f>IF(physicochemical[[#This Row],[Euclidean Dist]]&lt;=beta,1-2*(physicochemical[[#This Row],[Euclidean Dist]]/gamma)^2,2*((physicochemical[[#This Row],[Euclidean Dist]]-gamma)/gamma)^2)</f>
        <v>0.6642065704889859</v>
      </c>
      <c r="X774" t="str">
        <f>VLOOKUP(physicochemical[[#This Row],[S- Fn]],FuzzyQ,2)</f>
        <v>Q2</v>
      </c>
      <c r="Y774">
        <f>physicochemical[[#This Row],[Euclidean Dist]]^2</f>
        <v>38.270069361819395</v>
      </c>
      <c r="Z774" t="str">
        <f>VLOOKUP(physicochemical[[#This Row],[Concentration]],FuzzyQ,2)</f>
        <v>Q1</v>
      </c>
      <c r="AA774">
        <f>SQRT(physicochemical[[#This Row],[S- Fn]])</f>
        <v>0.8149886934730971</v>
      </c>
      <c r="AB774" t="str">
        <f>VLOOKUP(physicochemical[[#This Row],[Dialation]],FuzzyQ,2)</f>
        <v>Q1</v>
      </c>
    </row>
    <row r="775" spans="1:28" x14ac:dyDescent="0.35">
      <c r="A775">
        <f>'winequality-white'!A901</f>
        <v>8.3000000000000007</v>
      </c>
      <c r="B775">
        <f>'winequality-white'!B901</f>
        <v>1.02</v>
      </c>
      <c r="C775">
        <f>'winequality-white'!D901</f>
        <v>3.4</v>
      </c>
      <c r="D775">
        <f>'winequality-white'!E901</f>
        <v>8.4000000000000005E-2</v>
      </c>
      <c r="E775">
        <f>'winequality-white'!F901</f>
        <v>6</v>
      </c>
      <c r="F775">
        <f>'winequality-white'!H901</f>
        <v>0.99892000000000003</v>
      </c>
      <c r="G775">
        <f>'winequality-white'!I901</f>
        <v>3.48</v>
      </c>
      <c r="H775">
        <f>'winequality-white'!J901</f>
        <v>0.49</v>
      </c>
      <c r="I775">
        <f>'winequality-white'!K901</f>
        <v>11</v>
      </c>
      <c r="J775" s="17">
        <v>3</v>
      </c>
      <c r="K775">
        <f>STANDARDIZE(physicochemical[[#This Row],[fixed acidity]],Stats!B$3,Stats!B$7)</f>
        <v>-0.23352905907998314</v>
      </c>
      <c r="L775">
        <f>STANDARDIZE(physicochemical[[#This Row],[volatile acidity]],Stats!C$3,Stats!C$7)</f>
        <v>2.7539084790910486</v>
      </c>
      <c r="M775">
        <f>STANDARDIZE(physicochemical[[#This Row],[residual sugar]],Stats!E$3,Stats!E$7)</f>
        <v>0.66232995927895189</v>
      </c>
      <c r="N775">
        <f>STANDARDIZE(physicochemical[[#This Row],[chlorides]],Stats!F$3,Stats!F$7)</f>
        <v>-0.12771315137847594</v>
      </c>
      <c r="O775">
        <f>STANDARDIZE(physicochemical[[#This Row],[free sulfur dioxide]],Stats!G$3,Stats!G$7)</f>
        <v>-0.91958754416751554</v>
      </c>
      <c r="P775">
        <f>STANDARDIZE(physicochemical[[#This Row],[density]],Stats!I$3,Stats!I$7)</f>
        <v>0.88330283339846249</v>
      </c>
      <c r="Q775">
        <f>STANDARDIZE(physicochemical[[#This Row],[pH]],Stats!J$3,Stats!J$7)</f>
        <v>1.1453144088469795</v>
      </c>
      <c r="R775">
        <f>STANDARDIZE(physicochemical[[#This Row],[sulphates]],Stats!K$3,Stats!K$7)</f>
        <v>-0.97440282905652598</v>
      </c>
      <c r="S775">
        <f>STANDARDIZE(physicochemical[[#This Row],[alcohol]],Stats!L$3,Stats!L$7)</f>
        <v>0.73492926701131767</v>
      </c>
      <c r="T775" s="17">
        <f>STANDARDIZE(physicochemical[[#This Row],[quality]],Stats!N$3,Stats!N$7)</f>
        <v>-3.2480828682124265</v>
      </c>
      <c r="U775">
        <f>SQRT(SUMXMY2($K$2:$S$2,physicochemical[[#This Row],[STDFA]:[STDAlc]]))</f>
        <v>2.099034684494002</v>
      </c>
      <c r="V775" t="str">
        <f>VLOOKUP(physicochemical[[#This Row],[Euclidean Dist]],Quartiles,2)</f>
        <v>Q1</v>
      </c>
      <c r="W775">
        <f>IF(physicochemical[[#This Row],[Euclidean Dist]]&lt;=beta,1-2*(physicochemical[[#This Row],[Euclidean Dist]]/gamma)^2,2*((physicochemical[[#This Row],[Euclidean Dist]]-gamma)/gamma)^2)</f>
        <v>0.96134086125317542</v>
      </c>
      <c r="X775" t="str">
        <f>VLOOKUP(physicochemical[[#This Row],[S- Fn]],FuzzyQ,2)</f>
        <v>Q1</v>
      </c>
      <c r="Y775">
        <f>physicochemical[[#This Row],[Euclidean Dist]]^2</f>
        <v>4.4059466067088344</v>
      </c>
      <c r="Z775" t="str">
        <f>VLOOKUP(physicochemical[[#This Row],[Concentration]],FuzzyQ,2)</f>
        <v>Q1</v>
      </c>
      <c r="AA775">
        <f>SQRT(physicochemical[[#This Row],[S- Fn]])</f>
        <v>0.98047991374284427</v>
      </c>
      <c r="AB775" t="str">
        <f>VLOOKUP(physicochemical[[#This Row],[Dialation]],FuzzyQ,2)</f>
        <v>Q1</v>
      </c>
    </row>
    <row r="776" spans="1:28" hidden="1" x14ac:dyDescent="0.35">
      <c r="A776">
        <f>'winequality-white'!A902</f>
        <v>8.9</v>
      </c>
      <c r="B776">
        <f>'winequality-white'!B902</f>
        <v>0.31</v>
      </c>
      <c r="C776">
        <f>'winequality-white'!D902</f>
        <v>2.6</v>
      </c>
      <c r="D776">
        <f>'winequality-white'!E902</f>
        <v>5.6000000000000001E-2</v>
      </c>
      <c r="E776">
        <f>'winequality-white'!F902</f>
        <v>10</v>
      </c>
      <c r="F776">
        <f>'winequality-white'!H902</f>
        <v>0.99561999999999995</v>
      </c>
      <c r="G776">
        <f>'winequality-white'!I902</f>
        <v>3.4</v>
      </c>
      <c r="H776">
        <f>'winequality-white'!J902</f>
        <v>0.69</v>
      </c>
      <c r="I776">
        <f>'winequality-white'!K902</f>
        <v>11.8</v>
      </c>
      <c r="J776" s="17">
        <v>5</v>
      </c>
      <c r="K776">
        <f>STANDARDIZE(physicochemical[[#This Row],[fixed acidity]],Stats!B$3,Stats!B$7)</f>
        <v>9.316116112982506E-2</v>
      </c>
      <c r="L776">
        <f>STANDARDIZE(physicochemical[[#This Row],[volatile acidity]],Stats!C$3,Stats!C$7)</f>
        <v>-1.2225716009452405</v>
      </c>
      <c r="M776">
        <f>STANDARDIZE(physicochemical[[#This Row],[residual sugar]],Stats!E$3,Stats!E$7)</f>
        <v>1.6626854936809765E-2</v>
      </c>
      <c r="N776">
        <f>STANDARDIZE(physicochemical[[#This Row],[chlorides]],Stats!F$3,Stats!F$7)</f>
        <v>-0.68864934566826697</v>
      </c>
      <c r="O776">
        <f>STANDARDIZE(physicochemical[[#This Row],[free sulfur dioxide]],Stats!G$3,Stats!G$7)</f>
        <v>-0.51850258323958376</v>
      </c>
      <c r="P776">
        <f>STANDARDIZE(physicochemical[[#This Row],[density]],Stats!I$3,Stats!I$7)</f>
        <v>-0.97270622743168345</v>
      </c>
      <c r="Q776">
        <f>STANDARDIZE(physicochemical[[#This Row],[pH]],Stats!J$3,Stats!J$7)</f>
        <v>0.63881826341990211</v>
      </c>
      <c r="R776">
        <f>STANDARDIZE(physicochemical[[#This Row],[sulphates]],Stats!K$3,Stats!K$7)</f>
        <v>0.11724273340876398</v>
      </c>
      <c r="S776">
        <f>STANDARDIZE(physicochemical[[#This Row],[alcohol]],Stats!L$3,Stats!L$7)</f>
        <v>1.5092522139480258</v>
      </c>
      <c r="T776" s="17">
        <f>STANDARDIZE(physicochemical[[#This Row],[quality]],Stats!N$3,Stats!N$7)</f>
        <v>-0.74377842086283041</v>
      </c>
      <c r="U776">
        <f>SQRT(SUMXMY2($K$2:$S$2,physicochemical[[#This Row],[STDFA]:[STDAlc]]))</f>
        <v>5.6223291901478101</v>
      </c>
      <c r="V776" t="str">
        <f>VLOOKUP(physicochemical[[#This Row],[Euclidean Dist]],Quartiles,2)</f>
        <v>Q2</v>
      </c>
      <c r="W776">
        <f>IF(physicochemical[[#This Row],[Euclidean Dist]]&lt;=beta,1-2*(physicochemical[[#This Row],[Euclidean Dist]]/gamma)^2,2*((physicochemical[[#This Row],[Euclidean Dist]]-gamma)/gamma)^2)</f>
        <v>0.7226389421702033</v>
      </c>
      <c r="X776" t="str">
        <f>VLOOKUP(physicochemical[[#This Row],[S- Fn]],FuzzyQ,2)</f>
        <v>Q2</v>
      </c>
      <c r="Y776">
        <f>physicochemical[[#This Row],[Euclidean Dist]]^2</f>
        <v>31.610585522388131</v>
      </c>
      <c r="Z776" t="str">
        <f>VLOOKUP(physicochemical[[#This Row],[Concentration]],FuzzyQ,2)</f>
        <v>Q1</v>
      </c>
      <c r="AA776">
        <f>SQRT(physicochemical[[#This Row],[S- Fn]])</f>
        <v>0.85008172675937654</v>
      </c>
      <c r="AB776" t="str">
        <f>VLOOKUP(physicochemical[[#This Row],[Dialation]],FuzzyQ,2)</f>
        <v>Q1</v>
      </c>
    </row>
    <row r="777" spans="1:28" hidden="1" x14ac:dyDescent="0.35">
      <c r="A777">
        <f>'winequality-white'!A903</f>
        <v>7.4</v>
      </c>
      <c r="B777">
        <f>'winequality-white'!B903</f>
        <v>0.63500000000000001</v>
      </c>
      <c r="C777">
        <f>'winequality-white'!D903</f>
        <v>2.4</v>
      </c>
      <c r="D777">
        <f>'winequality-white'!E903</f>
        <v>0.08</v>
      </c>
      <c r="E777">
        <f>'winequality-white'!F903</f>
        <v>16</v>
      </c>
      <c r="F777">
        <f>'winequality-white'!H903</f>
        <v>0.99736000000000002</v>
      </c>
      <c r="G777">
        <f>'winequality-white'!I903</f>
        <v>3.58</v>
      </c>
      <c r="H777">
        <f>'winequality-white'!J903</f>
        <v>0.69</v>
      </c>
      <c r="I777">
        <f>'winequality-white'!K903</f>
        <v>10.8</v>
      </c>
      <c r="J777" s="17">
        <v>7</v>
      </c>
      <c r="K777">
        <f>STANDARDIZE(physicochemical[[#This Row],[fixed acidity]],Stats!B$3,Stats!B$7)</f>
        <v>-0.72356438939469592</v>
      </c>
      <c r="L777">
        <f>STANDARDIZE(physicochemical[[#This Row],[volatile acidity]],Stats!C$3,Stats!C$7)</f>
        <v>0.59764815400094817</v>
      </c>
      <c r="M777">
        <f>STANDARDIZE(physicochemical[[#This Row],[residual sugar]],Stats!E$3,Stats!E$7)</f>
        <v>-0.14479892114872595</v>
      </c>
      <c r="N777">
        <f>STANDARDIZE(physicochemical[[#This Row],[chlorides]],Stats!F$3,Stats!F$7)</f>
        <v>-0.20784689341987472</v>
      </c>
      <c r="O777">
        <f>STANDARDIZE(physicochemical[[#This Row],[free sulfur dioxide]],Stats!G$3,Stats!G$7)</f>
        <v>8.3124858152313921E-2</v>
      </c>
      <c r="P777">
        <f>STANDARDIZE(physicochemical[[#This Row],[density]],Stats!I$3,Stats!I$7)</f>
        <v>5.9167319151388993E-3</v>
      </c>
      <c r="Q777">
        <f>STANDARDIZE(physicochemical[[#This Row],[pH]],Stats!J$3,Stats!J$7)</f>
        <v>1.7784345906308263</v>
      </c>
      <c r="R777">
        <f>STANDARDIZE(physicochemical[[#This Row],[sulphates]],Stats!K$3,Stats!K$7)</f>
        <v>0.11724273340876398</v>
      </c>
      <c r="S777">
        <f>STANDARDIZE(physicochemical[[#This Row],[alcohol]],Stats!L$3,Stats!L$7)</f>
        <v>0.54134853027714147</v>
      </c>
      <c r="T777" s="17">
        <f>STANDARDIZE(physicochemical[[#This Row],[quality]],Stats!N$3,Stats!N$7)</f>
        <v>1.7605260264867657</v>
      </c>
      <c r="U777">
        <f>SQRT(SUMXMY2($K$2:$S$2,physicochemical[[#This Row],[STDFA]:[STDAlc]]))</f>
        <v>3.7434577007047825</v>
      </c>
      <c r="V777" t="str">
        <f>VLOOKUP(physicochemical[[#This Row],[Euclidean Dist]],Quartiles,2)</f>
        <v>Q1</v>
      </c>
      <c r="W777">
        <f>IF(physicochemical[[#This Row],[Euclidean Dist]]&lt;=beta,1-2*(physicochemical[[#This Row],[Euclidean Dist]]/gamma)^2,2*((physicochemical[[#This Row],[Euclidean Dist]]-gamma)/gamma)^2)</f>
        <v>0.87704142963124609</v>
      </c>
      <c r="X777" t="str">
        <f>VLOOKUP(physicochemical[[#This Row],[S- Fn]],FuzzyQ,2)</f>
        <v>Q1</v>
      </c>
      <c r="Y777">
        <f>physicochemical[[#This Row],[Euclidean Dist]]^2</f>
        <v>14.013475556965936</v>
      </c>
      <c r="Z777" t="str">
        <f>VLOOKUP(physicochemical[[#This Row],[Concentration]],FuzzyQ,2)</f>
        <v>Q1</v>
      </c>
      <c r="AA777">
        <f>SQRT(physicochemical[[#This Row],[S- Fn]])</f>
        <v>0.93650490101827344</v>
      </c>
      <c r="AB777" t="str">
        <f>VLOOKUP(physicochemical[[#This Row],[Dialation]],FuzzyQ,2)</f>
        <v>Q1</v>
      </c>
    </row>
    <row r="778" spans="1:28" hidden="1" x14ac:dyDescent="0.35">
      <c r="A778">
        <f>'winequality-white'!A905</f>
        <v>6.8</v>
      </c>
      <c r="B778">
        <f>'winequality-white'!B905</f>
        <v>0.59</v>
      </c>
      <c r="C778">
        <f>'winequality-white'!D905</f>
        <v>6</v>
      </c>
      <c r="D778">
        <f>'winequality-white'!E905</f>
        <v>0.06</v>
      </c>
      <c r="E778">
        <f>'winequality-white'!F905</f>
        <v>11</v>
      </c>
      <c r="F778">
        <f>'winequality-white'!H905</f>
        <v>0.99619999999999997</v>
      </c>
      <c r="G778">
        <f>'winequality-white'!I905</f>
        <v>3.41</v>
      </c>
      <c r="H778">
        <f>'winequality-white'!J905</f>
        <v>0.59</v>
      </c>
      <c r="I778">
        <f>'winequality-white'!K905</f>
        <v>10.8</v>
      </c>
      <c r="J778" s="17">
        <v>7</v>
      </c>
      <c r="K778">
        <f>STANDARDIZE(physicochemical[[#This Row],[fixed acidity]],Stats!B$3,Stats!B$7)</f>
        <v>-1.0502546096045047</v>
      </c>
      <c r="L778">
        <f>STANDARDIZE(physicochemical[[#This Row],[volatile acidity]],Stats!C$3,Stats!C$7)</f>
        <v>0.34561772639301408</v>
      </c>
      <c r="M778">
        <f>STANDARDIZE(physicochemical[[#This Row],[residual sugar]],Stats!E$3,Stats!E$7)</f>
        <v>2.7608650483909143</v>
      </c>
      <c r="N778">
        <f>STANDARDIZE(physicochemical[[#This Row],[chlorides]],Stats!F$3,Stats!F$7)</f>
        <v>-0.6085156036268683</v>
      </c>
      <c r="O778">
        <f>STANDARDIZE(physicochemical[[#This Row],[free sulfur dioxide]],Stats!G$3,Stats!G$7)</f>
        <v>-0.41823134300760079</v>
      </c>
      <c r="P778">
        <f>STANDARDIZE(physicochemical[[#This Row],[density]],Stats!I$3,Stats!I$7)</f>
        <v>-0.64649857431607605</v>
      </c>
      <c r="Q778">
        <f>STANDARDIZE(physicochemical[[#This Row],[pH]],Stats!J$3,Stats!J$7)</f>
        <v>0.70213028159828828</v>
      </c>
      <c r="R778">
        <f>STANDARDIZE(physicochemical[[#This Row],[sulphates]],Stats!K$3,Stats!K$7)</f>
        <v>-0.42858004782388098</v>
      </c>
      <c r="S778">
        <f>STANDARDIZE(physicochemical[[#This Row],[alcohol]],Stats!L$3,Stats!L$7)</f>
        <v>0.54134853027714147</v>
      </c>
      <c r="T778" s="17">
        <f>STANDARDIZE(physicochemical[[#This Row],[quality]],Stats!N$3,Stats!N$7)</f>
        <v>1.7605260264867657</v>
      </c>
      <c r="U778">
        <f>SQRT(SUMXMY2($K$2:$S$2,physicochemical[[#This Row],[STDFA]:[STDAlc]]))</f>
        <v>4.0240078298327866</v>
      </c>
      <c r="V778" t="str">
        <f>VLOOKUP(physicochemical[[#This Row],[Euclidean Dist]],Quartiles,2)</f>
        <v>Q2</v>
      </c>
      <c r="W778">
        <f>IF(physicochemical[[#This Row],[Euclidean Dist]]&lt;=beta,1-2*(physicochemical[[#This Row],[Euclidean Dist]]/gamma)^2,2*((physicochemical[[#This Row],[Euclidean Dist]]-gamma)/gamma)^2)</f>
        <v>0.85792077521144672</v>
      </c>
      <c r="X778" t="str">
        <f>VLOOKUP(physicochemical[[#This Row],[S- Fn]],FuzzyQ,2)</f>
        <v>Q1</v>
      </c>
      <c r="Y778">
        <f>physicochemical[[#This Row],[Euclidean Dist]]^2</f>
        <v>16.192639014555574</v>
      </c>
      <c r="Z778" t="str">
        <f>VLOOKUP(physicochemical[[#This Row],[Concentration]],FuzzyQ,2)</f>
        <v>Q1</v>
      </c>
      <c r="AA778">
        <f>SQRT(physicochemical[[#This Row],[S- Fn]])</f>
        <v>0.92624012826666424</v>
      </c>
      <c r="AB778" t="str">
        <f>VLOOKUP(physicochemical[[#This Row],[Dialation]],FuzzyQ,2)</f>
        <v>Q1</v>
      </c>
    </row>
    <row r="779" spans="1:28" hidden="1" x14ac:dyDescent="0.35">
      <c r="A779">
        <f>'winequality-white'!A907</f>
        <v>9.1999999999999993</v>
      </c>
      <c r="B779">
        <f>'winequality-white'!B907</f>
        <v>0.57999999999999996</v>
      </c>
      <c r="C779">
        <f>'winequality-white'!D907</f>
        <v>3</v>
      </c>
      <c r="D779">
        <f>'winequality-white'!E907</f>
        <v>8.1000000000000003E-2</v>
      </c>
      <c r="E779">
        <f>'winequality-white'!F907</f>
        <v>15</v>
      </c>
      <c r="F779">
        <f>'winequality-white'!H907</f>
        <v>0.998</v>
      </c>
      <c r="G779">
        <f>'winequality-white'!I907</f>
        <v>3.23</v>
      </c>
      <c r="H779">
        <f>'winequality-white'!J907</f>
        <v>0.59</v>
      </c>
      <c r="I779">
        <f>'winequality-white'!K907</f>
        <v>9.5</v>
      </c>
      <c r="J779" s="17">
        <v>5</v>
      </c>
      <c r="K779">
        <f>STANDARDIZE(physicochemical[[#This Row],[fixed acidity]],Stats!B$3,Stats!B$7)</f>
        <v>0.25650627123472869</v>
      </c>
      <c r="L779">
        <f>STANDARDIZE(physicochemical[[#This Row],[volatile acidity]],Stats!C$3,Stats!C$7)</f>
        <v>0.28961096470236208</v>
      </c>
      <c r="M779">
        <f>STANDARDIZE(physicochemical[[#This Row],[residual sugar]],Stats!E$3,Stats!E$7)</f>
        <v>0.33947840710788085</v>
      </c>
      <c r="N779">
        <f>STANDARDIZE(physicochemical[[#This Row],[chlorides]],Stats!F$3,Stats!F$7)</f>
        <v>-0.18781345790952503</v>
      </c>
      <c r="O779">
        <f>STANDARDIZE(physicochemical[[#This Row],[free sulfur dioxide]],Stats!G$3,Stats!G$7)</f>
        <v>-1.714638207966902E-2</v>
      </c>
      <c r="P779">
        <f>STANDARDIZE(physicochemical[[#This Row],[density]],Stats!I$3,Stats!I$7)</f>
        <v>0.36587000431853767</v>
      </c>
      <c r="Q779">
        <f>STANDARDIZE(physicochemical[[#This Row],[pH]],Stats!J$3,Stats!J$7)</f>
        <v>-0.43748604561263593</v>
      </c>
      <c r="R779">
        <f>STANDARDIZE(physicochemical[[#This Row],[sulphates]],Stats!K$3,Stats!K$7)</f>
        <v>-0.42858004782388098</v>
      </c>
      <c r="S779">
        <f>STANDARDIZE(physicochemical[[#This Row],[alcohol]],Stats!L$3,Stats!L$7)</f>
        <v>-0.71692625849500891</v>
      </c>
      <c r="T779" s="17">
        <f>STANDARDIZE(physicochemical[[#This Row],[quality]],Stats!N$3,Stats!N$7)</f>
        <v>-0.74377842086283041</v>
      </c>
      <c r="U779">
        <f>SQRT(SUMXMY2($K$2:$S$2,physicochemical[[#This Row],[STDFA]:[STDAlc]]))</f>
        <v>4.7984280377701536</v>
      </c>
      <c r="V779" t="str">
        <f>VLOOKUP(physicochemical[[#This Row],[Euclidean Dist]],Quartiles,2)</f>
        <v>Q2</v>
      </c>
      <c r="W779">
        <f>IF(physicochemical[[#This Row],[Euclidean Dist]]&lt;=beta,1-2*(physicochemical[[#This Row],[Euclidean Dist]]/gamma)^2,2*((physicochemical[[#This Row],[Euclidean Dist]]-gamma)/gamma)^2)</f>
        <v>0.79797230131576791</v>
      </c>
      <c r="X779" t="str">
        <f>VLOOKUP(physicochemical[[#This Row],[S- Fn]],FuzzyQ,2)</f>
        <v>Q1</v>
      </c>
      <c r="Y779">
        <f>physicochemical[[#This Row],[Euclidean Dist]]^2</f>
        <v>23.024911633658725</v>
      </c>
      <c r="Z779" t="str">
        <f>VLOOKUP(physicochemical[[#This Row],[Concentration]],FuzzyQ,2)</f>
        <v>Q1</v>
      </c>
      <c r="AA779">
        <f>SQRT(physicochemical[[#This Row],[S- Fn]])</f>
        <v>0.89329295380393992</v>
      </c>
      <c r="AB779" t="str">
        <f>VLOOKUP(physicochemical[[#This Row],[Dialation]],FuzzyQ,2)</f>
        <v>Q1</v>
      </c>
    </row>
    <row r="780" spans="1:28" hidden="1" x14ac:dyDescent="0.35">
      <c r="A780">
        <f>'winequality-white'!A908</f>
        <v>7.2</v>
      </c>
      <c r="B780">
        <f>'winequality-white'!B908</f>
        <v>0.54</v>
      </c>
      <c r="C780">
        <f>'winequality-white'!D908</f>
        <v>2.6</v>
      </c>
      <c r="D780">
        <f>'winequality-white'!E908</f>
        <v>8.4000000000000005E-2</v>
      </c>
      <c r="E780">
        <f>'winequality-white'!F908</f>
        <v>12</v>
      </c>
      <c r="F780">
        <f>'winequality-white'!H908</f>
        <v>0.99639999999999995</v>
      </c>
      <c r="G780">
        <f>'winequality-white'!I908</f>
        <v>3.39</v>
      </c>
      <c r="H780">
        <f>'winequality-white'!J908</f>
        <v>0.71</v>
      </c>
      <c r="I780">
        <f>'winequality-white'!K908</f>
        <v>11</v>
      </c>
      <c r="J780" s="17">
        <v>5</v>
      </c>
      <c r="K780">
        <f>STANDARDIZE(physicochemical[[#This Row],[fixed acidity]],Stats!B$3,Stats!B$7)</f>
        <v>-0.83246112946463224</v>
      </c>
      <c r="L780">
        <f>STANDARDIZE(physicochemical[[#This Row],[volatile acidity]],Stats!C$3,Stats!C$7)</f>
        <v>6.5583917939754682E-2</v>
      </c>
      <c r="M780">
        <f>STANDARDIZE(physicochemical[[#This Row],[residual sugar]],Stats!E$3,Stats!E$7)</f>
        <v>1.6626854936809765E-2</v>
      </c>
      <c r="N780">
        <f>STANDARDIZE(physicochemical[[#This Row],[chlorides]],Stats!F$3,Stats!F$7)</f>
        <v>-0.12771315137847594</v>
      </c>
      <c r="O780">
        <f>STANDARDIZE(physicochemical[[#This Row],[free sulfur dioxide]],Stats!G$3,Stats!G$7)</f>
        <v>-0.31796010277561787</v>
      </c>
      <c r="P780">
        <f>STANDARDIZE(physicochemical[[#This Row],[density]],Stats!I$3,Stats!I$7)</f>
        <v>-0.53401317669002168</v>
      </c>
      <c r="Q780">
        <f>STANDARDIZE(physicochemical[[#This Row],[pH]],Stats!J$3,Stats!J$7)</f>
        <v>0.57550624524151883</v>
      </c>
      <c r="R780">
        <f>STANDARDIZE(physicochemical[[#This Row],[sulphates]],Stats!K$3,Stats!K$7)</f>
        <v>0.22640728965529308</v>
      </c>
      <c r="S780">
        <f>STANDARDIZE(physicochemical[[#This Row],[alcohol]],Stats!L$3,Stats!L$7)</f>
        <v>0.73492926701131767</v>
      </c>
      <c r="T780" s="17">
        <f>STANDARDIZE(physicochemical[[#This Row],[quality]],Stats!N$3,Stats!N$7)</f>
        <v>-0.74377842086283041</v>
      </c>
      <c r="U780">
        <f>SQRT(SUMXMY2($K$2:$S$2,physicochemical[[#This Row],[STDFA]:[STDAlc]]))</f>
        <v>4.3200049216153031</v>
      </c>
      <c r="V780" t="str">
        <f>VLOOKUP(physicochemical[[#This Row],[Euclidean Dist]],Quartiles,2)</f>
        <v>Q2</v>
      </c>
      <c r="W780">
        <f>IF(physicochemical[[#This Row],[Euclidean Dist]]&lt;=beta,1-2*(physicochemical[[#This Row],[Euclidean Dist]]/gamma)^2,2*((physicochemical[[#This Row],[Euclidean Dist]]-gamma)/gamma)^2)</f>
        <v>0.8362499550620438</v>
      </c>
      <c r="X780" t="str">
        <f>VLOOKUP(physicochemical[[#This Row],[S- Fn]],FuzzyQ,2)</f>
        <v>Q1</v>
      </c>
      <c r="Y780">
        <f>physicochemical[[#This Row],[Euclidean Dist]]^2</f>
        <v>18.662442522780442</v>
      </c>
      <c r="Z780" t="str">
        <f>VLOOKUP(physicochemical[[#This Row],[Concentration]],FuzzyQ,2)</f>
        <v>Q1</v>
      </c>
      <c r="AA780">
        <f>SQRT(physicochemical[[#This Row],[S- Fn]])</f>
        <v>0.91446703333802237</v>
      </c>
      <c r="AB780" t="str">
        <f>VLOOKUP(physicochemical[[#This Row],[Dialation]],FuzzyQ,2)</f>
        <v>Q1</v>
      </c>
    </row>
    <row r="781" spans="1:28" hidden="1" x14ac:dyDescent="0.35">
      <c r="A781">
        <f>'winequality-white'!A909</f>
        <v>6.1</v>
      </c>
      <c r="B781">
        <f>'winequality-white'!B909</f>
        <v>0.56000000000000005</v>
      </c>
      <c r="C781">
        <f>'winequality-white'!D909</f>
        <v>2.2000000000000002</v>
      </c>
      <c r="D781">
        <f>'winequality-white'!E909</f>
        <v>7.9000000000000001E-2</v>
      </c>
      <c r="E781">
        <f>'winequality-white'!F909</f>
        <v>6</v>
      </c>
      <c r="F781">
        <f>'winequality-white'!H909</f>
        <v>0.99480000000000002</v>
      </c>
      <c r="G781">
        <f>'winequality-white'!I909</f>
        <v>3.59</v>
      </c>
      <c r="H781">
        <f>'winequality-white'!J909</f>
        <v>0.54</v>
      </c>
      <c r="I781">
        <f>'winequality-white'!K909</f>
        <v>11.5</v>
      </c>
      <c r="J781" s="17">
        <v>6</v>
      </c>
      <c r="K781">
        <f>STANDARDIZE(physicochemical[[#This Row],[fixed acidity]],Stats!B$3,Stats!B$7)</f>
        <v>-1.4313931998492813</v>
      </c>
      <c r="L781">
        <f>STANDARDIZE(physicochemical[[#This Row],[volatile acidity]],Stats!C$3,Stats!C$7)</f>
        <v>0.1775974413210587</v>
      </c>
      <c r="M781">
        <f>STANDARDIZE(physicochemical[[#This Row],[residual sugar]],Stats!E$3,Stats!E$7)</f>
        <v>-0.30622469723426132</v>
      </c>
      <c r="N781">
        <f>STANDARDIZE(physicochemical[[#This Row],[chlorides]],Stats!F$3,Stats!F$7)</f>
        <v>-0.22788032893022442</v>
      </c>
      <c r="O781">
        <f>STANDARDIZE(physicochemical[[#This Row],[free sulfur dioxide]],Stats!G$3,Stats!G$7)</f>
        <v>-0.91958754416751554</v>
      </c>
      <c r="P781">
        <f>STANDARDIZE(physicochemical[[#This Row],[density]],Stats!I$3,Stats!I$7)</f>
        <v>-1.4338963576985186</v>
      </c>
      <c r="Q781">
        <f>STANDARDIZE(physicochemical[[#This Row],[pH]],Stats!J$3,Stats!J$7)</f>
        <v>1.8417466088092096</v>
      </c>
      <c r="R781">
        <f>STANDARDIZE(physicochemical[[#This Row],[sulphates]],Stats!K$3,Stats!K$7)</f>
        <v>-0.70149143844020312</v>
      </c>
      <c r="S781">
        <f>STANDARDIZE(physicochemical[[#This Row],[alcohol]],Stats!L$3,Stats!L$7)</f>
        <v>1.2188811088467597</v>
      </c>
      <c r="T781" s="17">
        <f>STANDARDIZE(physicochemical[[#This Row],[quality]],Stats!N$3,Stats!N$7)</f>
        <v>0.50837380281196765</v>
      </c>
      <c r="U781">
        <f>SQRT(SUMXMY2($K$2:$S$2,physicochemical[[#This Row],[STDFA]:[STDAlc]]))</f>
        <v>4.1617805047455292</v>
      </c>
      <c r="V781" t="str">
        <f>VLOOKUP(physicochemical[[#This Row],[Euclidean Dist]],Quartiles,2)</f>
        <v>Q2</v>
      </c>
      <c r="W781">
        <f>IF(physicochemical[[#This Row],[Euclidean Dist]]&lt;=beta,1-2*(physicochemical[[#This Row],[Euclidean Dist]]/gamma)^2,2*((physicochemical[[#This Row],[Euclidean Dist]]-gamma)/gamma)^2)</f>
        <v>0.84802530249364838</v>
      </c>
      <c r="X781" t="str">
        <f>VLOOKUP(physicochemical[[#This Row],[S- Fn]],FuzzyQ,2)</f>
        <v>Q1</v>
      </c>
      <c r="Y781">
        <f>physicochemical[[#This Row],[Euclidean Dist]]^2</f>
        <v>17.32041696967995</v>
      </c>
      <c r="Z781" t="str">
        <f>VLOOKUP(physicochemical[[#This Row],[Concentration]],FuzzyQ,2)</f>
        <v>Q1</v>
      </c>
      <c r="AA781">
        <f>SQRT(physicochemical[[#This Row],[S- Fn]])</f>
        <v>0.9208828929313696</v>
      </c>
      <c r="AB781" t="str">
        <f>VLOOKUP(physicochemical[[#This Row],[Dialation]],FuzzyQ,2)</f>
        <v>Q1</v>
      </c>
    </row>
    <row r="782" spans="1:28" hidden="1" x14ac:dyDescent="0.35">
      <c r="A782">
        <f>'winequality-white'!A910</f>
        <v>7.4</v>
      </c>
      <c r="B782">
        <f>'winequality-white'!B910</f>
        <v>0.52</v>
      </c>
      <c r="C782">
        <f>'winequality-white'!D910</f>
        <v>2.4</v>
      </c>
      <c r="D782">
        <f>'winequality-white'!E910</f>
        <v>7.8E-2</v>
      </c>
      <c r="E782">
        <f>'winequality-white'!F910</f>
        <v>34</v>
      </c>
      <c r="F782">
        <f>'winequality-white'!H910</f>
        <v>0.99528000000000005</v>
      </c>
      <c r="G782">
        <f>'winequality-white'!I910</f>
        <v>3.43</v>
      </c>
      <c r="H782">
        <f>'winequality-white'!J910</f>
        <v>0.59</v>
      </c>
      <c r="I782">
        <f>'winequality-white'!K910</f>
        <v>10.8</v>
      </c>
      <c r="J782" s="17">
        <v>6</v>
      </c>
      <c r="K782">
        <f>STANDARDIZE(physicochemical[[#This Row],[fixed acidity]],Stats!B$3,Stats!B$7)</f>
        <v>-0.72356438939469592</v>
      </c>
      <c r="L782">
        <f>STANDARDIZE(physicochemical[[#This Row],[volatile acidity]],Stats!C$3,Stats!C$7)</f>
        <v>-4.6429605441549338E-2</v>
      </c>
      <c r="M782">
        <f>STANDARDIZE(physicochemical[[#This Row],[residual sugar]],Stats!E$3,Stats!E$7)</f>
        <v>-0.14479892114872595</v>
      </c>
      <c r="N782">
        <f>STANDARDIZE(physicochemical[[#This Row],[chlorides]],Stats!F$3,Stats!F$7)</f>
        <v>-0.24791376444057411</v>
      </c>
      <c r="O782">
        <f>STANDARDIZE(physicochemical[[#This Row],[free sulfur dioxide]],Stats!G$3,Stats!G$7)</f>
        <v>1.8880071823280069</v>
      </c>
      <c r="P782">
        <f>STANDARDIZE(physicochemical[[#This Row],[density]],Stats!I$3,Stats!I$7)</f>
        <v>-1.1639314033959383</v>
      </c>
      <c r="Q782">
        <f>STANDARDIZE(physicochemical[[#This Row],[pH]],Stats!J$3,Stats!J$7)</f>
        <v>0.82875431795505761</v>
      </c>
      <c r="R782">
        <f>STANDARDIZE(physicochemical[[#This Row],[sulphates]],Stats!K$3,Stats!K$7)</f>
        <v>-0.42858004782388098</v>
      </c>
      <c r="S782">
        <f>STANDARDIZE(physicochemical[[#This Row],[alcohol]],Stats!L$3,Stats!L$7)</f>
        <v>0.54134853027714147</v>
      </c>
      <c r="T782" s="17">
        <f>STANDARDIZE(physicochemical[[#This Row],[quality]],Stats!N$3,Stats!N$7)</f>
        <v>0.50837380281196765</v>
      </c>
      <c r="U782">
        <f>SQRT(SUMXMY2($K$2:$S$2,physicochemical[[#This Row],[STDFA]:[STDAlc]]))</f>
        <v>5.1903835496455626</v>
      </c>
      <c r="V782" t="str">
        <f>VLOOKUP(physicochemical[[#This Row],[Euclidean Dist]],Quartiles,2)</f>
        <v>Q2</v>
      </c>
      <c r="W782">
        <f>IF(physicochemical[[#This Row],[Euclidean Dist]]&lt;=beta,1-2*(physicochemical[[#This Row],[Euclidean Dist]]/gamma)^2,2*((physicochemical[[#This Row],[Euclidean Dist]]-gamma)/gamma)^2)</f>
        <v>0.76361939048128535</v>
      </c>
      <c r="X782" t="str">
        <f>VLOOKUP(physicochemical[[#This Row],[S- Fn]],FuzzyQ,2)</f>
        <v>Q1</v>
      </c>
      <c r="Y782">
        <f>physicochemical[[#This Row],[Euclidean Dist]]^2</f>
        <v>26.940081392431271</v>
      </c>
      <c r="Z782" t="str">
        <f>VLOOKUP(physicochemical[[#This Row],[Concentration]],FuzzyQ,2)</f>
        <v>Q1</v>
      </c>
      <c r="AA782">
        <f>SQRT(physicochemical[[#This Row],[S- Fn]])</f>
        <v>0.87385318588495475</v>
      </c>
      <c r="AB782" t="str">
        <f>VLOOKUP(physicochemical[[#This Row],[Dialation]],FuzzyQ,2)</f>
        <v>Q1</v>
      </c>
    </row>
    <row r="783" spans="1:28" hidden="1" x14ac:dyDescent="0.35">
      <c r="A783">
        <f>'winequality-white'!A911</f>
        <v>7.3</v>
      </c>
      <c r="B783">
        <f>'winequality-white'!B911</f>
        <v>0.30499999999999999</v>
      </c>
      <c r="C783">
        <f>'winequality-white'!D911</f>
        <v>1.2</v>
      </c>
      <c r="D783">
        <f>'winequality-white'!E911</f>
        <v>5.8999999999999997E-2</v>
      </c>
      <c r="E783">
        <f>'winequality-white'!F911</f>
        <v>7</v>
      </c>
      <c r="F783">
        <f>'winequality-white'!H911</f>
        <v>0.99331000000000003</v>
      </c>
      <c r="G783">
        <f>'winequality-white'!I911</f>
        <v>3.29</v>
      </c>
      <c r="H783">
        <f>'winequality-white'!J911</f>
        <v>0.52</v>
      </c>
      <c r="I783">
        <f>'winequality-white'!K911</f>
        <v>11.5</v>
      </c>
      <c r="J783" s="17">
        <v>6</v>
      </c>
      <c r="K783">
        <f>STANDARDIZE(physicochemical[[#This Row],[fixed acidity]],Stats!B$3,Stats!B$7)</f>
        <v>-0.7780127594296643</v>
      </c>
      <c r="L783">
        <f>STANDARDIZE(physicochemical[[#This Row],[volatile acidity]],Stats!C$3,Stats!C$7)</f>
        <v>-1.2505749817905665</v>
      </c>
      <c r="M783">
        <f>STANDARDIZE(physicochemical[[#This Row],[residual sugar]],Stats!E$3,Stats!E$7)</f>
        <v>-1.1133535776619394</v>
      </c>
      <c r="N783">
        <f>STANDARDIZE(physicochemical[[#This Row],[chlorides]],Stats!F$3,Stats!F$7)</f>
        <v>-0.62854903913721794</v>
      </c>
      <c r="O783">
        <f>STANDARDIZE(physicochemical[[#This Row],[free sulfur dioxide]],Stats!G$3,Stats!G$7)</f>
        <v>-0.81931630393553256</v>
      </c>
      <c r="P783">
        <f>STANDARDIZE(physicochemical[[#This Row],[density]],Stats!I$3,Stats!I$7)</f>
        <v>-2.2719125700127107</v>
      </c>
      <c r="Q783">
        <f>STANDARDIZE(physicochemical[[#This Row],[pH]],Stats!J$3,Stats!J$7)</f>
        <v>-5.7613936542327875E-2</v>
      </c>
      <c r="R783">
        <f>STANDARDIZE(physicochemical[[#This Row],[sulphates]],Stats!K$3,Stats!K$7)</f>
        <v>-0.81065599468673222</v>
      </c>
      <c r="S783">
        <f>STANDARDIZE(physicochemical[[#This Row],[alcohol]],Stats!L$3,Stats!L$7)</f>
        <v>1.2188811088467597</v>
      </c>
      <c r="T783" s="17">
        <f>STANDARDIZE(physicochemical[[#This Row],[quality]],Stats!N$3,Stats!N$7)</f>
        <v>0.50837380281196765</v>
      </c>
      <c r="U783">
        <f>SQRT(SUMXMY2($K$2:$S$2,physicochemical[[#This Row],[STDFA]:[STDAlc]]))</f>
        <v>6.2962753593067031</v>
      </c>
      <c r="V783" t="str">
        <f>VLOOKUP(physicochemical[[#This Row],[Euclidean Dist]],Quartiles,2)</f>
        <v>Q2</v>
      </c>
      <c r="W783">
        <f>IF(physicochemical[[#This Row],[Euclidean Dist]]&lt;=beta,1-2*(physicochemical[[#This Row],[Euclidean Dist]]/gamma)^2,2*((physicochemical[[#This Row],[Euclidean Dist]]-gamma)/gamma)^2)</f>
        <v>0.6521593204994458</v>
      </c>
      <c r="X783" t="str">
        <f>VLOOKUP(physicochemical[[#This Row],[S- Fn]],FuzzyQ,2)</f>
        <v>Q2</v>
      </c>
      <c r="Y783">
        <f>physicochemical[[#This Row],[Euclidean Dist]]^2</f>
        <v>39.643083400212753</v>
      </c>
      <c r="Z783" t="str">
        <f>VLOOKUP(physicochemical[[#This Row],[Concentration]],FuzzyQ,2)</f>
        <v>Q1</v>
      </c>
      <c r="AA783">
        <f>SQRT(physicochemical[[#This Row],[S- Fn]])</f>
        <v>0.80756381822085477</v>
      </c>
      <c r="AB783" t="str">
        <f>VLOOKUP(physicochemical[[#This Row],[Dialation]],FuzzyQ,2)</f>
        <v>Q1</v>
      </c>
    </row>
    <row r="784" spans="1:28" hidden="1" x14ac:dyDescent="0.35">
      <c r="A784">
        <f>'winequality-white'!A912</f>
        <v>9.3000000000000007</v>
      </c>
      <c r="B784">
        <f>'winequality-white'!B912</f>
        <v>0.38</v>
      </c>
      <c r="C784">
        <f>'winequality-white'!D912</f>
        <v>3.8</v>
      </c>
      <c r="D784">
        <f>'winequality-white'!E912</f>
        <v>0.13200000000000001</v>
      </c>
      <c r="E784">
        <f>'winequality-white'!F912</f>
        <v>3</v>
      </c>
      <c r="F784">
        <f>'winequality-white'!H912</f>
        <v>0.99577000000000004</v>
      </c>
      <c r="G784">
        <f>'winequality-white'!I912</f>
        <v>3.23</v>
      </c>
      <c r="H784">
        <f>'winequality-white'!J912</f>
        <v>0.56999999999999995</v>
      </c>
      <c r="I784">
        <f>'winequality-white'!K912</f>
        <v>13.2</v>
      </c>
      <c r="J784" s="17">
        <v>6</v>
      </c>
      <c r="K784">
        <f>STANDARDIZE(physicochemical[[#This Row],[fixed acidity]],Stats!B$3,Stats!B$7)</f>
        <v>0.31095464126969752</v>
      </c>
      <c r="L784">
        <f>STANDARDIZE(physicochemical[[#This Row],[volatile acidity]],Stats!C$3,Stats!C$7)</f>
        <v>-0.83052426911067678</v>
      </c>
      <c r="M784">
        <f>STANDARDIZE(physicochemical[[#This Row],[residual sugar]],Stats!E$3,Stats!E$7)</f>
        <v>0.98518151145002297</v>
      </c>
      <c r="N784">
        <f>STANDARDIZE(physicochemical[[#This Row],[chlorides]],Stats!F$3,Stats!F$7)</f>
        <v>0.83389175311830843</v>
      </c>
      <c r="O784">
        <f>STANDARDIZE(physicochemical[[#This Row],[free sulfur dioxide]],Stats!G$3,Stats!G$7)</f>
        <v>-1.2204012648634643</v>
      </c>
      <c r="P784">
        <f>STANDARDIZE(physicochemical[[#This Row],[density]],Stats!I$3,Stats!I$7)</f>
        <v>-0.88834217921208036</v>
      </c>
      <c r="Q784">
        <f>STANDARDIZE(physicochemical[[#This Row],[pH]],Stats!J$3,Stats!J$7)</f>
        <v>-0.43748604561263593</v>
      </c>
      <c r="R784">
        <f>STANDARDIZE(physicochemical[[#This Row],[sulphates]],Stats!K$3,Stats!K$7)</f>
        <v>-0.53774460407041014</v>
      </c>
      <c r="S784">
        <f>STANDARDIZE(physicochemical[[#This Row],[alcohol]],Stats!L$3,Stats!L$7)</f>
        <v>2.8643173710872625</v>
      </c>
      <c r="T784" s="17">
        <f>STANDARDIZE(physicochemical[[#This Row],[quality]],Stats!N$3,Stats!N$7)</f>
        <v>0.50837380281196765</v>
      </c>
      <c r="U784">
        <f>SQRT(SUMXMY2($K$2:$S$2,physicochemical[[#This Row],[STDFA]:[STDAlc]]))</f>
        <v>5.8800000419326439</v>
      </c>
      <c r="V784" t="str">
        <f>VLOOKUP(physicochemical[[#This Row],[Euclidean Dist]],Quartiles,2)</f>
        <v>Q2</v>
      </c>
      <c r="W784">
        <f>IF(physicochemical[[#This Row],[Euclidean Dist]]&lt;=beta,1-2*(physicochemical[[#This Row],[Euclidean Dist]]/gamma)^2,2*((physicochemical[[#This Row],[Euclidean Dist]]-gamma)/gamma)^2)</f>
        <v>0.69663351259934148</v>
      </c>
      <c r="X784" t="str">
        <f>VLOOKUP(physicochemical[[#This Row],[S- Fn]],FuzzyQ,2)</f>
        <v>Q2</v>
      </c>
      <c r="Y784">
        <f>physicochemical[[#This Row],[Euclidean Dist]]^2</f>
        <v>34.574400493127897</v>
      </c>
      <c r="Z784" t="str">
        <f>VLOOKUP(physicochemical[[#This Row],[Concentration]],FuzzyQ,2)</f>
        <v>Q1</v>
      </c>
      <c r="AA784">
        <f>SQRT(physicochemical[[#This Row],[S- Fn]])</f>
        <v>0.83464574077829057</v>
      </c>
      <c r="AB784" t="str">
        <f>VLOOKUP(physicochemical[[#This Row],[Dialation]],FuzzyQ,2)</f>
        <v>Q1</v>
      </c>
    </row>
    <row r="785" spans="1:28" hidden="1" x14ac:dyDescent="0.35">
      <c r="A785">
        <f>'winequality-white'!A913</f>
        <v>9.1</v>
      </c>
      <c r="B785">
        <f>'winequality-white'!B913</f>
        <v>0.28000000000000003</v>
      </c>
      <c r="C785">
        <f>'winequality-white'!D913</f>
        <v>9</v>
      </c>
      <c r="D785">
        <f>'winequality-white'!E913</f>
        <v>0.114</v>
      </c>
      <c r="E785">
        <f>'winequality-white'!F913</f>
        <v>3</v>
      </c>
      <c r="F785">
        <f>'winequality-white'!H913</f>
        <v>0.99900999999999995</v>
      </c>
      <c r="G785">
        <f>'winequality-white'!I913</f>
        <v>3.18</v>
      </c>
      <c r="H785">
        <f>'winequality-white'!J913</f>
        <v>0.6</v>
      </c>
      <c r="I785">
        <f>'winequality-white'!K913</f>
        <v>10.9</v>
      </c>
      <c r="J785" s="17">
        <v>6</v>
      </c>
      <c r="K785">
        <f>STANDARDIZE(physicochemical[[#This Row],[fixed acidity]],Stats!B$3,Stats!B$7)</f>
        <v>0.2020579011997608</v>
      </c>
      <c r="L785">
        <f>STANDARDIZE(physicochemical[[#This Row],[volatile acidity]],Stats!C$3,Stats!C$7)</f>
        <v>-1.3905918860171962</v>
      </c>
      <c r="M785">
        <f>STANDARDIZE(physicochemical[[#This Row],[residual sugar]],Stats!E$3,Stats!E$7)</f>
        <v>5.1822516896739481</v>
      </c>
      <c r="N785">
        <f>STANDARDIZE(physicochemical[[#This Row],[chlorides]],Stats!F$3,Stats!F$7)</f>
        <v>0.47328991393201425</v>
      </c>
      <c r="O785">
        <f>STANDARDIZE(physicochemical[[#This Row],[free sulfur dioxide]],Stats!G$3,Stats!G$7)</f>
        <v>-1.2204012648634643</v>
      </c>
      <c r="P785">
        <f>STANDARDIZE(physicochemical[[#This Row],[density]],Stats!I$3,Stats!I$7)</f>
        <v>0.93392126233014938</v>
      </c>
      <c r="Q785">
        <f>STANDARDIZE(physicochemical[[#This Row],[pH]],Stats!J$3,Stats!J$7)</f>
        <v>-0.75404613650455787</v>
      </c>
      <c r="R785">
        <f>STANDARDIZE(physicochemical[[#This Row],[sulphates]],Stats!K$3,Stats!K$7)</f>
        <v>-0.37399776970061643</v>
      </c>
      <c r="S785">
        <f>STANDARDIZE(physicochemical[[#This Row],[alcohol]],Stats!L$3,Stats!L$7)</f>
        <v>0.63813889864422957</v>
      </c>
      <c r="T785" s="17">
        <f>STANDARDIZE(physicochemical[[#This Row],[quality]],Stats!N$3,Stats!N$7)</f>
        <v>0.50837380281196765</v>
      </c>
      <c r="U785">
        <f>SQRT(SUMXMY2($K$2:$S$2,physicochemical[[#This Row],[STDFA]:[STDAlc]]))</f>
        <v>7.1764411931263563</v>
      </c>
      <c r="V785" t="str">
        <f>VLOOKUP(physicochemical[[#This Row],[Euclidean Dist]],Quartiles,2)</f>
        <v>Q2</v>
      </c>
      <c r="W785">
        <f>IF(physicochemical[[#This Row],[Euclidean Dist]]&lt;=beta,1-2*(physicochemical[[#This Row],[Euclidean Dist]]/gamma)^2,2*((physicochemical[[#This Row],[Euclidean Dist]]-gamma)/gamma)^2)</f>
        <v>0.54811158713242092</v>
      </c>
      <c r="X785" t="str">
        <f>VLOOKUP(physicochemical[[#This Row],[S- Fn]],FuzzyQ,2)</f>
        <v>Q2</v>
      </c>
      <c r="Y785">
        <f>physicochemical[[#This Row],[Euclidean Dist]]^2</f>
        <v>51.501308198400842</v>
      </c>
      <c r="Z785" t="str">
        <f>VLOOKUP(physicochemical[[#This Row],[Concentration]],FuzzyQ,2)</f>
        <v>Q1</v>
      </c>
      <c r="AA785">
        <f>SQRT(physicochemical[[#This Row],[S- Fn]])</f>
        <v>0.74034558628550018</v>
      </c>
      <c r="AB785" t="str">
        <f>VLOOKUP(physicochemical[[#This Row],[Dialation]],FuzzyQ,2)</f>
        <v>Q2</v>
      </c>
    </row>
    <row r="786" spans="1:28" hidden="1" x14ac:dyDescent="0.35">
      <c r="A786">
        <f>'winequality-white'!A914</f>
        <v>10</v>
      </c>
      <c r="B786">
        <f>'winequality-white'!B914</f>
        <v>0.46</v>
      </c>
      <c r="C786">
        <f>'winequality-white'!D914</f>
        <v>2.9</v>
      </c>
      <c r="D786">
        <f>'winequality-white'!E914</f>
        <v>6.5000000000000002E-2</v>
      </c>
      <c r="E786">
        <f>'winequality-white'!F914</f>
        <v>4</v>
      </c>
      <c r="F786">
        <f>'winequality-white'!H914</f>
        <v>0.99673999999999996</v>
      </c>
      <c r="G786">
        <f>'winequality-white'!I914</f>
        <v>3.33</v>
      </c>
      <c r="H786">
        <f>'winequality-white'!J914</f>
        <v>0.62</v>
      </c>
      <c r="I786">
        <f>'winequality-white'!K914</f>
        <v>12.2</v>
      </c>
      <c r="J786" s="17">
        <v>6</v>
      </c>
      <c r="K786">
        <f>STANDARDIZE(physicochemical[[#This Row],[fixed acidity]],Stats!B$3,Stats!B$7)</f>
        <v>0.69209323151447366</v>
      </c>
      <c r="L786">
        <f>STANDARDIZE(physicochemical[[#This Row],[volatile acidity]],Stats!C$3,Stats!C$7)</f>
        <v>-0.38247017558546109</v>
      </c>
      <c r="M786">
        <f>STANDARDIZE(physicochemical[[#This Row],[residual sugar]],Stats!E$3,Stats!E$7)</f>
        <v>0.25876551906511297</v>
      </c>
      <c r="N786">
        <f>STANDARDIZE(physicochemical[[#This Row],[chlorides]],Stats!F$3,Stats!F$7)</f>
        <v>-0.50834842607511987</v>
      </c>
      <c r="O786">
        <f>STANDARDIZE(physicochemical[[#This Row],[free sulfur dioxide]],Stats!G$3,Stats!G$7)</f>
        <v>-1.1201300246314814</v>
      </c>
      <c r="P786">
        <f>STANDARDIZE(physicochemical[[#This Row],[density]],Stats!I$3,Stats!I$7)</f>
        <v>-0.34278800072570442</v>
      </c>
      <c r="Q786">
        <f>STANDARDIZE(physicochemical[[#This Row],[pH]],Stats!J$3,Stats!J$7)</f>
        <v>0.19563413617121084</v>
      </c>
      <c r="R786">
        <f>STANDARDIZE(physicochemical[[#This Row],[sulphates]],Stats!K$3,Stats!K$7)</f>
        <v>-0.26483321345408734</v>
      </c>
      <c r="S786">
        <f>STANDARDIZE(physicochemical[[#This Row],[alcohol]],Stats!L$3,Stats!L$7)</f>
        <v>1.8964136874163782</v>
      </c>
      <c r="T786" s="17">
        <f>STANDARDIZE(physicochemical[[#This Row],[quality]],Stats!N$3,Stats!N$7)</f>
        <v>0.50837380281196765</v>
      </c>
      <c r="U786">
        <f>SQRT(SUMXMY2($K$2:$S$2,physicochemical[[#This Row],[STDFA]:[STDAlc]]))</f>
        <v>5.1002252964877819</v>
      </c>
      <c r="V786" t="str">
        <f>VLOOKUP(physicochemical[[#This Row],[Euclidean Dist]],Quartiles,2)</f>
        <v>Q2</v>
      </c>
      <c r="W786">
        <f>IF(physicochemical[[#This Row],[Euclidean Dist]]&lt;=beta,1-2*(physicochemical[[#This Row],[Euclidean Dist]]/gamma)^2,2*((physicochemical[[#This Row],[Euclidean Dist]]-gamma)/gamma)^2)</f>
        <v>0.77176004836931034</v>
      </c>
      <c r="X786" t="str">
        <f>VLOOKUP(physicochemical[[#This Row],[S- Fn]],FuzzyQ,2)</f>
        <v>Q1</v>
      </c>
      <c r="Y786">
        <f>physicochemical[[#This Row],[Euclidean Dist]]^2</f>
        <v>26.012298074933884</v>
      </c>
      <c r="Z786" t="str">
        <f>VLOOKUP(physicochemical[[#This Row],[Concentration]],FuzzyQ,2)</f>
        <v>Q1</v>
      </c>
      <c r="AA786">
        <f>SQRT(physicochemical[[#This Row],[S- Fn]])</f>
        <v>0.87849874693667629</v>
      </c>
      <c r="AB786" t="str">
        <f>VLOOKUP(physicochemical[[#This Row],[Dialation]],FuzzyQ,2)</f>
        <v>Q1</v>
      </c>
    </row>
    <row r="787" spans="1:28" hidden="1" x14ac:dyDescent="0.35">
      <c r="A787">
        <f>'winequality-white'!A915</f>
        <v>9.4</v>
      </c>
      <c r="B787">
        <f>'winequality-white'!B915</f>
        <v>0.39500000000000002</v>
      </c>
      <c r="C787">
        <f>'winequality-white'!D915</f>
        <v>4.5999999999999996</v>
      </c>
      <c r="D787">
        <f>'winequality-white'!E915</f>
        <v>9.4E-2</v>
      </c>
      <c r="E787">
        <f>'winequality-white'!F915</f>
        <v>3</v>
      </c>
      <c r="F787">
        <f>'winequality-white'!H915</f>
        <v>0.99639</v>
      </c>
      <c r="G787">
        <f>'winequality-white'!I915</f>
        <v>3.27</v>
      </c>
      <c r="H787">
        <f>'winequality-white'!J915</f>
        <v>0.64</v>
      </c>
      <c r="I787">
        <f>'winequality-white'!K915</f>
        <v>12.2</v>
      </c>
      <c r="J787" s="17">
        <v>7</v>
      </c>
      <c r="K787">
        <f>STANDARDIZE(physicochemical[[#This Row],[fixed acidity]],Stats!B$3,Stats!B$7)</f>
        <v>0.3654030113046654</v>
      </c>
      <c r="L787">
        <f>STANDARDIZE(physicochemical[[#This Row],[volatile acidity]],Stats!C$3,Stats!C$7)</f>
        <v>-0.74651412657469884</v>
      </c>
      <c r="M787">
        <f>STANDARDIZE(physicochemical[[#This Row],[residual sugar]],Stats!E$3,Stats!E$7)</f>
        <v>1.6308846157921653</v>
      </c>
      <c r="N787">
        <f>STANDARDIZE(physicochemical[[#This Row],[chlorides]],Stats!F$3,Stats!F$7)</f>
        <v>7.2621203725020692E-2</v>
      </c>
      <c r="O787">
        <f>STANDARDIZE(physicochemical[[#This Row],[free sulfur dioxide]],Stats!G$3,Stats!G$7)</f>
        <v>-1.2204012648634643</v>
      </c>
      <c r="P787">
        <f>STANDARDIZE(physicochemical[[#This Row],[density]],Stats!I$3,Stats!I$7)</f>
        <v>-0.53963744657129942</v>
      </c>
      <c r="Q787">
        <f>STANDARDIZE(physicochemical[[#This Row],[pH]],Stats!J$3,Stats!J$7)</f>
        <v>-0.18423797289909724</v>
      </c>
      <c r="R787">
        <f>STANDARDIZE(physicochemical[[#This Row],[sulphates]],Stats!K$3,Stats!K$7)</f>
        <v>-0.15566865720755821</v>
      </c>
      <c r="S787">
        <f>STANDARDIZE(physicochemical[[#This Row],[alcohol]],Stats!L$3,Stats!L$7)</f>
        <v>1.8964136874163782</v>
      </c>
      <c r="T787" s="17">
        <f>STANDARDIZE(physicochemical[[#This Row],[quality]],Stats!N$3,Stats!N$7)</f>
        <v>1.7605260264867657</v>
      </c>
      <c r="U787">
        <f>SQRT(SUMXMY2($K$2:$S$2,physicochemical[[#This Row],[STDFA]:[STDAlc]]))</f>
        <v>5.3385994262766268</v>
      </c>
      <c r="V787" t="str">
        <f>VLOOKUP(physicochemical[[#This Row],[Euclidean Dist]],Quartiles,2)</f>
        <v>Q2</v>
      </c>
      <c r="W787">
        <f>IF(physicochemical[[#This Row],[Euclidean Dist]]&lt;=beta,1-2*(physicochemical[[#This Row],[Euclidean Dist]]/gamma)^2,2*((physicochemical[[#This Row],[Euclidean Dist]]-gamma)/gamma)^2)</f>
        <v>0.74992653277185528</v>
      </c>
      <c r="X787" t="str">
        <f>VLOOKUP(physicochemical[[#This Row],[S- Fn]],FuzzyQ,2)</f>
        <v>Q2</v>
      </c>
      <c r="Y787">
        <f>physicochemical[[#This Row],[Euclidean Dist]]^2</f>
        <v>28.500643834241128</v>
      </c>
      <c r="Z787" t="str">
        <f>VLOOKUP(physicochemical[[#This Row],[Concentration]],FuzzyQ,2)</f>
        <v>Q1</v>
      </c>
      <c r="AA787">
        <f>SQRT(physicochemical[[#This Row],[S- Fn]])</f>
        <v>0.86598298642170524</v>
      </c>
      <c r="AB787" t="str">
        <f>VLOOKUP(physicochemical[[#This Row],[Dialation]],FuzzyQ,2)</f>
        <v>Q1</v>
      </c>
    </row>
    <row r="788" spans="1:28" hidden="1" x14ac:dyDescent="0.35">
      <c r="A788">
        <f>'winequality-white'!A917</f>
        <v>8.6</v>
      </c>
      <c r="B788">
        <f>'winequality-white'!B917</f>
        <v>0.315</v>
      </c>
      <c r="C788">
        <f>'winequality-white'!D917</f>
        <v>2.2000000000000002</v>
      </c>
      <c r="D788">
        <f>'winequality-white'!E917</f>
        <v>7.9000000000000001E-2</v>
      </c>
      <c r="E788">
        <f>'winequality-white'!F917</f>
        <v>3</v>
      </c>
      <c r="F788">
        <f>'winequality-white'!H917</f>
        <v>0.99512</v>
      </c>
      <c r="G788">
        <f>'winequality-white'!I917</f>
        <v>3.27</v>
      </c>
      <c r="H788">
        <f>'winequality-white'!J917</f>
        <v>0.67</v>
      </c>
      <c r="I788">
        <f>'winequality-white'!K917</f>
        <v>11.9</v>
      </c>
      <c r="J788" s="17">
        <v>6</v>
      </c>
      <c r="K788">
        <f>STANDARDIZE(physicochemical[[#This Row],[fixed acidity]],Stats!B$3,Stats!B$7)</f>
        <v>-7.0183948975079527E-2</v>
      </c>
      <c r="L788">
        <f>STANDARDIZE(physicochemical[[#This Row],[volatile acidity]],Stats!C$3,Stats!C$7)</f>
        <v>-1.1945682200999146</v>
      </c>
      <c r="M788">
        <f>STANDARDIZE(physicochemical[[#This Row],[residual sugar]],Stats!E$3,Stats!E$7)</f>
        <v>-0.30622469723426132</v>
      </c>
      <c r="N788">
        <f>STANDARDIZE(physicochemical[[#This Row],[chlorides]],Stats!F$3,Stats!F$7)</f>
        <v>-0.22788032893022442</v>
      </c>
      <c r="O788">
        <f>STANDARDIZE(physicochemical[[#This Row],[free sulfur dioxide]],Stats!G$3,Stats!G$7)</f>
        <v>-1.2204012648634643</v>
      </c>
      <c r="P788">
        <f>STANDARDIZE(physicochemical[[#This Row],[density]],Stats!I$3,Stats!I$7)</f>
        <v>-1.2539197214968192</v>
      </c>
      <c r="Q788">
        <f>STANDARDIZE(physicochemical[[#This Row],[pH]],Stats!J$3,Stats!J$7)</f>
        <v>-0.18423797289909724</v>
      </c>
      <c r="R788">
        <f>STANDARDIZE(physicochemical[[#This Row],[sulphates]],Stats!K$3,Stats!K$7)</f>
        <v>8.0781771622354705E-3</v>
      </c>
      <c r="S788">
        <f>STANDARDIZE(physicochemical[[#This Row],[alcohol]],Stats!L$3,Stats!L$7)</f>
        <v>1.6060425823151139</v>
      </c>
      <c r="T788" s="17">
        <f>STANDARDIZE(physicochemical[[#This Row],[quality]],Stats!N$3,Stats!N$7)</f>
        <v>0.50837380281196765</v>
      </c>
      <c r="U788">
        <f>SQRT(SUMXMY2($K$2:$S$2,physicochemical[[#This Row],[STDFA]:[STDAlc]]))</f>
        <v>5.900621534837593</v>
      </c>
      <c r="V788" t="str">
        <f>VLOOKUP(physicochemical[[#This Row],[Euclidean Dist]],Quartiles,2)</f>
        <v>Q2</v>
      </c>
      <c r="W788">
        <f>IF(physicochemical[[#This Row],[Euclidean Dist]]&lt;=beta,1-2*(physicochemical[[#This Row],[Euclidean Dist]]/gamma)^2,2*((physicochemical[[#This Row],[Euclidean Dist]]-gamma)/gamma)^2)</f>
        <v>0.69450193448108699</v>
      </c>
      <c r="X788" t="str">
        <f>VLOOKUP(physicochemical[[#This Row],[S- Fn]],FuzzyQ,2)</f>
        <v>Q2</v>
      </c>
      <c r="Y788">
        <f>physicochemical[[#This Row],[Euclidean Dist]]^2</f>
        <v>34.817334497389155</v>
      </c>
      <c r="Z788" t="str">
        <f>VLOOKUP(physicochemical[[#This Row],[Concentration]],FuzzyQ,2)</f>
        <v>Q1</v>
      </c>
      <c r="AA788">
        <f>SQRT(physicochemical[[#This Row],[S- Fn]])</f>
        <v>0.83336782664144593</v>
      </c>
      <c r="AB788" t="str">
        <f>VLOOKUP(physicochemical[[#This Row],[Dialation]],FuzzyQ,2)</f>
        <v>Q1</v>
      </c>
    </row>
    <row r="789" spans="1:28" hidden="1" x14ac:dyDescent="0.35">
      <c r="A789">
        <f>'winequality-white'!A918</f>
        <v>5.3</v>
      </c>
      <c r="B789">
        <f>'winequality-white'!B918</f>
        <v>0.71499999999999997</v>
      </c>
      <c r="C789">
        <f>'winequality-white'!D918</f>
        <v>1.5</v>
      </c>
      <c r="D789">
        <f>'winequality-white'!E918</f>
        <v>0.161</v>
      </c>
      <c r="E789">
        <f>'winequality-white'!F918</f>
        <v>7</v>
      </c>
      <c r="F789">
        <f>'winequality-white'!H918</f>
        <v>0.99395</v>
      </c>
      <c r="G789">
        <f>'winequality-white'!I918</f>
        <v>3.62</v>
      </c>
      <c r="H789">
        <f>'winequality-white'!J918</f>
        <v>0.61</v>
      </c>
      <c r="I789">
        <f>'winequality-white'!K918</f>
        <v>11</v>
      </c>
      <c r="J789" s="17">
        <v>5</v>
      </c>
      <c r="K789">
        <f>STANDARDIZE(physicochemical[[#This Row],[fixed acidity]],Stats!B$3,Stats!B$7)</f>
        <v>-1.8669801601290257</v>
      </c>
      <c r="L789">
        <f>STANDARDIZE(physicochemical[[#This Row],[volatile acidity]],Stats!C$3,Stats!C$7)</f>
        <v>1.0457022475261635</v>
      </c>
      <c r="M789">
        <f>STANDARDIZE(physicochemical[[#This Row],[residual sugar]],Stats!E$3,Stats!E$7)</f>
        <v>-0.871214913533636</v>
      </c>
      <c r="N789">
        <f>STANDARDIZE(physicochemical[[#This Row],[chlorides]],Stats!F$3,Stats!F$7)</f>
        <v>1.4148613829184489</v>
      </c>
      <c r="O789">
        <f>STANDARDIZE(physicochemical[[#This Row],[free sulfur dioxide]],Stats!G$3,Stats!G$7)</f>
        <v>-0.81931630393553256</v>
      </c>
      <c r="P789">
        <f>STANDARDIZE(physicochemical[[#This Row],[density]],Stats!I$3,Stats!I$7)</f>
        <v>-1.911959297609312</v>
      </c>
      <c r="Q789">
        <f>STANDARDIZE(physicochemical[[#This Row],[pH]],Stats!J$3,Stats!J$7)</f>
        <v>2.0316826633443652</v>
      </c>
      <c r="R789">
        <f>STANDARDIZE(physicochemical[[#This Row],[sulphates]],Stats!K$3,Stats!K$7)</f>
        <v>-0.31941549157735188</v>
      </c>
      <c r="S789">
        <f>STANDARDIZE(physicochemical[[#This Row],[alcohol]],Stats!L$3,Stats!L$7)</f>
        <v>0.73492926701131767</v>
      </c>
      <c r="T789" s="17">
        <f>STANDARDIZE(physicochemical[[#This Row],[quality]],Stats!N$3,Stats!N$7)</f>
        <v>-0.74377842086283041</v>
      </c>
      <c r="U789">
        <f>SQRT(SUMXMY2($K$2:$S$2,physicochemical[[#This Row],[STDFA]:[STDAlc]]))</f>
        <v>4.1596793481151231</v>
      </c>
      <c r="V789" t="str">
        <f>VLOOKUP(physicochemical[[#This Row],[Euclidean Dist]],Quartiles,2)</f>
        <v>Q2</v>
      </c>
      <c r="W789">
        <f>IF(physicochemical[[#This Row],[Euclidean Dist]]&lt;=beta,1-2*(physicochemical[[#This Row],[Euclidean Dist]]/gamma)^2,2*((physicochemical[[#This Row],[Euclidean Dist]]-gamma)/gamma)^2)</f>
        <v>0.84817871857832716</v>
      </c>
      <c r="X789" t="str">
        <f>VLOOKUP(physicochemical[[#This Row],[S- Fn]],FuzzyQ,2)</f>
        <v>Q1</v>
      </c>
      <c r="Y789">
        <f>physicochemical[[#This Row],[Euclidean Dist]]^2</f>
        <v>17.302932279135455</v>
      </c>
      <c r="Z789" t="str">
        <f>VLOOKUP(physicochemical[[#This Row],[Concentration]],FuzzyQ,2)</f>
        <v>Q1</v>
      </c>
      <c r="AA789">
        <f>SQRT(physicochemical[[#This Row],[S- Fn]])</f>
        <v>0.92096618753259729</v>
      </c>
      <c r="AB789" t="str">
        <f>VLOOKUP(physicochemical[[#This Row],[Dialation]],FuzzyQ,2)</f>
        <v>Q1</v>
      </c>
    </row>
    <row r="790" spans="1:28" hidden="1" x14ac:dyDescent="0.35">
      <c r="A790">
        <f>'winequality-white'!A919</f>
        <v>6.8</v>
      </c>
      <c r="B790">
        <f>'winequality-white'!B919</f>
        <v>0.41</v>
      </c>
      <c r="C790">
        <f>'winequality-white'!D919</f>
        <v>8.8000000000000007</v>
      </c>
      <c r="D790">
        <f>'winequality-white'!E919</f>
        <v>8.4000000000000005E-2</v>
      </c>
      <c r="E790">
        <f>'winequality-white'!F919</f>
        <v>26</v>
      </c>
      <c r="F790">
        <f>'winequality-white'!H919</f>
        <v>0.99824000000000002</v>
      </c>
      <c r="G790">
        <f>'winequality-white'!I919</f>
        <v>3.38</v>
      </c>
      <c r="H790">
        <f>'winequality-white'!J919</f>
        <v>0.64</v>
      </c>
      <c r="I790">
        <f>'winequality-white'!K919</f>
        <v>10.1</v>
      </c>
      <c r="J790" s="17">
        <v>6</v>
      </c>
      <c r="K790">
        <f>STANDARDIZE(physicochemical[[#This Row],[fixed acidity]],Stats!B$3,Stats!B$7)</f>
        <v>-1.0502546096045047</v>
      </c>
      <c r="L790">
        <f>STANDARDIZE(physicochemical[[#This Row],[volatile acidity]],Stats!C$3,Stats!C$7)</f>
        <v>-0.66250398403872113</v>
      </c>
      <c r="M790">
        <f>STANDARDIZE(physicochemical[[#This Row],[residual sugar]],Stats!E$3,Stats!E$7)</f>
        <v>5.0208259135884132</v>
      </c>
      <c r="N790">
        <f>STANDARDIZE(physicochemical[[#This Row],[chlorides]],Stats!F$3,Stats!F$7)</f>
        <v>-0.12771315137847594</v>
      </c>
      <c r="O790">
        <f>STANDARDIZE(physicochemical[[#This Row],[free sulfur dioxide]],Stats!G$3,Stats!G$7)</f>
        <v>1.0858372604721434</v>
      </c>
      <c r="P790">
        <f>STANDARDIZE(physicochemical[[#This Row],[density]],Stats!I$3,Stats!I$7)</f>
        <v>0.50085248146982786</v>
      </c>
      <c r="Q790">
        <f>STANDARDIZE(physicochemical[[#This Row],[pH]],Stats!J$3,Stats!J$7)</f>
        <v>0.51219422706313278</v>
      </c>
      <c r="R790">
        <f>STANDARDIZE(physicochemical[[#This Row],[sulphates]],Stats!K$3,Stats!K$7)</f>
        <v>-0.15566865720755821</v>
      </c>
      <c r="S790">
        <f>STANDARDIZE(physicochemical[[#This Row],[alcohol]],Stats!L$3,Stats!L$7)</f>
        <v>-0.13618404829247865</v>
      </c>
      <c r="T790" s="17">
        <f>STANDARDIZE(physicochemical[[#This Row],[quality]],Stats!N$3,Stats!N$7)</f>
        <v>0.50837380281196765</v>
      </c>
      <c r="U790">
        <f>SQRT(SUMXMY2($K$2:$S$2,physicochemical[[#This Row],[STDFA]:[STDAlc]]))</f>
        <v>6.3973958149281334</v>
      </c>
      <c r="V790" t="str">
        <f>VLOOKUP(physicochemical[[#This Row],[Euclidean Dist]],Quartiles,2)</f>
        <v>Q2</v>
      </c>
      <c r="W790">
        <f>IF(physicochemical[[#This Row],[Euclidean Dist]]&lt;=beta,1-2*(physicochemical[[#This Row],[Euclidean Dist]]/gamma)^2,2*((physicochemical[[#This Row],[Euclidean Dist]]-gamma)/gamma)^2)</f>
        <v>0.64089670633485718</v>
      </c>
      <c r="X790" t="str">
        <f>VLOOKUP(physicochemical[[#This Row],[S- Fn]],FuzzyQ,2)</f>
        <v>Q2</v>
      </c>
      <c r="Y790">
        <f>physicochemical[[#This Row],[Euclidean Dist]]^2</f>
        <v>40.926673212859995</v>
      </c>
      <c r="Z790" t="str">
        <f>VLOOKUP(physicochemical[[#This Row],[Concentration]],FuzzyQ,2)</f>
        <v>Q1</v>
      </c>
      <c r="AA790">
        <f>SQRT(physicochemical[[#This Row],[S- Fn]])</f>
        <v>0.80056024528754688</v>
      </c>
      <c r="AB790" t="str">
        <f>VLOOKUP(physicochemical[[#This Row],[Dialation]],FuzzyQ,2)</f>
        <v>Q1</v>
      </c>
    </row>
    <row r="791" spans="1:28" hidden="1" x14ac:dyDescent="0.35">
      <c r="A791">
        <f>'winequality-white'!A920</f>
        <v>8.4</v>
      </c>
      <c r="B791">
        <f>'winequality-white'!B920</f>
        <v>0.36</v>
      </c>
      <c r="C791">
        <f>'winequality-white'!D920</f>
        <v>2.2000000000000002</v>
      </c>
      <c r="D791">
        <f>'winequality-white'!E920</f>
        <v>8.1000000000000003E-2</v>
      </c>
      <c r="E791">
        <f>'winequality-white'!F920</f>
        <v>32</v>
      </c>
      <c r="F791">
        <f>'winequality-white'!H920</f>
        <v>0.99639999999999995</v>
      </c>
      <c r="G791">
        <f>'winequality-white'!I920</f>
        <v>3.3</v>
      </c>
      <c r="H791">
        <f>'winequality-white'!J920</f>
        <v>0.72</v>
      </c>
      <c r="I791">
        <f>'winequality-white'!K920</f>
        <v>11</v>
      </c>
      <c r="J791" s="17">
        <v>6</v>
      </c>
      <c r="K791">
        <f>STANDARDIZE(physicochemical[[#This Row],[fixed acidity]],Stats!B$3,Stats!B$7)</f>
        <v>-0.17908068904501528</v>
      </c>
      <c r="L791">
        <f>STANDARDIZE(physicochemical[[#This Row],[volatile acidity]],Stats!C$3,Stats!C$7)</f>
        <v>-0.94253779249198089</v>
      </c>
      <c r="M791">
        <f>STANDARDIZE(physicochemical[[#This Row],[residual sugar]],Stats!E$3,Stats!E$7)</f>
        <v>-0.30622469723426132</v>
      </c>
      <c r="N791">
        <f>STANDARDIZE(physicochemical[[#This Row],[chlorides]],Stats!F$3,Stats!F$7)</f>
        <v>-0.18781345790952503</v>
      </c>
      <c r="O791">
        <f>STANDARDIZE(physicochemical[[#This Row],[free sulfur dioxide]],Stats!G$3,Stats!G$7)</f>
        <v>1.687464701864041</v>
      </c>
      <c r="P791">
        <f>STANDARDIZE(physicochemical[[#This Row],[density]],Stats!I$3,Stats!I$7)</f>
        <v>-0.53401317669002168</v>
      </c>
      <c r="Q791">
        <f>STANDARDIZE(physicochemical[[#This Row],[pH]],Stats!J$3,Stats!J$7)</f>
        <v>5.6980816360553939E-3</v>
      </c>
      <c r="R791">
        <f>STANDARDIZE(physicochemical[[#This Row],[sulphates]],Stats!K$3,Stats!K$7)</f>
        <v>0.28098956777855766</v>
      </c>
      <c r="S791">
        <f>STANDARDIZE(physicochemical[[#This Row],[alcohol]],Stats!L$3,Stats!L$7)</f>
        <v>0.73492926701131767</v>
      </c>
      <c r="T791" s="17">
        <f>STANDARDIZE(physicochemical[[#This Row],[quality]],Stats!N$3,Stats!N$7)</f>
        <v>0.50837380281196765</v>
      </c>
      <c r="U791">
        <f>SQRT(SUMXMY2($K$2:$S$2,physicochemical[[#This Row],[STDFA]:[STDAlc]]))</f>
        <v>6.1027457831063137</v>
      </c>
      <c r="V791" t="str">
        <f>VLOOKUP(physicochemical[[#This Row],[Euclidean Dist]],Quartiles,2)</f>
        <v>Q2</v>
      </c>
      <c r="W791">
        <f>IF(physicochemical[[#This Row],[Euclidean Dist]]&lt;=beta,1-2*(physicochemical[[#This Row],[Euclidean Dist]]/gamma)^2,2*((physicochemical[[#This Row],[Euclidean Dist]]-gamma)/gamma)^2)</f>
        <v>0.67321395423092123</v>
      </c>
      <c r="X791" t="str">
        <f>VLOOKUP(physicochemical[[#This Row],[S- Fn]],FuzzyQ,2)</f>
        <v>Q2</v>
      </c>
      <c r="Y791">
        <f>physicochemical[[#This Row],[Euclidean Dist]]^2</f>
        <v>37.243506093221896</v>
      </c>
      <c r="Z791" t="str">
        <f>VLOOKUP(physicochemical[[#This Row],[Concentration]],FuzzyQ,2)</f>
        <v>Q1</v>
      </c>
      <c r="AA791">
        <f>SQRT(physicochemical[[#This Row],[S- Fn]])</f>
        <v>0.82049616344680198</v>
      </c>
      <c r="AB791" t="str">
        <f>VLOOKUP(physicochemical[[#This Row],[Dialation]],FuzzyQ,2)</f>
        <v>Q1</v>
      </c>
    </row>
    <row r="792" spans="1:28" hidden="1" x14ac:dyDescent="0.35">
      <c r="A792">
        <f>'winequality-white'!A921</f>
        <v>8.4</v>
      </c>
      <c r="B792">
        <f>'winequality-white'!B921</f>
        <v>0.62</v>
      </c>
      <c r="C792">
        <f>'winequality-white'!D921</f>
        <v>1.8</v>
      </c>
      <c r="D792">
        <f>'winequality-white'!E921</f>
        <v>7.1999999999999995E-2</v>
      </c>
      <c r="E792">
        <f>'winequality-white'!F921</f>
        <v>38</v>
      </c>
      <c r="F792">
        <f>'winequality-white'!H921</f>
        <v>0.99504000000000004</v>
      </c>
      <c r="G792">
        <f>'winequality-white'!I921</f>
        <v>3.38</v>
      </c>
      <c r="H792">
        <f>'winequality-white'!J921</f>
        <v>0.89</v>
      </c>
      <c r="I792">
        <f>'winequality-white'!K921</f>
        <v>11.8</v>
      </c>
      <c r="J792" s="17">
        <v>6</v>
      </c>
      <c r="K792">
        <f>STANDARDIZE(physicochemical[[#This Row],[fixed acidity]],Stats!B$3,Stats!B$7)</f>
        <v>-0.17908068904501528</v>
      </c>
      <c r="L792">
        <f>STANDARDIZE(physicochemical[[#This Row],[volatile acidity]],Stats!C$3,Stats!C$7)</f>
        <v>0.51363801146497012</v>
      </c>
      <c r="M792">
        <f>STANDARDIZE(physicochemical[[#This Row],[residual sugar]],Stats!E$3,Stats!E$7)</f>
        <v>-0.62907624940533258</v>
      </c>
      <c r="N792">
        <f>STANDARDIZE(physicochemical[[#This Row],[chlorides]],Stats!F$3,Stats!F$7)</f>
        <v>-0.36811437750267223</v>
      </c>
      <c r="O792">
        <f>STANDARDIZE(physicochemical[[#This Row],[free sulfur dioxide]],Stats!G$3,Stats!G$7)</f>
        <v>2.2890921432559388</v>
      </c>
      <c r="P792">
        <f>STANDARDIZE(physicochemical[[#This Row],[density]],Stats!I$3,Stats!I$7)</f>
        <v>-1.2989138805472284</v>
      </c>
      <c r="Q792">
        <f>STANDARDIZE(physicochemical[[#This Row],[pH]],Stats!J$3,Stats!J$7)</f>
        <v>0.51219422706313278</v>
      </c>
      <c r="R792">
        <f>STANDARDIZE(physicochemical[[#This Row],[sulphates]],Stats!K$3,Stats!K$7)</f>
        <v>1.2088882958740546</v>
      </c>
      <c r="S792">
        <f>STANDARDIZE(physicochemical[[#This Row],[alcohol]],Stats!L$3,Stats!L$7)</f>
        <v>1.5092522139480258</v>
      </c>
      <c r="T792" s="17">
        <f>STANDARDIZE(physicochemical[[#This Row],[quality]],Stats!N$3,Stats!N$7)</f>
        <v>0.50837380281196765</v>
      </c>
      <c r="U792">
        <f>SQRT(SUMXMY2($K$2:$S$2,physicochemical[[#This Row],[STDFA]:[STDAlc]]))</f>
        <v>5.7860459398895774</v>
      </c>
      <c r="V792" t="str">
        <f>VLOOKUP(physicochemical[[#This Row],[Euclidean Dist]],Quartiles,2)</f>
        <v>Q2</v>
      </c>
      <c r="W792">
        <f>IF(physicochemical[[#This Row],[Euclidean Dist]]&lt;=beta,1-2*(physicochemical[[#This Row],[Euclidean Dist]]/gamma)^2,2*((physicochemical[[#This Row],[Euclidean Dist]]-gamma)/gamma)^2)</f>
        <v>0.70625079513105893</v>
      </c>
      <c r="X792" t="str">
        <f>VLOOKUP(physicochemical[[#This Row],[S- Fn]],FuzzyQ,2)</f>
        <v>Q2</v>
      </c>
      <c r="Y792">
        <f>physicochemical[[#This Row],[Euclidean Dist]]^2</f>
        <v>33.478327618512665</v>
      </c>
      <c r="Z792" t="str">
        <f>VLOOKUP(physicochemical[[#This Row],[Concentration]],FuzzyQ,2)</f>
        <v>Q1</v>
      </c>
      <c r="AA792">
        <f>SQRT(physicochemical[[#This Row],[S- Fn]])</f>
        <v>0.84038728877289604</v>
      </c>
      <c r="AB792" t="str">
        <f>VLOOKUP(physicochemical[[#This Row],[Dialation]],FuzzyQ,2)</f>
        <v>Q1</v>
      </c>
    </row>
    <row r="793" spans="1:28" hidden="1" x14ac:dyDescent="0.35">
      <c r="A793">
        <f>'winequality-white'!A922</f>
        <v>9.6</v>
      </c>
      <c r="B793">
        <f>'winequality-white'!B922</f>
        <v>0.41</v>
      </c>
      <c r="C793">
        <f>'winequality-white'!D922</f>
        <v>2.2999999999999998</v>
      </c>
      <c r="D793">
        <f>'winequality-white'!E922</f>
        <v>9.0999999999999998E-2</v>
      </c>
      <c r="E793">
        <f>'winequality-white'!F922</f>
        <v>10</v>
      </c>
      <c r="F793">
        <f>'winequality-white'!H922</f>
        <v>0.99785999999999997</v>
      </c>
      <c r="G793">
        <f>'winequality-white'!I922</f>
        <v>3.24</v>
      </c>
      <c r="H793">
        <f>'winequality-white'!J922</f>
        <v>0.56000000000000005</v>
      </c>
      <c r="I793">
        <f>'winequality-white'!K922</f>
        <v>10.5</v>
      </c>
      <c r="J793" s="17">
        <v>5</v>
      </c>
      <c r="K793">
        <f>STANDARDIZE(physicochemical[[#This Row],[fixed acidity]],Stats!B$3,Stats!B$7)</f>
        <v>0.47429975137460118</v>
      </c>
      <c r="L793">
        <f>STANDARDIZE(physicochemical[[#This Row],[volatile acidity]],Stats!C$3,Stats!C$7)</f>
        <v>-0.66250398403872113</v>
      </c>
      <c r="M793">
        <f>STANDARDIZE(physicochemical[[#This Row],[residual sugar]],Stats!E$3,Stats!E$7)</f>
        <v>-0.2255118091914938</v>
      </c>
      <c r="N793">
        <f>STANDARDIZE(physicochemical[[#This Row],[chlorides]],Stats!F$3,Stats!F$7)</f>
        <v>1.2520897193971616E-2</v>
      </c>
      <c r="O793">
        <f>STANDARDIZE(physicochemical[[#This Row],[free sulfur dioxide]],Stats!G$3,Stats!G$7)</f>
        <v>-0.51850258323958376</v>
      </c>
      <c r="P793">
        <f>STANDARDIZE(physicochemical[[#This Row],[density]],Stats!I$3,Stats!I$7)</f>
        <v>0.28713022598027466</v>
      </c>
      <c r="Q793">
        <f>STANDARDIZE(physicochemical[[#This Row],[pH]],Stats!J$3,Stats!J$7)</f>
        <v>-0.37417402743424982</v>
      </c>
      <c r="R793">
        <f>STANDARDIZE(physicochemical[[#This Row],[sulphates]],Stats!K$3,Stats!K$7)</f>
        <v>-0.59232688219367402</v>
      </c>
      <c r="S793">
        <f>STANDARDIZE(physicochemical[[#This Row],[alcohol]],Stats!L$3,Stats!L$7)</f>
        <v>0.25097742517587546</v>
      </c>
      <c r="T793" s="17">
        <f>STANDARDIZE(physicochemical[[#This Row],[quality]],Stats!N$3,Stats!N$7)</f>
        <v>-0.74377842086283041</v>
      </c>
      <c r="U793">
        <f>SQRT(SUMXMY2($K$2:$S$2,physicochemical[[#This Row],[STDFA]:[STDAlc]]))</f>
        <v>5.4466851965195673</v>
      </c>
      <c r="V793" t="str">
        <f>VLOOKUP(physicochemical[[#This Row],[Euclidean Dist]],Quartiles,2)</f>
        <v>Q2</v>
      </c>
      <c r="W793">
        <f>IF(physicochemical[[#This Row],[Euclidean Dist]]&lt;=beta,1-2*(physicochemical[[#This Row],[Euclidean Dist]]/gamma)^2,2*((physicochemical[[#This Row],[Euclidean Dist]]-gamma)/gamma)^2)</f>
        <v>0.73969800621613246</v>
      </c>
      <c r="X793" t="str">
        <f>VLOOKUP(physicochemical[[#This Row],[S- Fn]],FuzzyQ,2)</f>
        <v>Q2</v>
      </c>
      <c r="Y793">
        <f>physicochemical[[#This Row],[Euclidean Dist]]^2</f>
        <v>29.666379629985396</v>
      </c>
      <c r="Z793" t="str">
        <f>VLOOKUP(physicochemical[[#This Row],[Concentration]],FuzzyQ,2)</f>
        <v>Q1</v>
      </c>
      <c r="AA793">
        <f>SQRT(physicochemical[[#This Row],[S- Fn]])</f>
        <v>0.86005697847068974</v>
      </c>
      <c r="AB793" t="str">
        <f>VLOOKUP(physicochemical[[#This Row],[Dialation]],FuzzyQ,2)</f>
        <v>Q1</v>
      </c>
    </row>
    <row r="794" spans="1:28" hidden="1" x14ac:dyDescent="0.35">
      <c r="A794">
        <f>'winequality-white'!A926</f>
        <v>8.6</v>
      </c>
      <c r="B794">
        <f>'winequality-white'!B926</f>
        <v>0.47</v>
      </c>
      <c r="C794">
        <f>'winequality-white'!D926</f>
        <v>2.2999999999999998</v>
      </c>
      <c r="D794">
        <f>'winequality-white'!E926</f>
        <v>5.5E-2</v>
      </c>
      <c r="E794">
        <f>'winequality-white'!F926</f>
        <v>14</v>
      </c>
      <c r="F794">
        <f>'winequality-white'!H926</f>
        <v>0.99516000000000004</v>
      </c>
      <c r="G794">
        <f>'winequality-white'!I926</f>
        <v>3.18</v>
      </c>
      <c r="H794">
        <f>'winequality-white'!J926</f>
        <v>0.8</v>
      </c>
      <c r="I794">
        <f>'winequality-white'!K926</f>
        <v>11.2</v>
      </c>
      <c r="J794" s="17">
        <v>5</v>
      </c>
      <c r="K794">
        <f>STANDARDIZE(physicochemical[[#This Row],[fixed acidity]],Stats!B$3,Stats!B$7)</f>
        <v>-7.0183948975079527E-2</v>
      </c>
      <c r="L794">
        <f>STANDARDIZE(physicochemical[[#This Row],[volatile acidity]],Stats!C$3,Stats!C$7)</f>
        <v>-0.32646341389480937</v>
      </c>
      <c r="M794">
        <f>STANDARDIZE(physicochemical[[#This Row],[residual sugar]],Stats!E$3,Stats!E$7)</f>
        <v>-0.2255118091914938</v>
      </c>
      <c r="N794">
        <f>STANDARDIZE(physicochemical[[#This Row],[chlorides]],Stats!F$3,Stats!F$7)</f>
        <v>-0.70868278117861661</v>
      </c>
      <c r="O794">
        <f>STANDARDIZE(physicochemical[[#This Row],[free sulfur dioxide]],Stats!G$3,Stats!G$7)</f>
        <v>-0.11741762231165197</v>
      </c>
      <c r="P794">
        <f>STANDARDIZE(physicochemical[[#This Row],[density]],Stats!I$3,Stats!I$7)</f>
        <v>-1.2314226419715835</v>
      </c>
      <c r="Q794">
        <f>STANDARDIZE(physicochemical[[#This Row],[pH]],Stats!J$3,Stats!J$7)</f>
        <v>-0.75404613650455787</v>
      </c>
      <c r="R794">
        <f>STANDARDIZE(physicochemical[[#This Row],[sulphates]],Stats!K$3,Stats!K$7)</f>
        <v>0.71764779276467405</v>
      </c>
      <c r="S794">
        <f>STANDARDIZE(physicochemical[[#This Row],[alcohol]],Stats!L$3,Stats!L$7)</f>
        <v>0.92851000374549386</v>
      </c>
      <c r="T794" s="17">
        <f>STANDARDIZE(physicochemical[[#This Row],[quality]],Stats!N$3,Stats!N$7)</f>
        <v>-0.74377842086283041</v>
      </c>
      <c r="U794">
        <f>SQRT(SUMXMY2($K$2:$S$2,physicochemical[[#This Row],[STDFA]:[STDAlc]]))</f>
        <v>5.6110114231495594</v>
      </c>
      <c r="V794" t="str">
        <f>VLOOKUP(physicochemical[[#This Row],[Euclidean Dist]],Quartiles,2)</f>
        <v>Q2</v>
      </c>
      <c r="W794">
        <f>IF(physicochemical[[#This Row],[Euclidean Dist]]&lt;=beta,1-2*(physicochemical[[#This Row],[Euclidean Dist]]/gamma)^2,2*((physicochemical[[#This Row],[Euclidean Dist]]-gamma)/gamma)^2)</f>
        <v>0.7237544756808536</v>
      </c>
      <c r="X794" t="str">
        <f>VLOOKUP(physicochemical[[#This Row],[S- Fn]],FuzzyQ,2)</f>
        <v>Q2</v>
      </c>
      <c r="Y794">
        <f>physicochemical[[#This Row],[Euclidean Dist]]^2</f>
        <v>31.483449190714843</v>
      </c>
      <c r="Z794" t="str">
        <f>VLOOKUP(physicochemical[[#This Row],[Concentration]],FuzzyQ,2)</f>
        <v>Q1</v>
      </c>
      <c r="AA794">
        <f>SQRT(physicochemical[[#This Row],[S- Fn]])</f>
        <v>0.85073760683353694</v>
      </c>
      <c r="AB794" t="str">
        <f>VLOOKUP(physicochemical[[#This Row],[Dialation]],FuzzyQ,2)</f>
        <v>Q1</v>
      </c>
    </row>
    <row r="795" spans="1:28" hidden="1" x14ac:dyDescent="0.35">
      <c r="A795">
        <f>'winequality-white'!A927</f>
        <v>8.6</v>
      </c>
      <c r="B795">
        <f>'winequality-white'!B927</f>
        <v>0.22</v>
      </c>
      <c r="C795">
        <f>'winequality-white'!D927</f>
        <v>1.9</v>
      </c>
      <c r="D795">
        <f>'winequality-white'!E927</f>
        <v>6.4000000000000001E-2</v>
      </c>
      <c r="E795">
        <f>'winequality-white'!F927</f>
        <v>53</v>
      </c>
      <c r="F795">
        <f>'winequality-white'!H927</f>
        <v>0.99604000000000004</v>
      </c>
      <c r="G795">
        <f>'winequality-white'!I927</f>
        <v>3.47</v>
      </c>
      <c r="H795">
        <f>'winequality-white'!J927</f>
        <v>0.87</v>
      </c>
      <c r="I795">
        <f>'winequality-white'!K927</f>
        <v>11</v>
      </c>
      <c r="J795" s="17">
        <v>7</v>
      </c>
      <c r="K795">
        <f>STANDARDIZE(physicochemical[[#This Row],[fixed acidity]],Stats!B$3,Stats!B$7)</f>
        <v>-7.0183948975079527E-2</v>
      </c>
      <c r="L795">
        <f>STANDARDIZE(physicochemical[[#This Row],[volatile acidity]],Stats!C$3,Stats!C$7)</f>
        <v>-1.7266324561611084</v>
      </c>
      <c r="M795">
        <f>STANDARDIZE(physicochemical[[#This Row],[residual sugar]],Stats!E$3,Stats!E$7)</f>
        <v>-0.54836336136256492</v>
      </c>
      <c r="N795">
        <f>STANDARDIZE(physicochemical[[#This Row],[chlorides]],Stats!F$3,Stats!F$7)</f>
        <v>-0.52838186158546951</v>
      </c>
      <c r="O795">
        <f>STANDARDIZE(physicochemical[[#This Row],[free sulfur dioxide]],Stats!G$3,Stats!G$7)</f>
        <v>3.7931607467356829</v>
      </c>
      <c r="P795">
        <f>STANDARDIZE(physicochemical[[#This Row],[density]],Stats!I$3,Stats!I$7)</f>
        <v>-0.73648689241689447</v>
      </c>
      <c r="Q795">
        <f>STANDARDIZE(physicochemical[[#This Row],[pH]],Stats!J$3,Stats!J$7)</f>
        <v>1.0820023906685963</v>
      </c>
      <c r="R795">
        <f>STANDARDIZE(physicochemical[[#This Row],[sulphates]],Stats!K$3,Stats!K$7)</f>
        <v>1.0997237396275255</v>
      </c>
      <c r="S795">
        <f>STANDARDIZE(physicochemical[[#This Row],[alcohol]],Stats!L$3,Stats!L$7)</f>
        <v>0.73492926701131767</v>
      </c>
      <c r="T795" s="17">
        <f>STANDARDIZE(physicochemical[[#This Row],[quality]],Stats!N$3,Stats!N$7)</f>
        <v>1.7605260264867657</v>
      </c>
      <c r="U795">
        <f>SQRT(SUMXMY2($K$2:$S$2,physicochemical[[#This Row],[STDFA]:[STDAlc]]))</f>
        <v>7.8288635779356328</v>
      </c>
      <c r="V795" t="str">
        <f>VLOOKUP(physicochemical[[#This Row],[Euclidean Dist]],Quartiles,2)</f>
        <v>Q3</v>
      </c>
      <c r="W795">
        <f>IF(physicochemical[[#This Row],[Euclidean Dist]]&lt;=beta,1-2*(physicochemical[[#This Row],[Euclidean Dist]]/gamma)^2,2*((physicochemical[[#This Row],[Euclidean Dist]]-gamma)/gamma)^2)</f>
        <v>0.46358921392766439</v>
      </c>
      <c r="X795" t="str">
        <f>VLOOKUP(physicochemical[[#This Row],[S- Fn]],FuzzyQ,2)</f>
        <v>Q3</v>
      </c>
      <c r="Y795">
        <f>physicochemical[[#This Row],[Euclidean Dist]]^2</f>
        <v>61.291104921927115</v>
      </c>
      <c r="Z795" t="str">
        <f>VLOOKUP(physicochemical[[#This Row],[Concentration]],FuzzyQ,2)</f>
        <v>Q1</v>
      </c>
      <c r="AA795">
        <f>SQRT(physicochemical[[#This Row],[S- Fn]])</f>
        <v>0.68087386051137577</v>
      </c>
      <c r="AB795" t="str">
        <f>VLOOKUP(physicochemical[[#This Row],[Dialation]],FuzzyQ,2)</f>
        <v>Q2</v>
      </c>
    </row>
    <row r="796" spans="1:28" hidden="1" x14ac:dyDescent="0.35">
      <c r="A796">
        <f>'winequality-white'!A928</f>
        <v>9.4</v>
      </c>
      <c r="B796">
        <f>'winequality-white'!B928</f>
        <v>0.24</v>
      </c>
      <c r="C796">
        <f>'winequality-white'!D928</f>
        <v>2.2999999999999998</v>
      </c>
      <c r="D796">
        <f>'winequality-white'!E928</f>
        <v>6.0999999999999999E-2</v>
      </c>
      <c r="E796">
        <f>'winequality-white'!F928</f>
        <v>52</v>
      </c>
      <c r="F796">
        <f>'winequality-white'!H928</f>
        <v>0.99785999999999997</v>
      </c>
      <c r="G796">
        <f>'winequality-white'!I928</f>
        <v>3.47</v>
      </c>
      <c r="H796">
        <f>'winequality-white'!J928</f>
        <v>0.9</v>
      </c>
      <c r="I796">
        <f>'winequality-white'!K928</f>
        <v>10.199999999999999</v>
      </c>
      <c r="J796" s="17">
        <v>6</v>
      </c>
      <c r="K796">
        <f>STANDARDIZE(physicochemical[[#This Row],[fixed acidity]],Stats!B$3,Stats!B$7)</f>
        <v>0.3654030113046654</v>
      </c>
      <c r="L796">
        <f>STANDARDIZE(physicochemical[[#This Row],[volatile acidity]],Stats!C$3,Stats!C$7)</f>
        <v>-1.6146189327798044</v>
      </c>
      <c r="M796">
        <f>STANDARDIZE(physicochemical[[#This Row],[residual sugar]],Stats!E$3,Stats!E$7)</f>
        <v>-0.2255118091914938</v>
      </c>
      <c r="N796">
        <f>STANDARDIZE(physicochemical[[#This Row],[chlorides]],Stats!F$3,Stats!F$7)</f>
        <v>-0.58848216811651854</v>
      </c>
      <c r="O796">
        <f>STANDARDIZE(physicochemical[[#This Row],[free sulfur dioxide]],Stats!G$3,Stats!G$7)</f>
        <v>3.6928895065037</v>
      </c>
      <c r="P796">
        <f>STANDARDIZE(physicochemical[[#This Row],[density]],Stats!I$3,Stats!I$7)</f>
        <v>0.28713022598027466</v>
      </c>
      <c r="Q796">
        <f>STANDARDIZE(physicochemical[[#This Row],[pH]],Stats!J$3,Stats!J$7)</f>
        <v>1.0820023906685963</v>
      </c>
      <c r="R796">
        <f>STANDARDIZE(physicochemical[[#This Row],[sulphates]],Stats!K$3,Stats!K$7)</f>
        <v>1.2634705739973191</v>
      </c>
      <c r="S796">
        <f>STANDARDIZE(physicochemical[[#This Row],[alcohol]],Stats!L$3,Stats!L$7)</f>
        <v>-3.9393679925390557E-2</v>
      </c>
      <c r="T796" s="17">
        <f>STANDARDIZE(physicochemical[[#This Row],[quality]],Stats!N$3,Stats!N$7)</f>
        <v>0.50837380281196765</v>
      </c>
      <c r="U796">
        <f>SQRT(SUMXMY2($K$2:$S$2,physicochemical[[#This Row],[STDFA]:[STDAlc]]))</f>
        <v>7.7478260543944399</v>
      </c>
      <c r="V796" t="str">
        <f>VLOOKUP(physicochemical[[#This Row],[Euclidean Dist]],Quartiles,2)</f>
        <v>Q3</v>
      </c>
      <c r="W796">
        <f>IF(physicochemical[[#This Row],[Euclidean Dist]]&lt;=beta,1-2*(physicochemical[[#This Row],[Euclidean Dist]]/gamma)^2,2*((physicochemical[[#This Row],[Euclidean Dist]]-gamma)/gamma)^2)</f>
        <v>0.47398371113281268</v>
      </c>
      <c r="X796" t="str">
        <f>VLOOKUP(physicochemical[[#This Row],[S- Fn]],FuzzyQ,2)</f>
        <v>Q3</v>
      </c>
      <c r="Y796">
        <f>physicochemical[[#This Row],[Euclidean Dist]]^2</f>
        <v>60.028808569153313</v>
      </c>
      <c r="Z796" t="str">
        <f>VLOOKUP(physicochemical[[#This Row],[Concentration]],FuzzyQ,2)</f>
        <v>Q1</v>
      </c>
      <c r="AA796">
        <f>SQRT(physicochemical[[#This Row],[S- Fn]])</f>
        <v>0.68846474937560365</v>
      </c>
      <c r="AB796" t="str">
        <f>VLOOKUP(physicochemical[[#This Row],[Dialation]],FuzzyQ,2)</f>
        <v>Q2</v>
      </c>
    </row>
    <row r="797" spans="1:28" hidden="1" x14ac:dyDescent="0.35">
      <c r="A797">
        <f>'winequality-white'!A929</f>
        <v>8.4</v>
      </c>
      <c r="B797">
        <f>'winequality-white'!B929</f>
        <v>0.67</v>
      </c>
      <c r="C797">
        <f>'winequality-white'!D929</f>
        <v>2.2000000000000002</v>
      </c>
      <c r="D797">
        <f>'winequality-white'!E929</f>
        <v>9.2999999999999999E-2</v>
      </c>
      <c r="E797">
        <f>'winequality-white'!F929</f>
        <v>11</v>
      </c>
      <c r="F797">
        <f>'winequality-white'!H929</f>
        <v>0.99736000000000002</v>
      </c>
      <c r="G797">
        <f>'winequality-white'!I929</f>
        <v>3.2</v>
      </c>
      <c r="H797">
        <f>'winequality-white'!J929</f>
        <v>0.59</v>
      </c>
      <c r="I797">
        <f>'winequality-white'!K929</f>
        <v>9.1999999999999993</v>
      </c>
      <c r="J797" s="17">
        <v>4</v>
      </c>
      <c r="K797">
        <f>STANDARDIZE(physicochemical[[#This Row],[fixed acidity]],Stats!B$3,Stats!B$7)</f>
        <v>-0.17908068904501528</v>
      </c>
      <c r="L797">
        <f>STANDARDIZE(physicochemical[[#This Row],[volatile acidity]],Stats!C$3,Stats!C$7)</f>
        <v>0.7936718199182301</v>
      </c>
      <c r="M797">
        <f>STANDARDIZE(physicochemical[[#This Row],[residual sugar]],Stats!E$3,Stats!E$7)</f>
        <v>-0.30622469723426132</v>
      </c>
      <c r="N797">
        <f>STANDARDIZE(physicochemical[[#This Row],[chlorides]],Stats!F$3,Stats!F$7)</f>
        <v>5.2587768214671003E-2</v>
      </c>
      <c r="O797">
        <f>STANDARDIZE(physicochemical[[#This Row],[free sulfur dioxide]],Stats!G$3,Stats!G$7)</f>
        <v>-0.41823134300760079</v>
      </c>
      <c r="P797">
        <f>STANDARDIZE(physicochemical[[#This Row],[density]],Stats!I$3,Stats!I$7)</f>
        <v>5.9167319151388993E-3</v>
      </c>
      <c r="Q797">
        <f>STANDARDIZE(physicochemical[[#This Row],[pH]],Stats!J$3,Stats!J$7)</f>
        <v>-0.62742210014778854</v>
      </c>
      <c r="R797">
        <f>STANDARDIZE(physicochemical[[#This Row],[sulphates]],Stats!K$3,Stats!K$7)</f>
        <v>-0.42858004782388098</v>
      </c>
      <c r="S797">
        <f>STANDARDIZE(physicochemical[[#This Row],[alcohol]],Stats!L$3,Stats!L$7)</f>
        <v>-1.007297363596275</v>
      </c>
      <c r="T797" s="17">
        <f>STANDARDIZE(physicochemical[[#This Row],[quality]],Stats!N$3,Stats!N$7)</f>
        <v>-1.9959306445376284</v>
      </c>
      <c r="U797">
        <f>SQRT(SUMXMY2($K$2:$S$2,physicochemical[[#This Row],[STDFA]:[STDAlc]]))</f>
        <v>4.6366668409460026</v>
      </c>
      <c r="V797" t="str">
        <f>VLOOKUP(physicochemical[[#This Row],[Euclidean Dist]],Quartiles,2)</f>
        <v>Q2</v>
      </c>
      <c r="W797">
        <f>IF(physicochemical[[#This Row],[Euclidean Dist]]&lt;=beta,1-2*(physicochemical[[#This Row],[Euclidean Dist]]/gamma)^2,2*((physicochemical[[#This Row],[Euclidean Dist]]-gamma)/gamma)^2)</f>
        <v>0.8113639352102362</v>
      </c>
      <c r="X797" t="str">
        <f>VLOOKUP(physicochemical[[#This Row],[S- Fn]],FuzzyQ,2)</f>
        <v>Q1</v>
      </c>
      <c r="Y797">
        <f>physicochemical[[#This Row],[Euclidean Dist]]^2</f>
        <v>21.498679393928182</v>
      </c>
      <c r="Z797" t="str">
        <f>VLOOKUP(physicochemical[[#This Row],[Concentration]],FuzzyQ,2)</f>
        <v>Q1</v>
      </c>
      <c r="AA797">
        <f>SQRT(physicochemical[[#This Row],[S- Fn]])</f>
        <v>0.90075742306696327</v>
      </c>
      <c r="AB797" t="str">
        <f>VLOOKUP(physicochemical[[#This Row],[Dialation]],FuzzyQ,2)</f>
        <v>Q1</v>
      </c>
    </row>
    <row r="798" spans="1:28" hidden="1" x14ac:dyDescent="0.35">
      <c r="A798">
        <f>'winequality-white'!A931</f>
        <v>8.6999999999999993</v>
      </c>
      <c r="B798">
        <f>'winequality-white'!B931</f>
        <v>0.33</v>
      </c>
      <c r="C798">
        <f>'winequality-white'!D931</f>
        <v>3.3</v>
      </c>
      <c r="D798">
        <f>'winequality-white'!E931</f>
        <v>6.3E-2</v>
      </c>
      <c r="E798">
        <f>'winequality-white'!F931</f>
        <v>10</v>
      </c>
      <c r="F798">
        <f>'winequality-white'!H931</f>
        <v>0.99468000000000001</v>
      </c>
      <c r="G798">
        <f>'winequality-white'!I931</f>
        <v>3.3</v>
      </c>
      <c r="H798">
        <f>'winequality-white'!J931</f>
        <v>0.73</v>
      </c>
      <c r="I798">
        <f>'winequality-white'!K931</f>
        <v>12</v>
      </c>
      <c r="J798" s="17">
        <v>7</v>
      </c>
      <c r="K798">
        <f>STANDARDIZE(physicochemical[[#This Row],[fixed acidity]],Stats!B$3,Stats!B$7)</f>
        <v>-1.5735578940111655E-2</v>
      </c>
      <c r="L798">
        <f>STANDARDIZE(physicochemical[[#This Row],[volatile acidity]],Stats!C$3,Stats!C$7)</f>
        <v>-1.1105580775639365</v>
      </c>
      <c r="M798">
        <f>STANDARDIZE(physicochemical[[#This Row],[residual sugar]],Stats!E$3,Stats!E$7)</f>
        <v>0.58161707123618411</v>
      </c>
      <c r="N798">
        <f>STANDARDIZE(physicochemical[[#This Row],[chlorides]],Stats!F$3,Stats!F$7)</f>
        <v>-0.54841529709581915</v>
      </c>
      <c r="O798">
        <f>STANDARDIZE(physicochemical[[#This Row],[free sulfur dioxide]],Stats!G$3,Stats!G$7)</f>
        <v>-0.51850258323958376</v>
      </c>
      <c r="P798">
        <f>STANDARDIZE(physicochemical[[#This Row],[density]],Stats!I$3,Stats!I$7)</f>
        <v>-1.5013875962741638</v>
      </c>
      <c r="Q798">
        <f>STANDARDIZE(physicochemical[[#This Row],[pH]],Stats!J$3,Stats!J$7)</f>
        <v>5.6980816360553939E-3</v>
      </c>
      <c r="R798">
        <f>STANDARDIZE(physicochemical[[#This Row],[sulphates]],Stats!K$3,Stats!K$7)</f>
        <v>0.33557184590182221</v>
      </c>
      <c r="S798">
        <f>STANDARDIZE(physicochemical[[#This Row],[alcohol]],Stats!L$3,Stats!L$7)</f>
        <v>1.702832950682202</v>
      </c>
      <c r="T798" s="17">
        <f>STANDARDIZE(physicochemical[[#This Row],[quality]],Stats!N$3,Stats!N$7)</f>
        <v>1.7605260264867657</v>
      </c>
      <c r="U798">
        <f>SQRT(SUMXMY2($K$2:$S$2,physicochemical[[#This Row],[STDFA]:[STDAlc]]))</f>
        <v>5.7380101643995252</v>
      </c>
      <c r="V798" t="str">
        <f>VLOOKUP(physicochemical[[#This Row],[Euclidean Dist]],Quartiles,2)</f>
        <v>Q2</v>
      </c>
      <c r="W798">
        <f>IF(physicochemical[[#This Row],[Euclidean Dist]]&lt;=beta,1-2*(physicochemical[[#This Row],[Euclidean Dist]]/gamma)^2,2*((physicochemical[[#This Row],[Euclidean Dist]]-gamma)/gamma)^2)</f>
        <v>0.71110796301737844</v>
      </c>
      <c r="X798" t="str">
        <f>VLOOKUP(physicochemical[[#This Row],[S- Fn]],FuzzyQ,2)</f>
        <v>Q2</v>
      </c>
      <c r="Y798">
        <f>physicochemical[[#This Row],[Euclidean Dist]]^2</f>
        <v>32.924760646752269</v>
      </c>
      <c r="Z798" t="str">
        <f>VLOOKUP(physicochemical[[#This Row],[Concentration]],FuzzyQ,2)</f>
        <v>Q1</v>
      </c>
      <c r="AA798">
        <f>SQRT(physicochemical[[#This Row],[S- Fn]])</f>
        <v>0.84327217611953642</v>
      </c>
      <c r="AB798" t="str">
        <f>VLOOKUP(physicochemical[[#This Row],[Dialation]],FuzzyQ,2)</f>
        <v>Q1</v>
      </c>
    </row>
    <row r="799" spans="1:28" hidden="1" x14ac:dyDescent="0.35">
      <c r="A799">
        <f>'winequality-white'!A932</f>
        <v>6.6</v>
      </c>
      <c r="B799">
        <f>'winequality-white'!B932</f>
        <v>0.61</v>
      </c>
      <c r="C799">
        <f>'winequality-white'!D932</f>
        <v>1.9</v>
      </c>
      <c r="D799">
        <f>'winequality-white'!E932</f>
        <v>0.08</v>
      </c>
      <c r="E799">
        <f>'winequality-white'!F932</f>
        <v>8</v>
      </c>
      <c r="F799">
        <f>'winequality-white'!H932</f>
        <v>0.99746000000000001</v>
      </c>
      <c r="G799">
        <f>'winequality-white'!I932</f>
        <v>3.69</v>
      </c>
      <c r="H799">
        <f>'winequality-white'!J932</f>
        <v>0.73</v>
      </c>
      <c r="I799">
        <f>'winequality-white'!K932</f>
        <v>10.5</v>
      </c>
      <c r="J799" s="17">
        <v>5</v>
      </c>
      <c r="K799">
        <f>STANDARDIZE(physicochemical[[#This Row],[fixed acidity]],Stats!B$3,Stats!B$7)</f>
        <v>-1.1591513496744408</v>
      </c>
      <c r="L799">
        <f>STANDARDIZE(physicochemical[[#This Row],[volatile acidity]],Stats!C$3,Stats!C$7)</f>
        <v>0.45763124977431813</v>
      </c>
      <c r="M799">
        <f>STANDARDIZE(physicochemical[[#This Row],[residual sugar]],Stats!E$3,Stats!E$7)</f>
        <v>-0.54836336136256492</v>
      </c>
      <c r="N799">
        <f>STANDARDIZE(physicochemical[[#This Row],[chlorides]],Stats!F$3,Stats!F$7)</f>
        <v>-0.20784689341987472</v>
      </c>
      <c r="O799">
        <f>STANDARDIZE(physicochemical[[#This Row],[free sulfur dioxide]],Stats!G$3,Stats!G$7)</f>
        <v>-0.71904506370354959</v>
      </c>
      <c r="P799">
        <f>STANDARDIZE(physicochemical[[#This Row],[density]],Stats!I$3,Stats!I$7)</f>
        <v>6.2159430728166057E-2</v>
      </c>
      <c r="Q799">
        <f>STANDARDIZE(physicochemical[[#This Row],[pH]],Stats!J$3,Stats!J$7)</f>
        <v>2.4748667905930564</v>
      </c>
      <c r="R799">
        <f>STANDARDIZE(physicochemical[[#This Row],[sulphates]],Stats!K$3,Stats!K$7)</f>
        <v>0.33557184590182221</v>
      </c>
      <c r="S799">
        <f>STANDARDIZE(physicochemical[[#This Row],[alcohol]],Stats!L$3,Stats!L$7)</f>
        <v>0.25097742517587546</v>
      </c>
      <c r="T799" s="17">
        <f>STANDARDIZE(physicochemical[[#This Row],[quality]],Stats!N$3,Stats!N$7)</f>
        <v>-0.74377842086283041</v>
      </c>
      <c r="U799">
        <f>SQRT(SUMXMY2($K$2:$S$2,physicochemical[[#This Row],[STDFA]:[STDAlc]]))</f>
        <v>3.9819614610049157</v>
      </c>
      <c r="V799" t="str">
        <f>VLOOKUP(physicochemical[[#This Row],[Euclidean Dist]],Quartiles,2)</f>
        <v>Q2</v>
      </c>
      <c r="W799">
        <f>IF(physicochemical[[#This Row],[Euclidean Dist]]&lt;=beta,1-2*(physicochemical[[#This Row],[Euclidean Dist]]/gamma)^2,2*((physicochemical[[#This Row],[Euclidean Dist]]-gamma)/gamma)^2)</f>
        <v>0.86087440024451867</v>
      </c>
      <c r="X799" t="str">
        <f>VLOOKUP(physicochemical[[#This Row],[S- Fn]],FuzzyQ,2)</f>
        <v>Q1</v>
      </c>
      <c r="Y799">
        <f>physicochemical[[#This Row],[Euclidean Dist]]^2</f>
        <v>15.856017076928403</v>
      </c>
      <c r="Z799" t="str">
        <f>VLOOKUP(physicochemical[[#This Row],[Concentration]],FuzzyQ,2)</f>
        <v>Q1</v>
      </c>
      <c r="AA799">
        <f>SQRT(physicochemical[[#This Row],[S- Fn]])</f>
        <v>0.92783317479195504</v>
      </c>
      <c r="AB799" t="str">
        <f>VLOOKUP(physicochemical[[#This Row],[Dialation]],FuzzyQ,2)</f>
        <v>Q1</v>
      </c>
    </row>
    <row r="800" spans="1:28" hidden="1" x14ac:dyDescent="0.35">
      <c r="A800">
        <f>'winequality-white'!A933</f>
        <v>7.4</v>
      </c>
      <c r="B800">
        <f>'winequality-white'!B933</f>
        <v>0.61</v>
      </c>
      <c r="C800">
        <f>'winequality-white'!D933</f>
        <v>2</v>
      </c>
      <c r="D800">
        <f>'winequality-white'!E933</f>
        <v>7.3999999999999996E-2</v>
      </c>
      <c r="E800">
        <f>'winequality-white'!F933</f>
        <v>13</v>
      </c>
      <c r="F800">
        <f>'winequality-white'!H933</f>
        <v>0.99748000000000003</v>
      </c>
      <c r="G800">
        <f>'winequality-white'!I933</f>
        <v>3.48</v>
      </c>
      <c r="H800">
        <f>'winequality-white'!J933</f>
        <v>0.65</v>
      </c>
      <c r="I800">
        <f>'winequality-white'!K933</f>
        <v>9.8000000000000007</v>
      </c>
      <c r="J800" s="17">
        <v>5</v>
      </c>
      <c r="K800">
        <f>STANDARDIZE(physicochemical[[#This Row],[fixed acidity]],Stats!B$3,Stats!B$7)</f>
        <v>-0.72356438939469592</v>
      </c>
      <c r="L800">
        <f>STANDARDIZE(physicochemical[[#This Row],[volatile acidity]],Stats!C$3,Stats!C$7)</f>
        <v>0.45763124977431813</v>
      </c>
      <c r="M800">
        <f>STANDARDIZE(physicochemical[[#This Row],[residual sugar]],Stats!E$3,Stats!E$7)</f>
        <v>-0.46765047331979703</v>
      </c>
      <c r="N800">
        <f>STANDARDIZE(physicochemical[[#This Row],[chlorides]],Stats!F$3,Stats!F$7)</f>
        <v>-0.32804750648197289</v>
      </c>
      <c r="O800">
        <f>STANDARDIZE(physicochemical[[#This Row],[free sulfur dioxide]],Stats!G$3,Stats!G$7)</f>
        <v>-0.2176888625436349</v>
      </c>
      <c r="P800">
        <f>STANDARDIZE(physicochemical[[#This Row],[density]],Stats!I$3,Stats!I$7)</f>
        <v>7.3407970490783972E-2</v>
      </c>
      <c r="Q800">
        <f>STANDARDIZE(physicochemical[[#This Row],[pH]],Stats!J$3,Stats!J$7)</f>
        <v>1.1453144088469795</v>
      </c>
      <c r="R800">
        <f>STANDARDIZE(physicochemical[[#This Row],[sulphates]],Stats!K$3,Stats!K$7)</f>
        <v>-0.10108637908429365</v>
      </c>
      <c r="S800">
        <f>STANDARDIZE(physicochemical[[#This Row],[alcohol]],Stats!L$3,Stats!L$7)</f>
        <v>-0.42655515339374295</v>
      </c>
      <c r="T800" s="17">
        <f>STANDARDIZE(physicochemical[[#This Row],[quality]],Stats!N$3,Stats!N$7)</f>
        <v>-0.74377842086283041</v>
      </c>
      <c r="U800">
        <f>SQRT(SUMXMY2($K$2:$S$2,physicochemical[[#This Row],[STDFA]:[STDAlc]]))</f>
        <v>4.0976662318785388</v>
      </c>
      <c r="V800" t="str">
        <f>VLOOKUP(physicochemical[[#This Row],[Euclidean Dist]],Quartiles,2)</f>
        <v>Q2</v>
      </c>
      <c r="W800">
        <f>IF(physicochemical[[#This Row],[Euclidean Dist]]&lt;=beta,1-2*(physicochemical[[#This Row],[Euclidean Dist]]/gamma)^2,2*((physicochemical[[#This Row],[Euclidean Dist]]-gamma)/gamma)^2)</f>
        <v>0.85267172419118886</v>
      </c>
      <c r="X800" t="str">
        <f>VLOOKUP(physicochemical[[#This Row],[S- Fn]],FuzzyQ,2)</f>
        <v>Q1</v>
      </c>
      <c r="Y800">
        <f>physicochemical[[#This Row],[Euclidean Dist]]^2</f>
        <v>16.790868547877665</v>
      </c>
      <c r="Z800" t="str">
        <f>VLOOKUP(physicochemical[[#This Row],[Concentration]],FuzzyQ,2)</f>
        <v>Q1</v>
      </c>
      <c r="AA800">
        <f>SQRT(physicochemical[[#This Row],[S- Fn]])</f>
        <v>0.92340225481162264</v>
      </c>
      <c r="AB800" t="str">
        <f>VLOOKUP(physicochemical[[#This Row],[Dialation]],FuzzyQ,2)</f>
        <v>Q1</v>
      </c>
    </row>
    <row r="801" spans="1:28" hidden="1" x14ac:dyDescent="0.35">
      <c r="A801">
        <f>'winequality-white'!A934</f>
        <v>7.6</v>
      </c>
      <c r="B801">
        <f>'winequality-white'!B934</f>
        <v>0.4</v>
      </c>
      <c r="C801">
        <f>'winequality-white'!D934</f>
        <v>1.9</v>
      </c>
      <c r="D801">
        <f>'winequality-white'!E934</f>
        <v>7.8E-2</v>
      </c>
      <c r="E801">
        <f>'winequality-white'!F934</f>
        <v>29</v>
      </c>
      <c r="F801">
        <f>'winequality-white'!H934</f>
        <v>0.99709999999999999</v>
      </c>
      <c r="G801">
        <f>'winequality-white'!I934</f>
        <v>3.45</v>
      </c>
      <c r="H801">
        <f>'winequality-white'!J934</f>
        <v>0.59</v>
      </c>
      <c r="I801">
        <f>'winequality-white'!K934</f>
        <v>9.5</v>
      </c>
      <c r="J801" s="17">
        <v>6</v>
      </c>
      <c r="K801">
        <f>STANDARDIZE(physicochemical[[#This Row],[fixed acidity]],Stats!B$3,Stats!B$7)</f>
        <v>-0.61466764932476026</v>
      </c>
      <c r="L801">
        <f>STANDARDIZE(physicochemical[[#This Row],[volatile acidity]],Stats!C$3,Stats!C$7)</f>
        <v>-0.71851074572937279</v>
      </c>
      <c r="M801">
        <f>STANDARDIZE(physicochemical[[#This Row],[residual sugar]],Stats!E$3,Stats!E$7)</f>
        <v>-0.54836336136256492</v>
      </c>
      <c r="N801">
        <f>STANDARDIZE(physicochemical[[#This Row],[chlorides]],Stats!F$3,Stats!F$7)</f>
        <v>-0.24791376444057411</v>
      </c>
      <c r="O801">
        <f>STANDARDIZE(physicochemical[[#This Row],[free sulfur dioxide]],Stats!G$3,Stats!G$7)</f>
        <v>1.386650981168092</v>
      </c>
      <c r="P801">
        <f>STANDARDIZE(physicochemical[[#This Row],[density]],Stats!I$3,Stats!I$7)</f>
        <v>-0.14031428499876916</v>
      </c>
      <c r="Q801">
        <f>STANDARDIZE(physicochemical[[#This Row],[pH]],Stats!J$3,Stats!J$7)</f>
        <v>0.95537835431182694</v>
      </c>
      <c r="R801">
        <f>STANDARDIZE(physicochemical[[#This Row],[sulphates]],Stats!K$3,Stats!K$7)</f>
        <v>-0.42858004782388098</v>
      </c>
      <c r="S801">
        <f>STANDARDIZE(physicochemical[[#This Row],[alcohol]],Stats!L$3,Stats!L$7)</f>
        <v>-0.71692625849500891</v>
      </c>
      <c r="T801" s="17">
        <f>STANDARDIZE(physicochemical[[#This Row],[quality]],Stats!N$3,Stats!N$7)</f>
        <v>0.50837380281196765</v>
      </c>
      <c r="U801">
        <f>SQRT(SUMXMY2($K$2:$S$2,physicochemical[[#This Row],[STDFA]:[STDAlc]]))</f>
        <v>5.6281896298859451</v>
      </c>
      <c r="V801" t="str">
        <f>VLOOKUP(physicochemical[[#This Row],[Euclidean Dist]],Quartiles,2)</f>
        <v>Q2</v>
      </c>
      <c r="W801">
        <f>IF(physicochemical[[#This Row],[Euclidean Dist]]&lt;=beta,1-2*(physicochemical[[#This Row],[Euclidean Dist]]/gamma)^2,2*((physicochemical[[#This Row],[Euclidean Dist]]-gamma)/gamma)^2)</f>
        <v>0.72206042573732454</v>
      </c>
      <c r="X801" t="str">
        <f>VLOOKUP(physicochemical[[#This Row],[S- Fn]],FuzzyQ,2)</f>
        <v>Q2</v>
      </c>
      <c r="Y801">
        <f>physicochemical[[#This Row],[Euclidean Dist]]^2</f>
        <v>31.676518509955692</v>
      </c>
      <c r="Z801" t="str">
        <f>VLOOKUP(physicochemical[[#This Row],[Concentration]],FuzzyQ,2)</f>
        <v>Q1</v>
      </c>
      <c r="AA801">
        <f>SQRT(physicochemical[[#This Row],[S- Fn]])</f>
        <v>0.84974138756290107</v>
      </c>
      <c r="AB801" t="str">
        <f>VLOOKUP(physicochemical[[#This Row],[Dialation]],FuzzyQ,2)</f>
        <v>Q1</v>
      </c>
    </row>
    <row r="802" spans="1:28" hidden="1" x14ac:dyDescent="0.35">
      <c r="A802">
        <f>'winequality-white'!A937</f>
        <v>8.8000000000000007</v>
      </c>
      <c r="B802">
        <f>'winequality-white'!B937</f>
        <v>0.3</v>
      </c>
      <c r="C802">
        <f>'winequality-white'!D937</f>
        <v>2.2999999999999998</v>
      </c>
      <c r="D802">
        <f>'winequality-white'!E937</f>
        <v>0.06</v>
      </c>
      <c r="E802">
        <f>'winequality-white'!F937</f>
        <v>19</v>
      </c>
      <c r="F802">
        <f>'winequality-white'!H937</f>
        <v>0.99543000000000004</v>
      </c>
      <c r="G802">
        <f>'winequality-white'!I937</f>
        <v>3.39</v>
      </c>
      <c r="H802">
        <f>'winequality-white'!J937</f>
        <v>0.72</v>
      </c>
      <c r="I802">
        <f>'winequality-white'!K937</f>
        <v>11.8</v>
      </c>
      <c r="J802" s="17">
        <v>6</v>
      </c>
      <c r="K802">
        <f>STANDARDIZE(physicochemical[[#This Row],[fixed acidity]],Stats!B$3,Stats!B$7)</f>
        <v>3.8712791094857188E-2</v>
      </c>
      <c r="L802">
        <f>STANDARDIZE(physicochemical[[#This Row],[volatile acidity]],Stats!C$3,Stats!C$7)</f>
        <v>-1.2785783626358926</v>
      </c>
      <c r="M802">
        <f>STANDARDIZE(physicochemical[[#This Row],[residual sugar]],Stats!E$3,Stats!E$7)</f>
        <v>-0.2255118091914938</v>
      </c>
      <c r="N802">
        <f>STANDARDIZE(physicochemical[[#This Row],[chlorides]],Stats!F$3,Stats!F$7)</f>
        <v>-0.6085156036268683</v>
      </c>
      <c r="O802">
        <f>STANDARDIZE(physicochemical[[#This Row],[free sulfur dioxide]],Stats!G$3,Stats!G$7)</f>
        <v>0.38393857884826277</v>
      </c>
      <c r="P802">
        <f>STANDARDIZE(physicochemical[[#This Row],[density]],Stats!I$3,Stats!I$7)</f>
        <v>-1.0795673551763976</v>
      </c>
      <c r="Q802">
        <f>STANDARDIZE(physicochemical[[#This Row],[pH]],Stats!J$3,Stats!J$7)</f>
        <v>0.57550624524151883</v>
      </c>
      <c r="R802">
        <f>STANDARDIZE(physicochemical[[#This Row],[sulphates]],Stats!K$3,Stats!K$7)</f>
        <v>0.28098956777855766</v>
      </c>
      <c r="S802">
        <f>STANDARDIZE(physicochemical[[#This Row],[alcohol]],Stats!L$3,Stats!L$7)</f>
        <v>1.5092522139480258</v>
      </c>
      <c r="T802" s="17">
        <f>STANDARDIZE(physicochemical[[#This Row],[quality]],Stats!N$3,Stats!N$7)</f>
        <v>0.50837380281196765</v>
      </c>
      <c r="U802">
        <f>SQRT(SUMXMY2($K$2:$S$2,physicochemical[[#This Row],[STDFA]:[STDAlc]]))</f>
        <v>5.9149710640972968</v>
      </c>
      <c r="V802" t="str">
        <f>VLOOKUP(physicochemical[[#This Row],[Euclidean Dist]],Quartiles,2)</f>
        <v>Q2</v>
      </c>
      <c r="W802">
        <f>IF(physicochemical[[#This Row],[Euclidean Dist]]&lt;=beta,1-2*(physicochemical[[#This Row],[Euclidean Dist]]/gamma)^2,2*((physicochemical[[#This Row],[Euclidean Dist]]-gamma)/gamma)^2)</f>
        <v>0.69301426618797524</v>
      </c>
      <c r="X802" t="str">
        <f>VLOOKUP(physicochemical[[#This Row],[S- Fn]],FuzzyQ,2)</f>
        <v>Q2</v>
      </c>
      <c r="Y802">
        <f>physicochemical[[#This Row],[Euclidean Dist]]^2</f>
        <v>34.986882689108306</v>
      </c>
      <c r="Z802" t="str">
        <f>VLOOKUP(physicochemical[[#This Row],[Concentration]],FuzzyQ,2)</f>
        <v>Q1</v>
      </c>
      <c r="AA802">
        <f>SQRT(physicochemical[[#This Row],[S- Fn]])</f>
        <v>0.83247478411539599</v>
      </c>
      <c r="AB802" t="str">
        <f>VLOOKUP(physicochemical[[#This Row],[Dialation]],FuzzyQ,2)</f>
        <v>Q1</v>
      </c>
    </row>
    <row r="803" spans="1:28" hidden="1" x14ac:dyDescent="0.35">
      <c r="A803">
        <f>'winequality-white'!A939</f>
        <v>12</v>
      </c>
      <c r="B803">
        <f>'winequality-white'!B939</f>
        <v>0.63</v>
      </c>
      <c r="C803">
        <f>'winequality-white'!D939</f>
        <v>1.4</v>
      </c>
      <c r="D803">
        <f>'winequality-white'!E939</f>
        <v>7.0999999999999994E-2</v>
      </c>
      <c r="E803">
        <f>'winequality-white'!F939</f>
        <v>6</v>
      </c>
      <c r="F803">
        <f>'winequality-white'!H939</f>
        <v>0.99790999999999996</v>
      </c>
      <c r="G803">
        <f>'winequality-white'!I939</f>
        <v>3.07</v>
      </c>
      <c r="H803">
        <f>'winequality-white'!J939</f>
        <v>0.6</v>
      </c>
      <c r="I803">
        <f>'winequality-white'!K939</f>
        <v>10.4</v>
      </c>
      <c r="J803" s="17">
        <v>4</v>
      </c>
      <c r="K803">
        <f>STANDARDIZE(physicochemical[[#This Row],[fixed acidity]],Stats!B$3,Stats!B$7)</f>
        <v>1.7810606322138349</v>
      </c>
      <c r="L803">
        <f>STANDARDIZE(physicochemical[[#This Row],[volatile acidity]],Stats!C$3,Stats!C$7)</f>
        <v>0.56964477315562212</v>
      </c>
      <c r="M803">
        <f>STANDARDIZE(physicochemical[[#This Row],[residual sugar]],Stats!E$3,Stats!E$7)</f>
        <v>-0.95192780157640378</v>
      </c>
      <c r="N803">
        <f>STANDARDIZE(physicochemical[[#This Row],[chlorides]],Stats!F$3,Stats!F$7)</f>
        <v>-0.38814781301302193</v>
      </c>
      <c r="O803">
        <f>STANDARDIZE(physicochemical[[#This Row],[free sulfur dioxide]],Stats!G$3,Stats!G$7)</f>
        <v>-0.91958754416751554</v>
      </c>
      <c r="P803">
        <f>STANDARDIZE(physicochemical[[#This Row],[density]],Stats!I$3,Stats!I$7)</f>
        <v>0.31525157538678827</v>
      </c>
      <c r="Q803">
        <f>STANDARDIZE(physicochemical[[#This Row],[pH]],Stats!J$3,Stats!J$7)</f>
        <v>-1.4504783364667908</v>
      </c>
      <c r="R803">
        <f>STANDARDIZE(physicochemical[[#This Row],[sulphates]],Stats!K$3,Stats!K$7)</f>
        <v>-0.37399776970061643</v>
      </c>
      <c r="S803">
        <f>STANDARDIZE(physicochemical[[#This Row],[alcohol]],Stats!L$3,Stats!L$7)</f>
        <v>0.15418705680878736</v>
      </c>
      <c r="T803" s="17">
        <f>STANDARDIZE(physicochemical[[#This Row],[quality]],Stats!N$3,Stats!N$7)</f>
        <v>-1.9959306445376284</v>
      </c>
      <c r="U803">
        <f>SQRT(SUMXMY2($K$2:$S$2,physicochemical[[#This Row],[STDFA]:[STDAlc]]))</f>
        <v>5.9002332545962917</v>
      </c>
      <c r="V803" t="str">
        <f>VLOOKUP(physicochemical[[#This Row],[Euclidean Dist]],Quartiles,2)</f>
        <v>Q2</v>
      </c>
      <c r="W803">
        <f>IF(physicochemical[[#This Row],[Euclidean Dist]]&lt;=beta,1-2*(physicochemical[[#This Row],[Euclidean Dist]]/gamma)^2,2*((physicochemical[[#This Row],[Euclidean Dist]]-gamma)/gamma)^2)</f>
        <v>0.69454213870674075</v>
      </c>
      <c r="X803" t="str">
        <f>VLOOKUP(physicochemical[[#This Row],[S- Fn]],FuzzyQ,2)</f>
        <v>Q2</v>
      </c>
      <c r="Y803">
        <f>physicochemical[[#This Row],[Euclidean Dist]]^2</f>
        <v>34.812752458643949</v>
      </c>
      <c r="Z803" t="str">
        <f>VLOOKUP(physicochemical[[#This Row],[Concentration]],FuzzyQ,2)</f>
        <v>Q1</v>
      </c>
      <c r="AA803">
        <f>SQRT(physicochemical[[#This Row],[S- Fn]])</f>
        <v>0.83339194782931558</v>
      </c>
      <c r="AB803" t="str">
        <f>VLOOKUP(physicochemical[[#This Row],[Dialation]],FuzzyQ,2)</f>
        <v>Q1</v>
      </c>
    </row>
    <row r="804" spans="1:28" hidden="1" x14ac:dyDescent="0.35">
      <c r="A804">
        <f>'winequality-white'!A940</f>
        <v>7.2</v>
      </c>
      <c r="B804">
        <f>'winequality-white'!B940</f>
        <v>0.38</v>
      </c>
      <c r="C804">
        <f>'winequality-white'!D940</f>
        <v>2.8</v>
      </c>
      <c r="D804">
        <f>'winequality-white'!E940</f>
        <v>6.8000000000000005E-2</v>
      </c>
      <c r="E804">
        <f>'winequality-white'!F940</f>
        <v>23</v>
      </c>
      <c r="F804">
        <f>'winequality-white'!H940</f>
        <v>0.99356</v>
      </c>
      <c r="G804">
        <f>'winequality-white'!I940</f>
        <v>3.34</v>
      </c>
      <c r="H804">
        <f>'winequality-white'!J940</f>
        <v>0.72</v>
      </c>
      <c r="I804">
        <f>'winequality-white'!K940</f>
        <v>12.9</v>
      </c>
      <c r="J804" s="17">
        <v>7</v>
      </c>
      <c r="K804">
        <f>STANDARDIZE(physicochemical[[#This Row],[fixed acidity]],Stats!B$3,Stats!B$7)</f>
        <v>-0.83246112946463224</v>
      </c>
      <c r="L804">
        <f>STANDARDIZE(physicochemical[[#This Row],[volatile acidity]],Stats!C$3,Stats!C$7)</f>
        <v>-0.83052426911067678</v>
      </c>
      <c r="M804">
        <f>STANDARDIZE(physicochemical[[#This Row],[residual sugar]],Stats!E$3,Stats!E$7)</f>
        <v>0.17805263102234511</v>
      </c>
      <c r="N804">
        <f>STANDARDIZE(physicochemical[[#This Row],[chlorides]],Stats!F$3,Stats!F$7)</f>
        <v>-0.44824811954407073</v>
      </c>
      <c r="O804">
        <f>STANDARDIZE(physicochemical[[#This Row],[free sulfur dioxide]],Stats!G$3,Stats!G$7)</f>
        <v>0.78502353977619455</v>
      </c>
      <c r="P804">
        <f>STANDARDIZE(physicochemical[[#This Row],[density]],Stats!I$3,Stats!I$7)</f>
        <v>-2.1313058229801429</v>
      </c>
      <c r="Q804">
        <f>STANDARDIZE(physicochemical[[#This Row],[pH]],Stats!J$3,Stats!J$7)</f>
        <v>0.25894615434959412</v>
      </c>
      <c r="R804">
        <f>STANDARDIZE(physicochemical[[#This Row],[sulphates]],Stats!K$3,Stats!K$7)</f>
        <v>0.28098956777855766</v>
      </c>
      <c r="S804">
        <f>STANDARDIZE(physicochemical[[#This Row],[alcohol]],Stats!L$3,Stats!L$7)</f>
        <v>2.5739462659859984</v>
      </c>
      <c r="T804" s="17">
        <f>STANDARDIZE(physicochemical[[#This Row],[quality]],Stats!N$3,Stats!N$7)</f>
        <v>1.7605260264867657</v>
      </c>
      <c r="U804">
        <f>SQRT(SUMXMY2($K$2:$S$2,physicochemical[[#This Row],[STDFA]:[STDAlc]]))</f>
        <v>6.0907817600711356</v>
      </c>
      <c r="V804" t="str">
        <f>VLOOKUP(physicochemical[[#This Row],[Euclidean Dist]],Quartiles,2)</f>
        <v>Q2</v>
      </c>
      <c r="W804">
        <f>IF(physicochemical[[#This Row],[Euclidean Dist]]&lt;=beta,1-2*(physicochemical[[#This Row],[Euclidean Dist]]/gamma)^2,2*((physicochemical[[#This Row],[Euclidean Dist]]-gamma)/gamma)^2)</f>
        <v>0.67449398246399639</v>
      </c>
      <c r="X804" t="str">
        <f>VLOOKUP(physicochemical[[#This Row],[S- Fn]],FuzzyQ,2)</f>
        <v>Q2</v>
      </c>
      <c r="Y804">
        <f>physicochemical[[#This Row],[Euclidean Dist]]^2</f>
        <v>37.097622448815237</v>
      </c>
      <c r="Z804" t="str">
        <f>VLOOKUP(physicochemical[[#This Row],[Concentration]],FuzzyQ,2)</f>
        <v>Q1</v>
      </c>
      <c r="AA804">
        <f>SQRT(physicochemical[[#This Row],[S- Fn]])</f>
        <v>0.82127582605601901</v>
      </c>
      <c r="AB804" t="str">
        <f>VLOOKUP(physicochemical[[#This Row],[Dialation]],FuzzyQ,2)</f>
        <v>Q1</v>
      </c>
    </row>
    <row r="805" spans="1:28" hidden="1" x14ac:dyDescent="0.35">
      <c r="A805">
        <f>'winequality-white'!A941</f>
        <v>6.2</v>
      </c>
      <c r="B805">
        <f>'winequality-white'!B941</f>
        <v>0.46</v>
      </c>
      <c r="C805">
        <f>'winequality-white'!D941</f>
        <v>1.6</v>
      </c>
      <c r="D805">
        <f>'winequality-white'!E941</f>
        <v>7.2999999999999995E-2</v>
      </c>
      <c r="E805">
        <f>'winequality-white'!F941</f>
        <v>7</v>
      </c>
      <c r="F805">
        <f>'winequality-white'!H941</f>
        <v>0.99424999999999997</v>
      </c>
      <c r="G805">
        <f>'winequality-white'!I941</f>
        <v>3.61</v>
      </c>
      <c r="H805">
        <f>'winequality-white'!J941</f>
        <v>0.54</v>
      </c>
      <c r="I805">
        <f>'winequality-white'!K941</f>
        <v>11.4</v>
      </c>
      <c r="J805" s="17">
        <v>5</v>
      </c>
      <c r="K805">
        <f>STANDARDIZE(physicochemical[[#This Row],[fixed acidity]],Stats!B$3,Stats!B$7)</f>
        <v>-1.3769448298143128</v>
      </c>
      <c r="L805">
        <f>STANDARDIZE(physicochemical[[#This Row],[volatile acidity]],Stats!C$3,Stats!C$7)</f>
        <v>-0.38247017558546109</v>
      </c>
      <c r="M805">
        <f>STANDARDIZE(physicochemical[[#This Row],[residual sugar]],Stats!E$3,Stats!E$7)</f>
        <v>-0.79050202549086812</v>
      </c>
      <c r="N805">
        <f>STANDARDIZE(physicochemical[[#This Row],[chlorides]],Stats!F$3,Stats!F$7)</f>
        <v>-0.34808094199232259</v>
      </c>
      <c r="O805">
        <f>STANDARDIZE(physicochemical[[#This Row],[free sulfur dioxide]],Stats!G$3,Stats!G$7)</f>
        <v>-0.81931630393553256</v>
      </c>
      <c r="P805">
        <f>STANDARDIZE(physicochemical[[#This Row],[density]],Stats!I$3,Stats!I$7)</f>
        <v>-1.7432312011702304</v>
      </c>
      <c r="Q805">
        <f>STANDARDIZE(physicochemical[[#This Row],[pH]],Stats!J$3,Stats!J$7)</f>
        <v>1.968370645165979</v>
      </c>
      <c r="R805">
        <f>STANDARDIZE(physicochemical[[#This Row],[sulphates]],Stats!K$3,Stats!K$7)</f>
        <v>-0.70149143844020312</v>
      </c>
      <c r="S805">
        <f>STANDARDIZE(physicochemical[[#This Row],[alcohol]],Stats!L$3,Stats!L$7)</f>
        <v>1.1220907404796716</v>
      </c>
      <c r="T805" s="17">
        <f>STANDARDIZE(physicochemical[[#This Row],[quality]],Stats!N$3,Stats!N$7)</f>
        <v>-0.74377842086283041</v>
      </c>
      <c r="U805">
        <f>SQRT(SUMXMY2($K$2:$S$2,physicochemical[[#This Row],[STDFA]:[STDAlc]]))</f>
        <v>4.8972151372193347</v>
      </c>
      <c r="V805" t="str">
        <f>VLOOKUP(physicochemical[[#This Row],[Euclidean Dist]],Quartiles,2)</f>
        <v>Q2</v>
      </c>
      <c r="W805">
        <f>IF(physicochemical[[#This Row],[Euclidean Dist]]&lt;=beta,1-2*(physicochemical[[#This Row],[Euclidean Dist]]/gamma)^2,2*((physicochemical[[#This Row],[Euclidean Dist]]-gamma)/gamma)^2)</f>
        <v>0.78956822857726494</v>
      </c>
      <c r="X805" t="str">
        <f>VLOOKUP(physicochemical[[#This Row],[S- Fn]],FuzzyQ,2)</f>
        <v>Q1</v>
      </c>
      <c r="Y805">
        <f>physicochemical[[#This Row],[Euclidean Dist]]^2</f>
        <v>23.982716100210187</v>
      </c>
      <c r="Z805" t="str">
        <f>VLOOKUP(physicochemical[[#This Row],[Concentration]],FuzzyQ,2)</f>
        <v>Q1</v>
      </c>
      <c r="AA805">
        <f>SQRT(physicochemical[[#This Row],[S- Fn]])</f>
        <v>0.88857651813294336</v>
      </c>
      <c r="AB805" t="str">
        <f>VLOOKUP(physicochemical[[#This Row],[Dialation]],FuzzyQ,2)</f>
        <v>Q1</v>
      </c>
    </row>
    <row r="806" spans="1:28" hidden="1" x14ac:dyDescent="0.35">
      <c r="A806">
        <f>'winequality-white'!A942</f>
        <v>9.6</v>
      </c>
      <c r="B806">
        <f>'winequality-white'!B942</f>
        <v>0.33</v>
      </c>
      <c r="C806">
        <f>'winequality-white'!D942</f>
        <v>2.2000000000000002</v>
      </c>
      <c r="D806">
        <f>'winequality-white'!E942</f>
        <v>7.3999999999999996E-2</v>
      </c>
      <c r="E806">
        <f>'winequality-white'!F942</f>
        <v>13</v>
      </c>
      <c r="F806">
        <f>'winequality-white'!H942</f>
        <v>0.99509000000000003</v>
      </c>
      <c r="G806">
        <f>'winequality-white'!I942</f>
        <v>3.36</v>
      </c>
      <c r="H806">
        <f>'winequality-white'!J942</f>
        <v>0.76</v>
      </c>
      <c r="I806">
        <f>'winequality-white'!K942</f>
        <v>12.4</v>
      </c>
      <c r="J806" s="17">
        <v>7</v>
      </c>
      <c r="K806">
        <f>STANDARDIZE(physicochemical[[#This Row],[fixed acidity]],Stats!B$3,Stats!B$7)</f>
        <v>0.47429975137460118</v>
      </c>
      <c r="L806">
        <f>STANDARDIZE(physicochemical[[#This Row],[volatile acidity]],Stats!C$3,Stats!C$7)</f>
        <v>-1.1105580775639365</v>
      </c>
      <c r="M806">
        <f>STANDARDIZE(physicochemical[[#This Row],[residual sugar]],Stats!E$3,Stats!E$7)</f>
        <v>-0.30622469723426132</v>
      </c>
      <c r="N806">
        <f>STANDARDIZE(physicochemical[[#This Row],[chlorides]],Stats!F$3,Stats!F$7)</f>
        <v>-0.32804750648197289</v>
      </c>
      <c r="O806">
        <f>STANDARDIZE(physicochemical[[#This Row],[free sulfur dioxide]],Stats!G$3,Stats!G$7)</f>
        <v>-0.2176888625436349</v>
      </c>
      <c r="P806">
        <f>STANDARDIZE(physicochemical[[#This Row],[density]],Stats!I$3,Stats!I$7)</f>
        <v>-1.2707925311407149</v>
      </c>
      <c r="Q806">
        <f>STANDARDIZE(physicochemical[[#This Row],[pH]],Stats!J$3,Stats!J$7)</f>
        <v>0.38557019070636345</v>
      </c>
      <c r="R806">
        <f>STANDARDIZE(physicochemical[[#This Row],[sulphates]],Stats!K$3,Stats!K$7)</f>
        <v>0.49931868027161586</v>
      </c>
      <c r="S806">
        <f>STANDARDIZE(physicochemical[[#This Row],[alcohol]],Stats!L$3,Stats!L$7)</f>
        <v>2.0899944241505559</v>
      </c>
      <c r="T806" s="17">
        <f>STANDARDIZE(physicochemical[[#This Row],[quality]],Stats!N$3,Stats!N$7)</f>
        <v>1.7605260264867657</v>
      </c>
      <c r="U806">
        <f>SQRT(SUMXMY2($K$2:$S$2,physicochemical[[#This Row],[STDFA]:[STDAlc]]))</f>
        <v>5.979270853137729</v>
      </c>
      <c r="V806" t="str">
        <f>VLOOKUP(physicochemical[[#This Row],[Euclidean Dist]],Quartiles,2)</f>
        <v>Q2</v>
      </c>
      <c r="W806">
        <f>IF(physicochemical[[#This Row],[Euclidean Dist]]&lt;=beta,1-2*(physicochemical[[#This Row],[Euclidean Dist]]/gamma)^2,2*((physicochemical[[#This Row],[Euclidean Dist]]-gamma)/gamma)^2)</f>
        <v>0.686303698519237</v>
      </c>
      <c r="X806" t="str">
        <f>VLOOKUP(physicochemical[[#This Row],[S- Fn]],FuzzyQ,2)</f>
        <v>Q2</v>
      </c>
      <c r="Y806">
        <f>physicochemical[[#This Row],[Euclidean Dist]]^2</f>
        <v>35.751679935182388</v>
      </c>
      <c r="Z806" t="str">
        <f>VLOOKUP(physicochemical[[#This Row],[Concentration]],FuzzyQ,2)</f>
        <v>Q1</v>
      </c>
      <c r="AA806">
        <f>SQRT(physicochemical[[#This Row],[S- Fn]])</f>
        <v>0.82843448655837415</v>
      </c>
      <c r="AB806" t="str">
        <f>VLOOKUP(physicochemical[[#This Row],[Dialation]],FuzzyQ,2)</f>
        <v>Q1</v>
      </c>
    </row>
    <row r="807" spans="1:28" hidden="1" x14ac:dyDescent="0.35">
      <c r="A807">
        <f>'winequality-white'!A943</f>
        <v>9.9</v>
      </c>
      <c r="B807">
        <f>'winequality-white'!B943</f>
        <v>0.27</v>
      </c>
      <c r="C807">
        <f>'winequality-white'!D943</f>
        <v>5</v>
      </c>
      <c r="D807">
        <f>'winequality-white'!E943</f>
        <v>8.2000000000000003E-2</v>
      </c>
      <c r="E807">
        <f>'winequality-white'!F943</f>
        <v>9</v>
      </c>
      <c r="F807">
        <f>'winequality-white'!H943</f>
        <v>0.99483999999999995</v>
      </c>
      <c r="G807">
        <f>'winequality-white'!I943</f>
        <v>3.19</v>
      </c>
      <c r="H807">
        <f>'winequality-white'!J943</f>
        <v>0.52</v>
      </c>
      <c r="I807">
        <f>'winequality-white'!K943</f>
        <v>12.5</v>
      </c>
      <c r="J807" s="17">
        <v>7</v>
      </c>
      <c r="K807">
        <f>STANDARDIZE(physicochemical[[#This Row],[fixed acidity]],Stats!B$3,Stats!B$7)</f>
        <v>0.63764486147950572</v>
      </c>
      <c r="L807">
        <f>STANDARDIZE(physicochemical[[#This Row],[volatile acidity]],Stats!C$3,Stats!C$7)</f>
        <v>-1.4465986477078483</v>
      </c>
      <c r="M807">
        <f>STANDARDIZE(physicochemical[[#This Row],[residual sugar]],Stats!E$3,Stats!E$7)</f>
        <v>1.9537361679632366</v>
      </c>
      <c r="N807">
        <f>STANDARDIZE(physicochemical[[#This Row],[chlorides]],Stats!F$3,Stats!F$7)</f>
        <v>-0.16778002239917533</v>
      </c>
      <c r="O807">
        <f>STANDARDIZE(physicochemical[[#This Row],[free sulfur dioxide]],Stats!G$3,Stats!G$7)</f>
        <v>-0.61877382347156662</v>
      </c>
      <c r="P807">
        <f>STANDARDIZE(physicochemical[[#This Row],[density]],Stats!I$3,Stats!I$7)</f>
        <v>-1.4113992781733453</v>
      </c>
      <c r="Q807">
        <f>STANDARDIZE(physicochemical[[#This Row],[pH]],Stats!J$3,Stats!J$7)</f>
        <v>-0.6907341183261746</v>
      </c>
      <c r="R807">
        <f>STANDARDIZE(physicochemical[[#This Row],[sulphates]],Stats!K$3,Stats!K$7)</f>
        <v>-0.81065599468673222</v>
      </c>
      <c r="S807">
        <f>STANDARDIZE(physicochemical[[#This Row],[alcohol]],Stats!L$3,Stats!L$7)</f>
        <v>2.1867847925176442</v>
      </c>
      <c r="T807" s="17">
        <f>STANDARDIZE(physicochemical[[#This Row],[quality]],Stats!N$3,Stats!N$7)</f>
        <v>1.7605260264867657</v>
      </c>
      <c r="U807">
        <f>SQRT(SUMXMY2($K$2:$S$2,physicochemical[[#This Row],[STDFA]:[STDAlc]]))</f>
        <v>6.3655026000031869</v>
      </c>
      <c r="V807" t="str">
        <f>VLOOKUP(physicochemical[[#This Row],[Euclidean Dist]],Quartiles,2)</f>
        <v>Q2</v>
      </c>
      <c r="W807">
        <f>IF(physicochemical[[#This Row],[Euclidean Dist]]&lt;=beta,1-2*(physicochemical[[#This Row],[Euclidean Dist]]/gamma)^2,2*((physicochemical[[#This Row],[Euclidean Dist]]-gamma)/gamma)^2)</f>
        <v>0.6444682877689567</v>
      </c>
      <c r="X807" t="str">
        <f>VLOOKUP(physicochemical[[#This Row],[S- Fn]],FuzzyQ,2)</f>
        <v>Q2</v>
      </c>
      <c r="Y807">
        <f>physicochemical[[#This Row],[Euclidean Dist]]^2</f>
        <v>40.519623350647329</v>
      </c>
      <c r="Z807" t="str">
        <f>VLOOKUP(physicochemical[[#This Row],[Concentration]],FuzzyQ,2)</f>
        <v>Q1</v>
      </c>
      <c r="AA807">
        <f>SQRT(physicochemical[[#This Row],[S- Fn]])</f>
        <v>0.80278782238456803</v>
      </c>
      <c r="AB807" t="str">
        <f>VLOOKUP(physicochemical[[#This Row],[Dialation]],FuzzyQ,2)</f>
        <v>Q1</v>
      </c>
    </row>
    <row r="808" spans="1:28" hidden="1" x14ac:dyDescent="0.35">
      <c r="A808">
        <f>'winequality-white'!A944</f>
        <v>10.1</v>
      </c>
      <c r="B808">
        <f>'winequality-white'!B944</f>
        <v>0.43</v>
      </c>
      <c r="C808">
        <f>'winequality-white'!D944</f>
        <v>2.6</v>
      </c>
      <c r="D808">
        <f>'winequality-white'!E944</f>
        <v>9.1999999999999998E-2</v>
      </c>
      <c r="E808">
        <f>'winequality-white'!F944</f>
        <v>13</v>
      </c>
      <c r="F808">
        <f>'winequality-white'!H944</f>
        <v>0.99834000000000001</v>
      </c>
      <c r="G808">
        <f>'winequality-white'!I944</f>
        <v>3.22</v>
      </c>
      <c r="H808">
        <f>'winequality-white'!J944</f>
        <v>0.64</v>
      </c>
      <c r="I808">
        <f>'winequality-white'!K944</f>
        <v>10</v>
      </c>
      <c r="J808" s="17">
        <v>7</v>
      </c>
      <c r="K808">
        <f>STANDARDIZE(physicochemical[[#This Row],[fixed acidity]],Stats!B$3,Stats!B$7)</f>
        <v>0.74654160154944149</v>
      </c>
      <c r="L808">
        <f>STANDARDIZE(physicochemical[[#This Row],[volatile acidity]],Stats!C$3,Stats!C$7)</f>
        <v>-0.55049046065741714</v>
      </c>
      <c r="M808">
        <f>STANDARDIZE(physicochemical[[#This Row],[residual sugar]],Stats!E$3,Stats!E$7)</f>
        <v>1.6626854936809765E-2</v>
      </c>
      <c r="N808">
        <f>STANDARDIZE(physicochemical[[#This Row],[chlorides]],Stats!F$3,Stats!F$7)</f>
        <v>3.2554332704321308E-2</v>
      </c>
      <c r="O808">
        <f>STANDARDIZE(physicochemical[[#This Row],[free sulfur dioxide]],Stats!G$3,Stats!G$7)</f>
        <v>-0.2176888625436349</v>
      </c>
      <c r="P808">
        <f>STANDARDIZE(physicochemical[[#This Row],[density]],Stats!I$3,Stats!I$7)</f>
        <v>0.55709518028285498</v>
      </c>
      <c r="Q808">
        <f>STANDARDIZE(physicochemical[[#This Row],[pH]],Stats!J$3,Stats!J$7)</f>
        <v>-0.50079806379101921</v>
      </c>
      <c r="R808">
        <f>STANDARDIZE(physicochemical[[#This Row],[sulphates]],Stats!K$3,Stats!K$7)</f>
        <v>-0.15566865720755821</v>
      </c>
      <c r="S808">
        <f>STANDARDIZE(physicochemical[[#This Row],[alcohol]],Stats!L$3,Stats!L$7)</f>
        <v>-0.23297441665956675</v>
      </c>
      <c r="T808" s="17">
        <f>STANDARDIZE(physicochemical[[#This Row],[quality]],Stats!N$3,Stats!N$7)</f>
        <v>1.7605260264867657</v>
      </c>
      <c r="U808">
        <f>SQRT(SUMXMY2($K$2:$S$2,physicochemical[[#This Row],[STDFA]:[STDAlc]]))</f>
        <v>5.560704121306757</v>
      </c>
      <c r="V808" t="str">
        <f>VLOOKUP(physicochemical[[#This Row],[Euclidean Dist]],Quartiles,2)</f>
        <v>Q2</v>
      </c>
      <c r="W808">
        <f>IF(physicochemical[[#This Row],[Euclidean Dist]]&lt;=beta,1-2*(physicochemical[[#This Row],[Euclidean Dist]]/gamma)^2,2*((physicochemical[[#This Row],[Euclidean Dist]]-gamma)/gamma)^2)</f>
        <v>0.72868580310225795</v>
      </c>
      <c r="X808" t="str">
        <f>VLOOKUP(physicochemical[[#This Row],[S- Fn]],FuzzyQ,2)</f>
        <v>Q2</v>
      </c>
      <c r="Y808">
        <f>physicochemical[[#This Row],[Euclidean Dist]]^2</f>
        <v>30.921430324717953</v>
      </c>
      <c r="Z808" t="str">
        <f>VLOOKUP(physicochemical[[#This Row],[Concentration]],FuzzyQ,2)</f>
        <v>Q1</v>
      </c>
      <c r="AA808">
        <f>SQRT(physicochemical[[#This Row],[S- Fn]])</f>
        <v>0.85363095252120391</v>
      </c>
      <c r="AB808" t="str">
        <f>VLOOKUP(physicochemical[[#This Row],[Dialation]],FuzzyQ,2)</f>
        <v>Q1</v>
      </c>
    </row>
    <row r="809" spans="1:28" hidden="1" x14ac:dyDescent="0.35">
      <c r="A809">
        <f>'winequality-white'!A945</f>
        <v>9.8000000000000007</v>
      </c>
      <c r="B809">
        <f>'winequality-white'!B945</f>
        <v>0.5</v>
      </c>
      <c r="C809">
        <f>'winequality-white'!D945</f>
        <v>2.2999999999999998</v>
      </c>
      <c r="D809">
        <f>'winequality-white'!E945</f>
        <v>9.4E-2</v>
      </c>
      <c r="E809">
        <f>'winequality-white'!F945</f>
        <v>10</v>
      </c>
      <c r="F809">
        <f>'winequality-white'!H945</f>
        <v>0.99863999999999997</v>
      </c>
      <c r="G809">
        <f>'winequality-white'!I945</f>
        <v>3.24</v>
      </c>
      <c r="H809">
        <f>'winequality-white'!J945</f>
        <v>0.6</v>
      </c>
      <c r="I809">
        <f>'winequality-white'!K945</f>
        <v>9.6999999999999993</v>
      </c>
      <c r="J809" s="17">
        <v>7</v>
      </c>
      <c r="K809">
        <f>STANDARDIZE(physicochemical[[#This Row],[fixed acidity]],Stats!B$3,Stats!B$7)</f>
        <v>0.58319649144453789</v>
      </c>
      <c r="L809">
        <f>STANDARDIZE(physicochemical[[#This Row],[volatile acidity]],Stats!C$3,Stats!C$7)</f>
        <v>-0.15844312882285336</v>
      </c>
      <c r="M809">
        <f>STANDARDIZE(physicochemical[[#This Row],[residual sugar]],Stats!E$3,Stats!E$7)</f>
        <v>-0.2255118091914938</v>
      </c>
      <c r="N809">
        <f>STANDARDIZE(physicochemical[[#This Row],[chlorides]],Stats!F$3,Stats!F$7)</f>
        <v>7.2621203725020692E-2</v>
      </c>
      <c r="O809">
        <f>STANDARDIZE(physicochemical[[#This Row],[free sulfur dioxide]],Stats!G$3,Stats!G$7)</f>
        <v>-0.51850258323958376</v>
      </c>
      <c r="P809">
        <f>STANDARDIZE(physicochemical[[#This Row],[density]],Stats!I$3,Stats!I$7)</f>
        <v>0.72582327672193647</v>
      </c>
      <c r="Q809">
        <f>STANDARDIZE(physicochemical[[#This Row],[pH]],Stats!J$3,Stats!J$7)</f>
        <v>-0.37417402743424982</v>
      </c>
      <c r="R809">
        <f>STANDARDIZE(physicochemical[[#This Row],[sulphates]],Stats!K$3,Stats!K$7)</f>
        <v>-0.37399776970061643</v>
      </c>
      <c r="S809">
        <f>STANDARDIZE(physicochemical[[#This Row],[alcohol]],Stats!L$3,Stats!L$7)</f>
        <v>-0.52334552176083271</v>
      </c>
      <c r="T809" s="17">
        <f>STANDARDIZE(physicochemical[[#This Row],[quality]],Stats!N$3,Stats!N$7)</f>
        <v>1.7605260264867657</v>
      </c>
      <c r="U809">
        <f>SQRT(SUMXMY2($K$2:$S$2,physicochemical[[#This Row],[STDFA]:[STDAlc]]))</f>
        <v>5.2550458936042643</v>
      </c>
      <c r="V809" t="str">
        <f>VLOOKUP(physicochemical[[#This Row],[Euclidean Dist]],Quartiles,2)</f>
        <v>Q2</v>
      </c>
      <c r="W809">
        <f>IF(physicochemical[[#This Row],[Euclidean Dist]]&lt;=beta,1-2*(physicochemical[[#This Row],[Euclidean Dist]]/gamma)^2,2*((physicochemical[[#This Row],[Euclidean Dist]]-gamma)/gamma)^2)</f>
        <v>0.75769299420340608</v>
      </c>
      <c r="X809" t="str">
        <f>VLOOKUP(physicochemical[[#This Row],[S- Fn]],FuzzyQ,2)</f>
        <v>Q1</v>
      </c>
      <c r="Y809">
        <f>physicochemical[[#This Row],[Euclidean Dist]]^2</f>
        <v>27.615507343887042</v>
      </c>
      <c r="Z809" t="str">
        <f>VLOOKUP(physicochemical[[#This Row],[Concentration]],FuzzyQ,2)</f>
        <v>Q1</v>
      </c>
      <c r="AA809">
        <f>SQRT(physicochemical[[#This Row],[S- Fn]])</f>
        <v>0.87045562448835156</v>
      </c>
      <c r="AB809" t="str">
        <f>VLOOKUP(physicochemical[[#This Row],[Dialation]],FuzzyQ,2)</f>
        <v>Q1</v>
      </c>
    </row>
    <row r="810" spans="1:28" hidden="1" x14ac:dyDescent="0.35">
      <c r="A810">
        <f>'winequality-white'!A946</f>
        <v>8.3000000000000007</v>
      </c>
      <c r="B810">
        <f>'winequality-white'!B946</f>
        <v>0.3</v>
      </c>
      <c r="C810">
        <f>'winequality-white'!D946</f>
        <v>3.8</v>
      </c>
      <c r="D810">
        <f>'winequality-white'!E946</f>
        <v>0.09</v>
      </c>
      <c r="E810">
        <f>'winequality-white'!F946</f>
        <v>11</v>
      </c>
      <c r="F810">
        <f>'winequality-white'!H946</f>
        <v>0.99497999999999998</v>
      </c>
      <c r="G810">
        <f>'winequality-white'!I946</f>
        <v>3.27</v>
      </c>
      <c r="H810">
        <f>'winequality-white'!J946</f>
        <v>0.64</v>
      </c>
      <c r="I810">
        <f>'winequality-white'!K946</f>
        <v>12.1</v>
      </c>
      <c r="J810" s="17">
        <v>7</v>
      </c>
      <c r="K810">
        <f>STANDARDIZE(physicochemical[[#This Row],[fixed acidity]],Stats!B$3,Stats!B$7)</f>
        <v>-0.23352905907998314</v>
      </c>
      <c r="L810">
        <f>STANDARDIZE(physicochemical[[#This Row],[volatile acidity]],Stats!C$3,Stats!C$7)</f>
        <v>-1.2785783626358926</v>
      </c>
      <c r="M810">
        <f>STANDARDIZE(physicochemical[[#This Row],[residual sugar]],Stats!E$3,Stats!E$7)</f>
        <v>0.98518151145002297</v>
      </c>
      <c r="N810">
        <f>STANDARDIZE(physicochemical[[#This Row],[chlorides]],Stats!F$3,Stats!F$7)</f>
        <v>-7.5125383163780765E-3</v>
      </c>
      <c r="O810">
        <f>STANDARDIZE(physicochemical[[#This Row],[free sulfur dioxide]],Stats!G$3,Stats!G$7)</f>
        <v>-0.41823134300760079</v>
      </c>
      <c r="P810">
        <f>STANDARDIZE(physicochemical[[#This Row],[density]],Stats!I$3,Stats!I$7)</f>
        <v>-1.3326594998350823</v>
      </c>
      <c r="Q810">
        <f>STANDARDIZE(physicochemical[[#This Row],[pH]],Stats!J$3,Stats!J$7)</f>
        <v>-0.18423797289909724</v>
      </c>
      <c r="R810">
        <f>STANDARDIZE(physicochemical[[#This Row],[sulphates]],Stats!K$3,Stats!K$7)</f>
        <v>-0.15566865720755821</v>
      </c>
      <c r="S810">
        <f>STANDARDIZE(physicochemical[[#This Row],[alcohol]],Stats!L$3,Stats!L$7)</f>
        <v>1.7996233190492901</v>
      </c>
      <c r="T810" s="17">
        <f>STANDARDIZE(physicochemical[[#This Row],[quality]],Stats!N$3,Stats!N$7)</f>
        <v>1.7605260264867657</v>
      </c>
      <c r="U810">
        <f>SQRT(SUMXMY2($K$2:$S$2,physicochemical[[#This Row],[STDFA]:[STDAlc]]))</f>
        <v>5.7862535572274627</v>
      </c>
      <c r="V810" t="str">
        <f>VLOOKUP(physicochemical[[#This Row],[Euclidean Dist]],Quartiles,2)</f>
        <v>Q2</v>
      </c>
      <c r="W810">
        <f>IF(physicochemical[[#This Row],[Euclidean Dist]]&lt;=beta,1-2*(physicochemical[[#This Row],[Euclidean Dist]]/gamma)^2,2*((physicochemical[[#This Row],[Euclidean Dist]]-gamma)/gamma)^2)</f>
        <v>0.70622971388741074</v>
      </c>
      <c r="X810" t="str">
        <f>VLOOKUP(physicochemical[[#This Row],[S- Fn]],FuzzyQ,2)</f>
        <v>Q2</v>
      </c>
      <c r="Y810">
        <f>physicochemical[[#This Row],[Euclidean Dist]]^2</f>
        <v>33.480730228527463</v>
      </c>
      <c r="Z810" t="str">
        <f>VLOOKUP(physicochemical[[#This Row],[Concentration]],FuzzyQ,2)</f>
        <v>Q1</v>
      </c>
      <c r="AA810">
        <f>SQRT(physicochemical[[#This Row],[S- Fn]])</f>
        <v>0.8403747461028388</v>
      </c>
      <c r="AB810" t="str">
        <f>VLOOKUP(physicochemical[[#This Row],[Dialation]],FuzzyQ,2)</f>
        <v>Q1</v>
      </c>
    </row>
    <row r="811" spans="1:28" hidden="1" x14ac:dyDescent="0.35">
      <c r="A811">
        <f>'winequality-white'!A947</f>
        <v>10.199999999999999</v>
      </c>
      <c r="B811">
        <f>'winequality-white'!B947</f>
        <v>0.44</v>
      </c>
      <c r="C811">
        <f>'winequality-white'!D947</f>
        <v>2</v>
      </c>
      <c r="D811">
        <f>'winequality-white'!E947</f>
        <v>7.0999999999999994E-2</v>
      </c>
      <c r="E811">
        <f>'winequality-white'!F947</f>
        <v>7</v>
      </c>
      <c r="F811">
        <f>'winequality-white'!H947</f>
        <v>0.99565999999999999</v>
      </c>
      <c r="G811">
        <f>'winequality-white'!I947</f>
        <v>3.14</v>
      </c>
      <c r="H811">
        <f>'winequality-white'!J947</f>
        <v>0.79</v>
      </c>
      <c r="I811">
        <f>'winequality-white'!K947</f>
        <v>11.1</v>
      </c>
      <c r="J811" s="17">
        <v>7</v>
      </c>
      <c r="K811">
        <f>STANDARDIZE(physicochemical[[#This Row],[fixed acidity]],Stats!B$3,Stats!B$7)</f>
        <v>0.80098997158440932</v>
      </c>
      <c r="L811">
        <f>STANDARDIZE(physicochemical[[#This Row],[volatile acidity]],Stats!C$3,Stats!C$7)</f>
        <v>-0.49448369896676508</v>
      </c>
      <c r="M811">
        <f>STANDARDIZE(physicochemical[[#This Row],[residual sugar]],Stats!E$3,Stats!E$7)</f>
        <v>-0.46765047331979703</v>
      </c>
      <c r="N811">
        <f>STANDARDIZE(physicochemical[[#This Row],[chlorides]],Stats!F$3,Stats!F$7)</f>
        <v>-0.38814781301302193</v>
      </c>
      <c r="O811">
        <f>STANDARDIZE(physicochemical[[#This Row],[free sulfur dioxide]],Stats!G$3,Stats!G$7)</f>
        <v>-0.81931630393553256</v>
      </c>
      <c r="P811">
        <f>STANDARDIZE(physicochemical[[#This Row],[density]],Stats!I$3,Stats!I$7)</f>
        <v>-0.95020914790644762</v>
      </c>
      <c r="Q811">
        <f>STANDARDIZE(physicochemical[[#This Row],[pH]],Stats!J$3,Stats!J$7)</f>
        <v>-1.0072942092180965</v>
      </c>
      <c r="R811">
        <f>STANDARDIZE(physicochemical[[#This Row],[sulphates]],Stats!K$3,Stats!K$7)</f>
        <v>0.6630655146414095</v>
      </c>
      <c r="S811">
        <f>STANDARDIZE(physicochemical[[#This Row],[alcohol]],Stats!L$3,Stats!L$7)</f>
        <v>0.83171963537840576</v>
      </c>
      <c r="T811" s="17">
        <f>STANDARDIZE(physicochemical[[#This Row],[quality]],Stats!N$3,Stats!N$7)</f>
        <v>1.7605260264867657</v>
      </c>
      <c r="U811">
        <f>SQRT(SUMXMY2($K$2:$S$2,physicochemical[[#This Row],[STDFA]:[STDAlc]]))</f>
        <v>5.9379446693734641</v>
      </c>
      <c r="V811" t="str">
        <f>VLOOKUP(physicochemical[[#This Row],[Euclidean Dist]],Quartiles,2)</f>
        <v>Q2</v>
      </c>
      <c r="W811">
        <f>IF(physicochemical[[#This Row],[Euclidean Dist]]&lt;=beta,1-2*(physicochemical[[#This Row],[Euclidean Dist]]/gamma)^2,2*((physicochemical[[#This Row],[Euclidean Dist]]-gamma)/gamma)^2)</f>
        <v>0.69062498481982493</v>
      </c>
      <c r="X811" t="str">
        <f>VLOOKUP(physicochemical[[#This Row],[S- Fn]],FuzzyQ,2)</f>
        <v>Q2</v>
      </c>
      <c r="Y811">
        <f>physicochemical[[#This Row],[Euclidean Dist]]^2</f>
        <v>35.25918689654074</v>
      </c>
      <c r="Z811" t="str">
        <f>VLOOKUP(physicochemical[[#This Row],[Concentration]],FuzzyQ,2)</f>
        <v>Q1</v>
      </c>
      <c r="AA811">
        <f>SQRT(physicochemical[[#This Row],[S- Fn]])</f>
        <v>0.83103849779647687</v>
      </c>
      <c r="AB811" t="str">
        <f>VLOOKUP(physicochemical[[#This Row],[Dialation]],FuzzyQ,2)</f>
        <v>Q1</v>
      </c>
    </row>
    <row r="812" spans="1:28" hidden="1" x14ac:dyDescent="0.35">
      <c r="A812">
        <f>'winequality-white'!A948</f>
        <v>10.199999999999999</v>
      </c>
      <c r="B812">
        <f>'winequality-white'!B948</f>
        <v>0.44</v>
      </c>
      <c r="C812">
        <f>'winequality-white'!D948</f>
        <v>4.0999999999999996</v>
      </c>
      <c r="D812">
        <f>'winequality-white'!E948</f>
        <v>9.1999999999999998E-2</v>
      </c>
      <c r="E812">
        <f>'winequality-white'!F948</f>
        <v>11</v>
      </c>
      <c r="F812">
        <f>'winequality-white'!H948</f>
        <v>0.99744999999999995</v>
      </c>
      <c r="G812">
        <f>'winequality-white'!I948</f>
        <v>3.29</v>
      </c>
      <c r="H812">
        <f>'winequality-white'!J948</f>
        <v>0.99</v>
      </c>
      <c r="I812">
        <f>'winequality-white'!K948</f>
        <v>12</v>
      </c>
      <c r="J812" s="17">
        <v>7</v>
      </c>
      <c r="K812">
        <f>STANDARDIZE(physicochemical[[#This Row],[fixed acidity]],Stats!B$3,Stats!B$7)</f>
        <v>0.80098997158440932</v>
      </c>
      <c r="L812">
        <f>STANDARDIZE(physicochemical[[#This Row],[volatile acidity]],Stats!C$3,Stats!C$7)</f>
        <v>-0.49448369896676508</v>
      </c>
      <c r="M812">
        <f>STANDARDIZE(physicochemical[[#This Row],[residual sugar]],Stats!E$3,Stats!E$7)</f>
        <v>1.2273201755783263</v>
      </c>
      <c r="N812">
        <f>STANDARDIZE(physicochemical[[#This Row],[chlorides]],Stats!F$3,Stats!F$7)</f>
        <v>3.2554332704321308E-2</v>
      </c>
      <c r="O812">
        <f>STANDARDIZE(physicochemical[[#This Row],[free sulfur dioxide]],Stats!G$3,Stats!G$7)</f>
        <v>-0.41823134300760079</v>
      </c>
      <c r="P812">
        <f>STANDARDIZE(physicochemical[[#This Row],[density]],Stats!I$3,Stats!I$7)</f>
        <v>5.6535160846825874E-2</v>
      </c>
      <c r="Q812">
        <f>STANDARDIZE(physicochemical[[#This Row],[pH]],Stats!J$3,Stats!J$7)</f>
        <v>-5.7613936542327875E-2</v>
      </c>
      <c r="R812">
        <f>STANDARDIZE(physicochemical[[#This Row],[sulphates]],Stats!K$3,Stats!K$7)</f>
        <v>1.7547110771066994</v>
      </c>
      <c r="S812">
        <f>STANDARDIZE(physicochemical[[#This Row],[alcohol]],Stats!L$3,Stats!L$7)</f>
        <v>1.702832950682202</v>
      </c>
      <c r="T812" s="17">
        <f>STANDARDIZE(physicochemical[[#This Row],[quality]],Stats!N$3,Stats!N$7)</f>
        <v>1.7605260264867657</v>
      </c>
      <c r="U812">
        <f>SQRT(SUMXMY2($K$2:$S$2,physicochemical[[#This Row],[STDFA]:[STDAlc]]))</f>
        <v>5.7095669374270894</v>
      </c>
      <c r="V812" t="str">
        <f>VLOOKUP(physicochemical[[#This Row],[Euclidean Dist]],Quartiles,2)</f>
        <v>Q2</v>
      </c>
      <c r="W812">
        <f>IF(physicochemical[[#This Row],[Euclidean Dist]]&lt;=beta,1-2*(physicochemical[[#This Row],[Euclidean Dist]]/gamma)^2,2*((physicochemical[[#This Row],[Euclidean Dist]]-gamma)/gamma)^2)</f>
        <v>0.71396493110182835</v>
      </c>
      <c r="X812" t="str">
        <f>VLOOKUP(physicochemical[[#This Row],[S- Fn]],FuzzyQ,2)</f>
        <v>Q2</v>
      </c>
      <c r="Y812">
        <f>physicochemical[[#This Row],[Euclidean Dist]]^2</f>
        <v>32.599154612960554</v>
      </c>
      <c r="Z812" t="str">
        <f>VLOOKUP(physicochemical[[#This Row],[Concentration]],FuzzyQ,2)</f>
        <v>Q1</v>
      </c>
      <c r="AA812">
        <f>SQRT(physicochemical[[#This Row],[S- Fn]])</f>
        <v>0.84496445552569155</v>
      </c>
      <c r="AB812" t="str">
        <f>VLOOKUP(physicochemical[[#This Row],[Dialation]],FuzzyQ,2)</f>
        <v>Q1</v>
      </c>
    </row>
    <row r="813" spans="1:28" hidden="1" x14ac:dyDescent="0.35">
      <c r="A813">
        <f>'winequality-white'!A949</f>
        <v>8.3000000000000007</v>
      </c>
      <c r="B813">
        <f>'winequality-white'!B949</f>
        <v>0.28000000000000003</v>
      </c>
      <c r="C813">
        <f>'winequality-white'!D949</f>
        <v>2.1</v>
      </c>
      <c r="D813">
        <f>'winequality-white'!E949</f>
        <v>9.2999999999999999E-2</v>
      </c>
      <c r="E813">
        <f>'winequality-white'!F949</f>
        <v>6</v>
      </c>
      <c r="F813">
        <f>'winequality-white'!H949</f>
        <v>0.99407999999999996</v>
      </c>
      <c r="G813">
        <f>'winequality-white'!I949</f>
        <v>3.26</v>
      </c>
      <c r="H813">
        <f>'winequality-white'!J949</f>
        <v>0.62</v>
      </c>
      <c r="I813">
        <f>'winequality-white'!K949</f>
        <v>12.4</v>
      </c>
      <c r="J813" s="17">
        <v>7</v>
      </c>
      <c r="K813">
        <f>STANDARDIZE(physicochemical[[#This Row],[fixed acidity]],Stats!B$3,Stats!B$7)</f>
        <v>-0.23352905907998314</v>
      </c>
      <c r="L813">
        <f>STANDARDIZE(physicochemical[[#This Row],[volatile acidity]],Stats!C$3,Stats!C$7)</f>
        <v>-1.3905918860171962</v>
      </c>
      <c r="M813">
        <f>STANDARDIZE(physicochemical[[#This Row],[residual sugar]],Stats!E$3,Stats!E$7)</f>
        <v>-0.38693758527702915</v>
      </c>
      <c r="N813">
        <f>STANDARDIZE(physicochemical[[#This Row],[chlorides]],Stats!F$3,Stats!F$7)</f>
        <v>5.2587768214671003E-2</v>
      </c>
      <c r="O813">
        <f>STANDARDIZE(physicochemical[[#This Row],[free sulfur dioxide]],Stats!G$3,Stats!G$7)</f>
        <v>-0.91958754416751554</v>
      </c>
      <c r="P813">
        <f>STANDARDIZE(physicochemical[[#This Row],[density]],Stats!I$3,Stats!I$7)</f>
        <v>-1.8388437891523892</v>
      </c>
      <c r="Q813">
        <f>STANDARDIZE(physicochemical[[#This Row],[pH]],Stats!J$3,Stats!J$7)</f>
        <v>-0.24754999107748332</v>
      </c>
      <c r="R813">
        <f>STANDARDIZE(physicochemical[[#This Row],[sulphates]],Stats!K$3,Stats!K$7)</f>
        <v>-0.26483321345408734</v>
      </c>
      <c r="S813">
        <f>STANDARDIZE(physicochemical[[#This Row],[alcohol]],Stats!L$3,Stats!L$7)</f>
        <v>2.0899944241505559</v>
      </c>
      <c r="T813" s="17">
        <f>STANDARDIZE(physicochemical[[#This Row],[quality]],Stats!N$3,Stats!N$7)</f>
        <v>1.7605260264867657</v>
      </c>
      <c r="U813">
        <f>SQRT(SUMXMY2($K$2:$S$2,physicochemical[[#This Row],[STDFA]:[STDAlc]]))</f>
        <v>6.273215166413773</v>
      </c>
      <c r="V813" t="str">
        <f>VLOOKUP(physicochemical[[#This Row],[Euclidean Dist]],Quartiles,2)</f>
        <v>Q2</v>
      </c>
      <c r="W813">
        <f>IF(physicochemical[[#This Row],[Euclidean Dist]]&lt;=beta,1-2*(physicochemical[[#This Row],[Euclidean Dist]]/gamma)^2,2*((physicochemical[[#This Row],[Euclidean Dist]]-gamma)/gamma)^2)</f>
        <v>0.65470259686464394</v>
      </c>
      <c r="X813" t="str">
        <f>VLOOKUP(physicochemical[[#This Row],[S- Fn]],FuzzyQ,2)</f>
        <v>Q2</v>
      </c>
      <c r="Y813">
        <f>physicochemical[[#This Row],[Euclidean Dist]]^2</f>
        <v>39.353228524123779</v>
      </c>
      <c r="Z813" t="str">
        <f>VLOOKUP(physicochemical[[#This Row],[Concentration]],FuzzyQ,2)</f>
        <v>Q1</v>
      </c>
      <c r="AA813">
        <f>SQRT(physicochemical[[#This Row],[S- Fn]])</f>
        <v>0.80913694568017591</v>
      </c>
      <c r="AB813" t="str">
        <f>VLOOKUP(physicochemical[[#This Row],[Dialation]],FuzzyQ,2)</f>
        <v>Q1</v>
      </c>
    </row>
    <row r="814" spans="1:28" hidden="1" x14ac:dyDescent="0.35">
      <c r="A814">
        <f>'winequality-white'!A950</f>
        <v>8.9</v>
      </c>
      <c r="B814">
        <f>'winequality-white'!B950</f>
        <v>0.12</v>
      </c>
      <c r="C814">
        <f>'winequality-white'!D950</f>
        <v>1.8</v>
      </c>
      <c r="D814">
        <f>'winequality-white'!E950</f>
        <v>7.4999999999999997E-2</v>
      </c>
      <c r="E814">
        <f>'winequality-white'!F950</f>
        <v>10</v>
      </c>
      <c r="F814">
        <f>'winequality-white'!H950</f>
        <v>0.99551999999999996</v>
      </c>
      <c r="G814">
        <f>'winequality-white'!I950</f>
        <v>3.41</v>
      </c>
      <c r="H814">
        <f>'winequality-white'!J950</f>
        <v>0.76</v>
      </c>
      <c r="I814">
        <f>'winequality-white'!K950</f>
        <v>11.9</v>
      </c>
      <c r="J814" s="17">
        <v>7</v>
      </c>
      <c r="K814">
        <f>STANDARDIZE(physicochemical[[#This Row],[fixed acidity]],Stats!B$3,Stats!B$7)</f>
        <v>9.316116112982506E-2</v>
      </c>
      <c r="L814">
        <f>STANDARDIZE(physicochemical[[#This Row],[volatile acidity]],Stats!C$3,Stats!C$7)</f>
        <v>-2.2867000730676277</v>
      </c>
      <c r="M814">
        <f>STANDARDIZE(physicochemical[[#This Row],[residual sugar]],Stats!E$3,Stats!E$7)</f>
        <v>-0.62907624940533258</v>
      </c>
      <c r="N814">
        <f>STANDARDIZE(physicochemical[[#This Row],[chlorides]],Stats!F$3,Stats!F$7)</f>
        <v>-0.3080140709716232</v>
      </c>
      <c r="O814">
        <f>STANDARDIZE(physicochemical[[#This Row],[free sulfur dioxide]],Stats!G$3,Stats!G$7)</f>
        <v>-0.51850258323958376</v>
      </c>
      <c r="P814">
        <f>STANDARDIZE(physicochemical[[#This Row],[density]],Stats!I$3,Stats!I$7)</f>
        <v>-1.0289489262447107</v>
      </c>
      <c r="Q814">
        <f>STANDARDIZE(physicochemical[[#This Row],[pH]],Stats!J$3,Stats!J$7)</f>
        <v>0.70213028159828828</v>
      </c>
      <c r="R814">
        <f>STANDARDIZE(physicochemical[[#This Row],[sulphates]],Stats!K$3,Stats!K$7)</f>
        <v>0.49931868027161586</v>
      </c>
      <c r="S814">
        <f>STANDARDIZE(physicochemical[[#This Row],[alcohol]],Stats!L$3,Stats!L$7)</f>
        <v>1.6060425823151139</v>
      </c>
      <c r="T814" s="17">
        <f>STANDARDIZE(physicochemical[[#This Row],[quality]],Stats!N$3,Stats!N$7)</f>
        <v>1.7605260264867657</v>
      </c>
      <c r="U814">
        <f>SQRT(SUMXMY2($K$2:$S$2,physicochemical[[#This Row],[STDFA]:[STDAlc]]))</f>
        <v>6.7602460114572596</v>
      </c>
      <c r="V814" t="str">
        <f>VLOOKUP(physicochemical[[#This Row],[Euclidean Dist]],Quartiles,2)</f>
        <v>Q2</v>
      </c>
      <c r="W814">
        <f>IF(physicochemical[[#This Row],[Euclidean Dist]]&lt;=beta,1-2*(physicochemical[[#This Row],[Euclidean Dist]]/gamma)^2,2*((physicochemical[[#This Row],[Euclidean Dist]]-gamma)/gamma)^2)</f>
        <v>0.59900593401710189</v>
      </c>
      <c r="X814" t="str">
        <f>VLOOKUP(physicochemical[[#This Row],[S- Fn]],FuzzyQ,2)</f>
        <v>Q2</v>
      </c>
      <c r="Y814">
        <f>physicochemical[[#This Row],[Euclidean Dist]]^2</f>
        <v>45.700926135423785</v>
      </c>
      <c r="Z814" t="str">
        <f>VLOOKUP(physicochemical[[#This Row],[Concentration]],FuzzyQ,2)</f>
        <v>Q1</v>
      </c>
      <c r="AA814">
        <f>SQRT(physicochemical[[#This Row],[S- Fn]])</f>
        <v>0.77395473641363677</v>
      </c>
      <c r="AB814" t="str">
        <f>VLOOKUP(physicochemical[[#This Row],[Dialation]],FuzzyQ,2)</f>
        <v>Q1</v>
      </c>
    </row>
    <row r="815" spans="1:28" hidden="1" x14ac:dyDescent="0.35">
      <c r="A815">
        <f>'winequality-white'!A954</f>
        <v>8.1999999999999993</v>
      </c>
      <c r="B815">
        <f>'winequality-white'!B954</f>
        <v>0.31</v>
      </c>
      <c r="C815">
        <f>'winequality-white'!D954</f>
        <v>2.2000000000000002</v>
      </c>
      <c r="D815">
        <f>'winequality-white'!E954</f>
        <v>5.8000000000000003E-2</v>
      </c>
      <c r="E815">
        <f>'winequality-white'!F954</f>
        <v>6</v>
      </c>
      <c r="F815">
        <f>'winequality-white'!H954</f>
        <v>0.99536000000000002</v>
      </c>
      <c r="G815">
        <f>'winequality-white'!I954</f>
        <v>3.31</v>
      </c>
      <c r="H815">
        <f>'winequality-white'!J954</f>
        <v>0.68</v>
      </c>
      <c r="I815">
        <f>'winequality-white'!K954</f>
        <v>11.2</v>
      </c>
      <c r="J815" s="17">
        <v>7</v>
      </c>
      <c r="K815">
        <f>STANDARDIZE(physicochemical[[#This Row],[fixed acidity]],Stats!B$3,Stats!B$7)</f>
        <v>-0.287977429114952</v>
      </c>
      <c r="L815">
        <f>STANDARDIZE(physicochemical[[#This Row],[volatile acidity]],Stats!C$3,Stats!C$7)</f>
        <v>-1.2225716009452405</v>
      </c>
      <c r="M815">
        <f>STANDARDIZE(physicochemical[[#This Row],[residual sugar]],Stats!E$3,Stats!E$7)</f>
        <v>-0.30622469723426132</v>
      </c>
      <c r="N815">
        <f>STANDARDIZE(physicochemical[[#This Row],[chlorides]],Stats!F$3,Stats!F$7)</f>
        <v>-0.64858247464756758</v>
      </c>
      <c r="O815">
        <f>STANDARDIZE(physicochemical[[#This Row],[free sulfur dioxide]],Stats!G$3,Stats!G$7)</f>
        <v>-0.91958754416751554</v>
      </c>
      <c r="P815">
        <f>STANDARDIZE(physicochemical[[#This Row],[density]],Stats!I$3,Stats!I$7)</f>
        <v>-1.1189372443455292</v>
      </c>
      <c r="Q815">
        <f>STANDARDIZE(physicochemical[[#This Row],[pH]],Stats!J$3,Stats!J$7)</f>
        <v>6.9010099814441478E-2</v>
      </c>
      <c r="R815">
        <f>STANDARDIZE(physicochemical[[#This Row],[sulphates]],Stats!K$3,Stats!K$7)</f>
        <v>6.266045528550003E-2</v>
      </c>
      <c r="S815">
        <f>STANDARDIZE(physicochemical[[#This Row],[alcohol]],Stats!L$3,Stats!L$7)</f>
        <v>0.92851000374549386</v>
      </c>
      <c r="T815" s="17">
        <f>STANDARDIZE(physicochemical[[#This Row],[quality]],Stats!N$3,Stats!N$7)</f>
        <v>1.7605260264867657</v>
      </c>
      <c r="U815">
        <f>SQRT(SUMXMY2($K$2:$S$2,physicochemical[[#This Row],[STDFA]:[STDAlc]]))</f>
        <v>5.7422037489674294</v>
      </c>
      <c r="V815" t="str">
        <f>VLOOKUP(physicochemical[[#This Row],[Euclidean Dist]],Quartiles,2)</f>
        <v>Q2</v>
      </c>
      <c r="W815">
        <f>IF(physicochemical[[#This Row],[Euclidean Dist]]&lt;=beta,1-2*(physicochemical[[#This Row],[Euclidean Dist]]/gamma)^2,2*((physicochemical[[#This Row],[Euclidean Dist]]-gamma)/gamma)^2)</f>
        <v>0.7106855392645387</v>
      </c>
      <c r="X815" t="str">
        <f>VLOOKUP(physicochemical[[#This Row],[S- Fn]],FuzzyQ,2)</f>
        <v>Q2</v>
      </c>
      <c r="Y815">
        <f>physicochemical[[#This Row],[Euclidean Dist]]^2</f>
        <v>32.972903894655602</v>
      </c>
      <c r="Z815" t="str">
        <f>VLOOKUP(physicochemical[[#This Row],[Concentration]],FuzzyQ,2)</f>
        <v>Q1</v>
      </c>
      <c r="AA815">
        <f>SQRT(physicochemical[[#This Row],[S- Fn]])</f>
        <v>0.84302167188307719</v>
      </c>
      <c r="AB815" t="str">
        <f>VLOOKUP(physicochemical[[#This Row],[Dialation]],FuzzyQ,2)</f>
        <v>Q1</v>
      </c>
    </row>
    <row r="816" spans="1:28" hidden="1" x14ac:dyDescent="0.35">
      <c r="A816">
        <f>'winequality-white'!A955</f>
        <v>10.199999999999999</v>
      </c>
      <c r="B816">
        <f>'winequality-white'!B955</f>
        <v>0.34</v>
      </c>
      <c r="C816">
        <f>'winequality-white'!D955</f>
        <v>2.1</v>
      </c>
      <c r="D816">
        <f>'winequality-white'!E955</f>
        <v>5.1999999999999998E-2</v>
      </c>
      <c r="E816">
        <f>'winequality-white'!F955</f>
        <v>5</v>
      </c>
      <c r="F816">
        <f>'winequality-white'!H955</f>
        <v>0.99458000000000002</v>
      </c>
      <c r="G816">
        <f>'winequality-white'!I955</f>
        <v>3.2</v>
      </c>
      <c r="H816">
        <f>'winequality-white'!J955</f>
        <v>0.69</v>
      </c>
      <c r="I816">
        <f>'winequality-white'!K955</f>
        <v>12.1</v>
      </c>
      <c r="J816" s="17">
        <v>7</v>
      </c>
      <c r="K816">
        <f>STANDARDIZE(physicochemical[[#This Row],[fixed acidity]],Stats!B$3,Stats!B$7)</f>
        <v>0.80098997158440932</v>
      </c>
      <c r="L816">
        <f>STANDARDIZE(physicochemical[[#This Row],[volatile acidity]],Stats!C$3,Stats!C$7)</f>
        <v>-1.0545513158732847</v>
      </c>
      <c r="M816">
        <f>STANDARDIZE(physicochemical[[#This Row],[residual sugar]],Stats!E$3,Stats!E$7)</f>
        <v>-0.38693758527702915</v>
      </c>
      <c r="N816">
        <f>STANDARDIZE(physicochemical[[#This Row],[chlorides]],Stats!F$3,Stats!F$7)</f>
        <v>-0.76878308770966564</v>
      </c>
      <c r="O816">
        <f>STANDARDIZE(physicochemical[[#This Row],[free sulfur dioxide]],Stats!G$3,Stats!G$7)</f>
        <v>-1.0198587843994984</v>
      </c>
      <c r="P816">
        <f>STANDARDIZE(physicochemical[[#This Row],[density]],Stats!I$3,Stats!I$7)</f>
        <v>-1.557630295087191</v>
      </c>
      <c r="Q816">
        <f>STANDARDIZE(physicochemical[[#This Row],[pH]],Stats!J$3,Stats!J$7)</f>
        <v>-0.62742210014778854</v>
      </c>
      <c r="R816">
        <f>STANDARDIZE(physicochemical[[#This Row],[sulphates]],Stats!K$3,Stats!K$7)</f>
        <v>0.11724273340876398</v>
      </c>
      <c r="S816">
        <f>STANDARDIZE(physicochemical[[#This Row],[alcohol]],Stats!L$3,Stats!L$7)</f>
        <v>1.7996233190492901</v>
      </c>
      <c r="T816" s="17">
        <f>STANDARDIZE(physicochemical[[#This Row],[quality]],Stats!N$3,Stats!N$7)</f>
        <v>1.7605260264867657</v>
      </c>
      <c r="U816">
        <f>SQRT(SUMXMY2($K$2:$S$2,physicochemical[[#This Row],[STDFA]:[STDAlc]]))</f>
        <v>6.3051072669701229</v>
      </c>
      <c r="V816" t="str">
        <f>VLOOKUP(physicochemical[[#This Row],[Euclidean Dist]],Quartiles,2)</f>
        <v>Q2</v>
      </c>
      <c r="W816">
        <f>IF(physicochemical[[#This Row],[Euclidean Dist]]&lt;=beta,1-2*(physicochemical[[#This Row],[Euclidean Dist]]/gamma)^2,2*((physicochemical[[#This Row],[Euclidean Dist]]-gamma)/gamma)^2)</f>
        <v>0.65118279033442783</v>
      </c>
      <c r="X816" t="str">
        <f>VLOOKUP(physicochemical[[#This Row],[S- Fn]],FuzzyQ,2)</f>
        <v>Q2</v>
      </c>
      <c r="Y816">
        <f>physicochemical[[#This Row],[Euclidean Dist]]^2</f>
        <v>39.754377647999455</v>
      </c>
      <c r="Z816" t="str">
        <f>VLOOKUP(physicochemical[[#This Row],[Concentration]],FuzzyQ,2)</f>
        <v>Q1</v>
      </c>
      <c r="AA816">
        <f>SQRT(physicochemical[[#This Row],[S- Fn]])</f>
        <v>0.80695897685968387</v>
      </c>
      <c r="AB816" t="str">
        <f>VLOOKUP(physicochemical[[#This Row],[Dialation]],FuzzyQ,2)</f>
        <v>Q1</v>
      </c>
    </row>
    <row r="817" spans="1:28" hidden="1" x14ac:dyDescent="0.35">
      <c r="A817">
        <f>'winequality-white'!A956</f>
        <v>7.6</v>
      </c>
      <c r="B817">
        <f>'winequality-white'!B956</f>
        <v>0.43</v>
      </c>
      <c r="C817">
        <f>'winequality-white'!D956</f>
        <v>2.7</v>
      </c>
      <c r="D817">
        <f>'winequality-white'!E956</f>
        <v>8.2000000000000003E-2</v>
      </c>
      <c r="E817">
        <f>'winequality-white'!F956</f>
        <v>6</v>
      </c>
      <c r="F817">
        <f>'winequality-white'!H956</f>
        <v>0.99538000000000004</v>
      </c>
      <c r="G817">
        <f>'winequality-white'!I956</f>
        <v>3.44</v>
      </c>
      <c r="H817">
        <f>'winequality-white'!J956</f>
        <v>0.54</v>
      </c>
      <c r="I817">
        <f>'winequality-white'!K956</f>
        <v>12.2</v>
      </c>
      <c r="J817" s="17">
        <v>6</v>
      </c>
      <c r="K817">
        <f>STANDARDIZE(physicochemical[[#This Row],[fixed acidity]],Stats!B$3,Stats!B$7)</f>
        <v>-0.61466764932476026</v>
      </c>
      <c r="L817">
        <f>STANDARDIZE(physicochemical[[#This Row],[volatile acidity]],Stats!C$3,Stats!C$7)</f>
        <v>-0.55049046065741714</v>
      </c>
      <c r="M817">
        <f>STANDARDIZE(physicochemical[[#This Row],[residual sugar]],Stats!E$3,Stats!E$7)</f>
        <v>9.733974297957762E-2</v>
      </c>
      <c r="N817">
        <f>STANDARDIZE(physicochemical[[#This Row],[chlorides]],Stats!F$3,Stats!F$7)</f>
        <v>-0.16778002239917533</v>
      </c>
      <c r="O817">
        <f>STANDARDIZE(physicochemical[[#This Row],[free sulfur dioxide]],Stats!G$3,Stats!G$7)</f>
        <v>-0.91958754416751554</v>
      </c>
      <c r="P817">
        <f>STANDARDIZE(physicochemical[[#This Row],[density]],Stats!I$3,Stats!I$7)</f>
        <v>-1.1076887045829111</v>
      </c>
      <c r="Q817">
        <f>STANDARDIZE(physicochemical[[#This Row],[pH]],Stats!J$3,Stats!J$7)</f>
        <v>0.89206633613344088</v>
      </c>
      <c r="R817">
        <f>STANDARDIZE(physicochemical[[#This Row],[sulphates]],Stats!K$3,Stats!K$7)</f>
        <v>-0.70149143844020312</v>
      </c>
      <c r="S817">
        <f>STANDARDIZE(physicochemical[[#This Row],[alcohol]],Stats!L$3,Stats!L$7)</f>
        <v>1.8964136874163782</v>
      </c>
      <c r="T817" s="17">
        <f>STANDARDIZE(physicochemical[[#This Row],[quality]],Stats!N$3,Stats!N$7)</f>
        <v>0.50837380281196765</v>
      </c>
      <c r="U817">
        <f>SQRT(SUMXMY2($K$2:$S$2,physicochemical[[#This Row],[STDFA]:[STDAlc]]))</f>
        <v>4.8562720791217808</v>
      </c>
      <c r="V817" t="str">
        <f>VLOOKUP(physicochemical[[#This Row],[Euclidean Dist]],Quartiles,2)</f>
        <v>Q2</v>
      </c>
      <c r="W817">
        <f>IF(physicochemical[[#This Row],[Euclidean Dist]]&lt;=beta,1-2*(physicochemical[[#This Row],[Euclidean Dist]]/gamma)^2,2*((physicochemical[[#This Row],[Euclidean Dist]]-gamma)/gamma)^2)</f>
        <v>0.79307214018168393</v>
      </c>
      <c r="X817" t="str">
        <f>VLOOKUP(physicochemical[[#This Row],[S- Fn]],FuzzyQ,2)</f>
        <v>Q1</v>
      </c>
      <c r="Y817">
        <f>physicochemical[[#This Row],[Euclidean Dist]]^2</f>
        <v>23.583378506457784</v>
      </c>
      <c r="Z817" t="str">
        <f>VLOOKUP(physicochemical[[#This Row],[Concentration]],FuzzyQ,2)</f>
        <v>Q1</v>
      </c>
      <c r="AA817">
        <f>SQRT(physicochemical[[#This Row],[S- Fn]])</f>
        <v>0.89054597870165242</v>
      </c>
      <c r="AB817" t="str">
        <f>VLOOKUP(physicochemical[[#This Row],[Dialation]],FuzzyQ,2)</f>
        <v>Q1</v>
      </c>
    </row>
    <row r="818" spans="1:28" hidden="1" x14ac:dyDescent="0.35">
      <c r="A818">
        <f>'winequality-white'!A957</f>
        <v>8.5</v>
      </c>
      <c r="B818">
        <f>'winequality-white'!B957</f>
        <v>0.21</v>
      </c>
      <c r="C818">
        <f>'winequality-white'!D957</f>
        <v>1.9</v>
      </c>
      <c r="D818">
        <f>'winequality-white'!E957</f>
        <v>0.09</v>
      </c>
      <c r="E818">
        <f>'winequality-white'!F957</f>
        <v>9</v>
      </c>
      <c r="F818">
        <f>'winequality-white'!H957</f>
        <v>0.99648000000000003</v>
      </c>
      <c r="G818">
        <f>'winequality-white'!I957</f>
        <v>3.36</v>
      </c>
      <c r="H818">
        <f>'winequality-white'!J957</f>
        <v>0.67</v>
      </c>
      <c r="I818">
        <f>'winequality-white'!K957</f>
        <v>10.4</v>
      </c>
      <c r="J818" s="17">
        <v>5</v>
      </c>
      <c r="K818">
        <f>STANDARDIZE(physicochemical[[#This Row],[fixed acidity]],Stats!B$3,Stats!B$7)</f>
        <v>-0.1246323190100474</v>
      </c>
      <c r="L818">
        <f>STANDARDIZE(physicochemical[[#This Row],[volatile acidity]],Stats!C$3,Stats!C$7)</f>
        <v>-1.7826392178517603</v>
      </c>
      <c r="M818">
        <f>STANDARDIZE(physicochemical[[#This Row],[residual sugar]],Stats!E$3,Stats!E$7)</f>
        <v>-0.54836336136256492</v>
      </c>
      <c r="N818">
        <f>STANDARDIZE(physicochemical[[#This Row],[chlorides]],Stats!F$3,Stats!F$7)</f>
        <v>-7.5125383163780765E-3</v>
      </c>
      <c r="O818">
        <f>STANDARDIZE(physicochemical[[#This Row],[free sulfur dioxide]],Stats!G$3,Stats!G$7)</f>
        <v>-0.61877382347156662</v>
      </c>
      <c r="P818">
        <f>STANDARDIZE(physicochemical[[#This Row],[density]],Stats!I$3,Stats!I$7)</f>
        <v>-0.48901901763955002</v>
      </c>
      <c r="Q818">
        <f>STANDARDIZE(physicochemical[[#This Row],[pH]],Stats!J$3,Stats!J$7)</f>
        <v>0.38557019070636345</v>
      </c>
      <c r="R818">
        <f>STANDARDIZE(physicochemical[[#This Row],[sulphates]],Stats!K$3,Stats!K$7)</f>
        <v>8.0781771622354705E-3</v>
      </c>
      <c r="S818">
        <f>STANDARDIZE(physicochemical[[#This Row],[alcohol]],Stats!L$3,Stats!L$7)</f>
        <v>0.15418705680878736</v>
      </c>
      <c r="T818" s="17">
        <f>STANDARDIZE(physicochemical[[#This Row],[quality]],Stats!N$3,Stats!N$7)</f>
        <v>-0.74377842086283041</v>
      </c>
      <c r="U818">
        <f>SQRT(SUMXMY2($K$2:$S$2,physicochemical[[#This Row],[STDFA]:[STDAlc]]))</f>
        <v>6.1212921011085735</v>
      </c>
      <c r="V818" t="str">
        <f>VLOOKUP(physicochemical[[#This Row],[Euclidean Dist]],Quartiles,2)</f>
        <v>Q2</v>
      </c>
      <c r="W818">
        <f>IF(physicochemical[[#This Row],[Euclidean Dist]]&lt;=beta,1-2*(physicochemical[[#This Row],[Euclidean Dist]]/gamma)^2,2*((physicochemical[[#This Row],[Euclidean Dist]]-gamma)/gamma)^2)</f>
        <v>0.67122472270272215</v>
      </c>
      <c r="X818" t="str">
        <f>VLOOKUP(physicochemical[[#This Row],[S- Fn]],FuzzyQ,2)</f>
        <v>Q2</v>
      </c>
      <c r="Y818">
        <f>physicochemical[[#This Row],[Euclidean Dist]]^2</f>
        <v>37.470216987094211</v>
      </c>
      <c r="Z818" t="str">
        <f>VLOOKUP(physicochemical[[#This Row],[Concentration]],FuzzyQ,2)</f>
        <v>Q1</v>
      </c>
      <c r="AA818">
        <f>SQRT(physicochemical[[#This Row],[S- Fn]])</f>
        <v>0.81928305408004265</v>
      </c>
      <c r="AB818" t="str">
        <f>VLOOKUP(physicochemical[[#This Row],[Dialation]],FuzzyQ,2)</f>
        <v>Q1</v>
      </c>
    </row>
    <row r="819" spans="1:28" hidden="1" x14ac:dyDescent="0.35">
      <c r="A819">
        <f>'winequality-white'!A958</f>
        <v>9</v>
      </c>
      <c r="B819">
        <f>'winequality-white'!B958</f>
        <v>0.36</v>
      </c>
      <c r="C819">
        <f>'winequality-white'!D958</f>
        <v>2.1</v>
      </c>
      <c r="D819">
        <f>'winequality-white'!E958</f>
        <v>0.111</v>
      </c>
      <c r="E819">
        <f>'winequality-white'!F958</f>
        <v>5</v>
      </c>
      <c r="F819">
        <f>'winequality-white'!H958</f>
        <v>0.99568000000000001</v>
      </c>
      <c r="G819">
        <f>'winequality-white'!I958</f>
        <v>3.31</v>
      </c>
      <c r="H819">
        <f>'winequality-white'!J958</f>
        <v>0.62</v>
      </c>
      <c r="I819">
        <f>'winequality-white'!K958</f>
        <v>11.3</v>
      </c>
      <c r="J819" s="17">
        <v>6</v>
      </c>
      <c r="K819">
        <f>STANDARDIZE(physicochemical[[#This Row],[fixed acidity]],Stats!B$3,Stats!B$7)</f>
        <v>0.14760953116479295</v>
      </c>
      <c r="L819">
        <f>STANDARDIZE(physicochemical[[#This Row],[volatile acidity]],Stats!C$3,Stats!C$7)</f>
        <v>-0.94253779249198089</v>
      </c>
      <c r="M819">
        <f>STANDARDIZE(physicochemical[[#This Row],[residual sugar]],Stats!E$3,Stats!E$7)</f>
        <v>-0.38693758527702915</v>
      </c>
      <c r="N819">
        <f>STANDARDIZE(physicochemical[[#This Row],[chlorides]],Stats!F$3,Stats!F$7)</f>
        <v>0.41318960740096516</v>
      </c>
      <c r="O819">
        <f>STANDARDIZE(physicochemical[[#This Row],[free sulfur dioxide]],Stats!G$3,Stats!G$7)</f>
        <v>-1.0198587843994984</v>
      </c>
      <c r="P819">
        <f>STANDARDIZE(physicochemical[[#This Row],[density]],Stats!I$3,Stats!I$7)</f>
        <v>-0.93896060814382976</v>
      </c>
      <c r="Q819">
        <f>STANDARDIZE(physicochemical[[#This Row],[pH]],Stats!J$3,Stats!J$7)</f>
        <v>6.9010099814441478E-2</v>
      </c>
      <c r="R819">
        <f>STANDARDIZE(physicochemical[[#This Row],[sulphates]],Stats!K$3,Stats!K$7)</f>
        <v>-0.26483321345408734</v>
      </c>
      <c r="S819">
        <f>STANDARDIZE(physicochemical[[#This Row],[alcohol]],Stats!L$3,Stats!L$7)</f>
        <v>1.0253003721125837</v>
      </c>
      <c r="T819" s="17">
        <f>STANDARDIZE(physicochemical[[#This Row],[quality]],Stats!N$3,Stats!N$7)</f>
        <v>0.50837380281196765</v>
      </c>
      <c r="U819">
        <f>SQRT(SUMXMY2($K$2:$S$2,physicochemical[[#This Row],[STDFA]:[STDAlc]]))</f>
        <v>5.4862376360176741</v>
      </c>
      <c r="V819" t="str">
        <f>VLOOKUP(physicochemical[[#This Row],[Euclidean Dist]],Quartiles,2)</f>
        <v>Q2</v>
      </c>
      <c r="W819">
        <f>IF(physicochemical[[#This Row],[Euclidean Dist]]&lt;=beta,1-2*(physicochemical[[#This Row],[Euclidean Dist]]/gamma)^2,2*((physicochemical[[#This Row],[Euclidean Dist]]-gamma)/gamma)^2)</f>
        <v>0.73590378627420927</v>
      </c>
      <c r="X819" t="str">
        <f>VLOOKUP(physicochemical[[#This Row],[S- Fn]],FuzzyQ,2)</f>
        <v>Q2</v>
      </c>
      <c r="Y819">
        <f>physicochemical[[#This Row],[Euclidean Dist]]^2</f>
        <v>30.098803398856798</v>
      </c>
      <c r="Z819" t="str">
        <f>VLOOKUP(physicochemical[[#This Row],[Concentration]],FuzzyQ,2)</f>
        <v>Q1</v>
      </c>
      <c r="AA819">
        <f>SQRT(physicochemical[[#This Row],[S- Fn]])</f>
        <v>0.85784834689717115</v>
      </c>
      <c r="AB819" t="str">
        <f>VLOOKUP(physicochemical[[#This Row],[Dialation]],FuzzyQ,2)</f>
        <v>Q1</v>
      </c>
    </row>
    <row r="820" spans="1:28" hidden="1" x14ac:dyDescent="0.35">
      <c r="A820">
        <f>'winequality-white'!A959</f>
        <v>9.5</v>
      </c>
      <c r="B820">
        <f>'winequality-white'!B959</f>
        <v>0.37</v>
      </c>
      <c r="C820">
        <f>'winequality-white'!D959</f>
        <v>2</v>
      </c>
      <c r="D820">
        <f>'winequality-white'!E959</f>
        <v>8.7999999999999995E-2</v>
      </c>
      <c r="E820">
        <f>'winequality-white'!F959</f>
        <v>12</v>
      </c>
      <c r="F820">
        <f>'winequality-white'!H959</f>
        <v>0.99612999999999996</v>
      </c>
      <c r="G820">
        <f>'winequality-white'!I959</f>
        <v>3.29</v>
      </c>
      <c r="H820">
        <f>'winequality-white'!J959</f>
        <v>0.57999999999999996</v>
      </c>
      <c r="I820">
        <f>'winequality-white'!K959</f>
        <v>11.1</v>
      </c>
      <c r="J820" s="17">
        <v>6</v>
      </c>
      <c r="K820">
        <f>STANDARDIZE(physicochemical[[#This Row],[fixed acidity]],Stats!B$3,Stats!B$7)</f>
        <v>0.41985138133963329</v>
      </c>
      <c r="L820">
        <f>STANDARDIZE(physicochemical[[#This Row],[volatile acidity]],Stats!C$3,Stats!C$7)</f>
        <v>-0.88653103080132889</v>
      </c>
      <c r="M820">
        <f>STANDARDIZE(physicochemical[[#This Row],[residual sugar]],Stats!E$3,Stats!E$7)</f>
        <v>-0.46765047331979703</v>
      </c>
      <c r="N820">
        <f>STANDARDIZE(physicochemical[[#This Row],[chlorides]],Stats!F$3,Stats!F$7)</f>
        <v>-4.7579409337077459E-2</v>
      </c>
      <c r="O820">
        <f>STANDARDIZE(physicochemical[[#This Row],[free sulfur dioxide]],Stats!G$3,Stats!G$7)</f>
        <v>-0.31796010277561787</v>
      </c>
      <c r="P820">
        <f>STANDARDIZE(physicochemical[[#This Row],[density]],Stats!I$3,Stats!I$7)</f>
        <v>-0.68586846348520758</v>
      </c>
      <c r="Q820">
        <f>STANDARDIZE(physicochemical[[#This Row],[pH]],Stats!J$3,Stats!J$7)</f>
        <v>-5.7613936542327875E-2</v>
      </c>
      <c r="R820">
        <f>STANDARDIZE(physicochemical[[#This Row],[sulphates]],Stats!K$3,Stats!K$7)</f>
        <v>-0.48316232594714553</v>
      </c>
      <c r="S820">
        <f>STANDARDIZE(physicochemical[[#This Row],[alcohol]],Stats!L$3,Stats!L$7)</f>
        <v>0.83171963537840576</v>
      </c>
      <c r="T820" s="17">
        <f>STANDARDIZE(physicochemical[[#This Row],[quality]],Stats!N$3,Stats!N$7)</f>
        <v>0.50837380281196765</v>
      </c>
      <c r="U820">
        <f>SQRT(SUMXMY2($K$2:$S$2,physicochemical[[#This Row],[STDFA]:[STDAlc]]))</f>
        <v>5.5557950851101676</v>
      </c>
      <c r="V820" t="str">
        <f>VLOOKUP(physicochemical[[#This Row],[Euclidean Dist]],Quartiles,2)</f>
        <v>Q2</v>
      </c>
      <c r="W820">
        <f>IF(physicochemical[[#This Row],[Euclidean Dist]]&lt;=beta,1-2*(physicochemical[[#This Row],[Euclidean Dist]]/gamma)^2,2*((physicochemical[[#This Row],[Euclidean Dist]]-gamma)/gamma)^2)</f>
        <v>0.72916462854659558</v>
      </c>
      <c r="X820" t="str">
        <f>VLOOKUP(physicochemical[[#This Row],[S- Fn]],FuzzyQ,2)</f>
        <v>Q2</v>
      </c>
      <c r="Y820">
        <f>physicochemical[[#This Row],[Euclidean Dist]]^2</f>
        <v>30.866859027734293</v>
      </c>
      <c r="Z820" t="str">
        <f>VLOOKUP(physicochemical[[#This Row],[Concentration]],FuzzyQ,2)</f>
        <v>Q1</v>
      </c>
      <c r="AA820">
        <f>SQRT(physicochemical[[#This Row],[S- Fn]])</f>
        <v>0.85391137042821696</v>
      </c>
      <c r="AB820" t="str">
        <f>VLOOKUP(physicochemical[[#This Row],[Dialation]],FuzzyQ,2)</f>
        <v>Q1</v>
      </c>
    </row>
    <row r="821" spans="1:28" hidden="1" x14ac:dyDescent="0.35">
      <c r="A821">
        <f>'winequality-white'!A960</f>
        <v>6.4</v>
      </c>
      <c r="B821">
        <f>'winequality-white'!B960</f>
        <v>0.56999999999999995</v>
      </c>
      <c r="C821">
        <f>'winequality-white'!D960</f>
        <v>2.2999999999999998</v>
      </c>
      <c r="D821">
        <f>'winequality-white'!E960</f>
        <v>0.12</v>
      </c>
      <c r="E821">
        <f>'winequality-white'!F960</f>
        <v>25</v>
      </c>
      <c r="F821">
        <f>'winequality-white'!H960</f>
        <v>0.99519000000000002</v>
      </c>
      <c r="G821">
        <f>'winequality-white'!I960</f>
        <v>3.47</v>
      </c>
      <c r="H821">
        <f>'winequality-white'!J960</f>
        <v>0.71</v>
      </c>
      <c r="I821">
        <f>'winequality-white'!K960</f>
        <v>11.3</v>
      </c>
      <c r="J821" s="17">
        <v>7</v>
      </c>
      <c r="K821">
        <f>STANDARDIZE(physicochemical[[#This Row],[fixed acidity]],Stats!B$3,Stats!B$7)</f>
        <v>-1.2680480897443767</v>
      </c>
      <c r="L821">
        <f>STANDARDIZE(physicochemical[[#This Row],[volatile acidity]],Stats!C$3,Stats!C$7)</f>
        <v>0.23360420301171009</v>
      </c>
      <c r="M821">
        <f>STANDARDIZE(physicochemical[[#This Row],[residual sugar]],Stats!E$3,Stats!E$7)</f>
        <v>-0.2255118091914938</v>
      </c>
      <c r="N821">
        <f>STANDARDIZE(physicochemical[[#This Row],[chlorides]],Stats!F$3,Stats!F$7)</f>
        <v>0.59349052699411209</v>
      </c>
      <c r="O821">
        <f>STANDARDIZE(physicochemical[[#This Row],[free sulfur dioxide]],Stats!G$3,Stats!G$7)</f>
        <v>0.98556602024016038</v>
      </c>
      <c r="P821">
        <f>STANDARDIZE(physicochemical[[#This Row],[density]],Stats!I$3,Stats!I$7)</f>
        <v>-1.2145498323276878</v>
      </c>
      <c r="Q821">
        <f>STANDARDIZE(physicochemical[[#This Row],[pH]],Stats!J$3,Stats!J$7)</f>
        <v>1.0820023906685963</v>
      </c>
      <c r="R821">
        <f>STANDARDIZE(physicochemical[[#This Row],[sulphates]],Stats!K$3,Stats!K$7)</f>
        <v>0.22640728965529308</v>
      </c>
      <c r="S821">
        <f>STANDARDIZE(physicochemical[[#This Row],[alcohol]],Stats!L$3,Stats!L$7)</f>
        <v>1.0253003721125837</v>
      </c>
      <c r="T821" s="17">
        <f>STANDARDIZE(physicochemical[[#This Row],[quality]],Stats!N$3,Stats!N$7)</f>
        <v>1.7605260264867657</v>
      </c>
      <c r="U821">
        <f>SQRT(SUMXMY2($K$2:$S$2,physicochemical[[#This Row],[STDFA]:[STDAlc]]))</f>
        <v>4.6610041855548072</v>
      </c>
      <c r="V821" t="str">
        <f>VLOOKUP(physicochemical[[#This Row],[Euclidean Dist]],Quartiles,2)</f>
        <v>Q2</v>
      </c>
      <c r="W821">
        <f>IF(physicochemical[[#This Row],[Euclidean Dist]]&lt;=beta,1-2*(physicochemical[[#This Row],[Euclidean Dist]]/gamma)^2,2*((physicochemical[[#This Row],[Euclidean Dist]]-gamma)/gamma)^2)</f>
        <v>0.8093784790045051</v>
      </c>
      <c r="X821" t="str">
        <f>VLOOKUP(physicochemical[[#This Row],[S- Fn]],FuzzyQ,2)</f>
        <v>Q1</v>
      </c>
      <c r="Y821">
        <f>physicochemical[[#This Row],[Euclidean Dist]]^2</f>
        <v>21.724960017759432</v>
      </c>
      <c r="Z821" t="str">
        <f>VLOOKUP(physicochemical[[#This Row],[Concentration]],FuzzyQ,2)</f>
        <v>Q1</v>
      </c>
      <c r="AA821">
        <f>SQRT(physicochemical[[#This Row],[S- Fn]])</f>
        <v>0.89965464429663511</v>
      </c>
      <c r="AB821" t="str">
        <f>VLOOKUP(physicochemical[[#This Row],[Dialation]],FuzzyQ,2)</f>
        <v>Q1</v>
      </c>
    </row>
    <row r="822" spans="1:28" hidden="1" x14ac:dyDescent="0.35">
      <c r="A822">
        <f>'winequality-white'!A961</f>
        <v>8</v>
      </c>
      <c r="B822">
        <f>'winequality-white'!B961</f>
        <v>0.59</v>
      </c>
      <c r="C822">
        <f>'winequality-white'!D961</f>
        <v>2</v>
      </c>
      <c r="D822">
        <f>'winequality-white'!E961</f>
        <v>8.8999999999999996E-2</v>
      </c>
      <c r="E822">
        <f>'winequality-white'!F961</f>
        <v>12</v>
      </c>
      <c r="F822">
        <f>'winequality-white'!H961</f>
        <v>0.99734999999999996</v>
      </c>
      <c r="G822">
        <f>'winequality-white'!I961</f>
        <v>3.36</v>
      </c>
      <c r="H822">
        <f>'winequality-white'!J961</f>
        <v>0.61</v>
      </c>
      <c r="I822">
        <f>'winequality-white'!K961</f>
        <v>10</v>
      </c>
      <c r="J822" s="17">
        <v>5</v>
      </c>
      <c r="K822">
        <f>STANDARDIZE(physicochemical[[#This Row],[fixed acidity]],Stats!B$3,Stats!B$7)</f>
        <v>-0.39687416918488777</v>
      </c>
      <c r="L822">
        <f>STANDARDIZE(physicochemical[[#This Row],[volatile acidity]],Stats!C$3,Stats!C$7)</f>
        <v>0.34561772639301408</v>
      </c>
      <c r="M822">
        <f>STANDARDIZE(physicochemical[[#This Row],[residual sugar]],Stats!E$3,Stats!E$7)</f>
        <v>-0.46765047331979703</v>
      </c>
      <c r="N822">
        <f>STANDARDIZE(physicochemical[[#This Row],[chlorides]],Stats!F$3,Stats!F$7)</f>
        <v>-2.7545973826727767E-2</v>
      </c>
      <c r="O822">
        <f>STANDARDIZE(physicochemical[[#This Row],[free sulfur dioxide]],Stats!G$3,Stats!G$7)</f>
        <v>-0.31796010277561787</v>
      </c>
      <c r="P822">
        <f>STANDARDIZE(physicochemical[[#This Row],[density]],Stats!I$3,Stats!I$7)</f>
        <v>2.9246203379871822E-4</v>
      </c>
      <c r="Q822">
        <f>STANDARDIZE(physicochemical[[#This Row],[pH]],Stats!J$3,Stats!J$7)</f>
        <v>0.38557019070636345</v>
      </c>
      <c r="R822">
        <f>STANDARDIZE(physicochemical[[#This Row],[sulphates]],Stats!K$3,Stats!K$7)</f>
        <v>-0.31941549157735188</v>
      </c>
      <c r="S822">
        <f>STANDARDIZE(physicochemical[[#This Row],[alcohol]],Stats!L$3,Stats!L$7)</f>
        <v>-0.23297441665956675</v>
      </c>
      <c r="T822" s="17">
        <f>STANDARDIZE(physicochemical[[#This Row],[quality]],Stats!N$3,Stats!N$7)</f>
        <v>-0.74377842086283041</v>
      </c>
      <c r="U822">
        <f>SQRT(SUMXMY2($K$2:$S$2,physicochemical[[#This Row],[STDFA]:[STDAlc]]))</f>
        <v>4.328172500519079</v>
      </c>
      <c r="V822" t="str">
        <f>VLOOKUP(physicochemical[[#This Row],[Euclidean Dist]],Quartiles,2)</f>
        <v>Q2</v>
      </c>
      <c r="W822">
        <f>IF(physicochemical[[#This Row],[Euclidean Dist]]&lt;=beta,1-2*(physicochemical[[#This Row],[Euclidean Dist]]/gamma)^2,2*((physicochemical[[#This Row],[Euclidean Dist]]-gamma)/gamma)^2)</f>
        <v>0.83563018459989069</v>
      </c>
      <c r="X822" t="str">
        <f>VLOOKUP(physicochemical[[#This Row],[S- Fn]],FuzzyQ,2)</f>
        <v>Q1</v>
      </c>
      <c r="Y822">
        <f>physicochemical[[#This Row],[Euclidean Dist]]^2</f>
        <v>18.733077194249578</v>
      </c>
      <c r="Z822" t="str">
        <f>VLOOKUP(physicochemical[[#This Row],[Concentration]],FuzzyQ,2)</f>
        <v>Q1</v>
      </c>
      <c r="AA822">
        <f>SQRT(physicochemical[[#This Row],[S- Fn]])</f>
        <v>0.91412810076044082</v>
      </c>
      <c r="AB822" t="str">
        <f>VLOOKUP(physicochemical[[#This Row],[Dialation]],FuzzyQ,2)</f>
        <v>Q1</v>
      </c>
    </row>
    <row r="823" spans="1:28" hidden="1" x14ac:dyDescent="0.35">
      <c r="A823">
        <f>'winequality-white'!A962</f>
        <v>8.5</v>
      </c>
      <c r="B823">
        <f>'winequality-white'!B962</f>
        <v>0.47</v>
      </c>
      <c r="C823">
        <f>'winequality-white'!D962</f>
        <v>1.9</v>
      </c>
      <c r="D823">
        <f>'winequality-white'!E962</f>
        <v>5.8000000000000003E-2</v>
      </c>
      <c r="E823">
        <f>'winequality-white'!F962</f>
        <v>18</v>
      </c>
      <c r="F823">
        <f>'winequality-white'!H962</f>
        <v>0.99517999999999995</v>
      </c>
      <c r="G823">
        <f>'winequality-white'!I962</f>
        <v>3.16</v>
      </c>
      <c r="H823">
        <f>'winequality-white'!J962</f>
        <v>0.85</v>
      </c>
      <c r="I823">
        <f>'winequality-white'!K962</f>
        <v>11.1</v>
      </c>
      <c r="J823" s="17">
        <v>6</v>
      </c>
      <c r="K823">
        <f>STANDARDIZE(physicochemical[[#This Row],[fixed acidity]],Stats!B$3,Stats!B$7)</f>
        <v>-0.1246323190100474</v>
      </c>
      <c r="L823">
        <f>STANDARDIZE(physicochemical[[#This Row],[volatile acidity]],Stats!C$3,Stats!C$7)</f>
        <v>-0.32646341389480937</v>
      </c>
      <c r="M823">
        <f>STANDARDIZE(physicochemical[[#This Row],[residual sugar]],Stats!E$3,Stats!E$7)</f>
        <v>-0.54836336136256492</v>
      </c>
      <c r="N823">
        <f>STANDARDIZE(physicochemical[[#This Row],[chlorides]],Stats!F$3,Stats!F$7)</f>
        <v>-0.64858247464756758</v>
      </c>
      <c r="O823">
        <f>STANDARDIZE(physicochemical[[#This Row],[free sulfur dioxide]],Stats!G$3,Stats!G$7)</f>
        <v>0.2836673386162798</v>
      </c>
      <c r="P823">
        <f>STANDARDIZE(physicochemical[[#This Row],[density]],Stats!I$3,Stats!I$7)</f>
        <v>-1.220174102209028</v>
      </c>
      <c r="Q823">
        <f>STANDARDIZE(physicochemical[[#This Row],[pH]],Stats!J$3,Stats!J$7)</f>
        <v>-0.88067017286132721</v>
      </c>
      <c r="R823">
        <f>STANDARDIZE(physicochemical[[#This Row],[sulphates]],Stats!K$3,Stats!K$7)</f>
        <v>0.99055918338099624</v>
      </c>
      <c r="S823">
        <f>STANDARDIZE(physicochemical[[#This Row],[alcohol]],Stats!L$3,Stats!L$7)</f>
        <v>0.83171963537840576</v>
      </c>
      <c r="T823" s="17">
        <f>STANDARDIZE(physicochemical[[#This Row],[quality]],Stats!N$3,Stats!N$7)</f>
        <v>0.50837380281196765</v>
      </c>
      <c r="U823">
        <f>SQRT(SUMXMY2($K$2:$S$2,physicochemical[[#This Row],[STDFA]:[STDAlc]]))</f>
        <v>5.8997662426686768</v>
      </c>
      <c r="V823" t="str">
        <f>VLOOKUP(physicochemical[[#This Row],[Euclidean Dist]],Quartiles,2)</f>
        <v>Q2</v>
      </c>
      <c r="W823">
        <f>IF(physicochemical[[#This Row],[Euclidean Dist]]&lt;=beta,1-2*(physicochemical[[#This Row],[Euclidean Dist]]/gamma)^2,2*((physicochemical[[#This Row],[Euclidean Dist]]-gamma)/gamma)^2)</f>
        <v>0.69459049164903264</v>
      </c>
      <c r="X823" t="str">
        <f>VLOOKUP(physicochemical[[#This Row],[S- Fn]],FuzzyQ,2)</f>
        <v>Q2</v>
      </c>
      <c r="Y823">
        <f>physicochemical[[#This Row],[Euclidean Dist]]^2</f>
        <v>34.807241718132879</v>
      </c>
      <c r="Z823" t="str">
        <f>VLOOKUP(physicochemical[[#This Row],[Concentration]],FuzzyQ,2)</f>
        <v>Q1</v>
      </c>
      <c r="AA823">
        <f>SQRT(physicochemical[[#This Row],[S- Fn]])</f>
        <v>0.83342095704933683</v>
      </c>
      <c r="AB823" t="str">
        <f>VLOOKUP(physicochemical[[#This Row],[Dialation]],FuzzyQ,2)</f>
        <v>Q1</v>
      </c>
    </row>
    <row r="824" spans="1:28" hidden="1" x14ac:dyDescent="0.35">
      <c r="A824">
        <f>'winequality-white'!A963</f>
        <v>7.1</v>
      </c>
      <c r="B824">
        <f>'winequality-white'!B963</f>
        <v>0.56000000000000005</v>
      </c>
      <c r="C824">
        <f>'winequality-white'!D963</f>
        <v>1.6</v>
      </c>
      <c r="D824">
        <f>'winequality-white'!E963</f>
        <v>7.8E-2</v>
      </c>
      <c r="E824">
        <f>'winequality-white'!F963</f>
        <v>7</v>
      </c>
      <c r="F824">
        <f>'winequality-white'!H963</f>
        <v>0.99592000000000003</v>
      </c>
      <c r="G824">
        <f>'winequality-white'!I963</f>
        <v>3.27</v>
      </c>
      <c r="H824">
        <f>'winequality-white'!J963</f>
        <v>0.62</v>
      </c>
      <c r="I824">
        <f>'winequality-white'!K963</f>
        <v>9.3000000000000007</v>
      </c>
      <c r="J824" s="17">
        <v>5</v>
      </c>
      <c r="K824">
        <f>STANDARDIZE(physicochemical[[#This Row],[fixed acidity]],Stats!B$3,Stats!B$7)</f>
        <v>-0.88690949949960052</v>
      </c>
      <c r="L824">
        <f>STANDARDIZE(physicochemical[[#This Row],[volatile acidity]],Stats!C$3,Stats!C$7)</f>
        <v>0.1775974413210587</v>
      </c>
      <c r="M824">
        <f>STANDARDIZE(physicochemical[[#This Row],[residual sugar]],Stats!E$3,Stats!E$7)</f>
        <v>-0.79050202549086812</v>
      </c>
      <c r="N824">
        <f>STANDARDIZE(physicochemical[[#This Row],[chlorides]],Stats!F$3,Stats!F$7)</f>
        <v>-0.24791376444057411</v>
      </c>
      <c r="O824">
        <f>STANDARDIZE(physicochemical[[#This Row],[free sulfur dioxide]],Stats!G$3,Stats!G$7)</f>
        <v>-0.81931630393553256</v>
      </c>
      <c r="P824">
        <f>STANDARDIZE(physicochemical[[#This Row],[density]],Stats!I$3,Stats!I$7)</f>
        <v>-0.80397813099253956</v>
      </c>
      <c r="Q824">
        <f>STANDARDIZE(physicochemical[[#This Row],[pH]],Stats!J$3,Stats!J$7)</f>
        <v>-0.18423797289909724</v>
      </c>
      <c r="R824">
        <f>STANDARDIZE(physicochemical[[#This Row],[sulphates]],Stats!K$3,Stats!K$7)</f>
        <v>-0.26483321345408734</v>
      </c>
      <c r="S824">
        <f>STANDARDIZE(physicochemical[[#This Row],[alcohol]],Stats!L$3,Stats!L$7)</f>
        <v>-0.9105069952291851</v>
      </c>
      <c r="T824" s="17">
        <f>STANDARDIZE(physicochemical[[#This Row],[quality]],Stats!N$3,Stats!N$7)</f>
        <v>-0.74377842086283041</v>
      </c>
      <c r="U824">
        <f>SQRT(SUMXMY2($K$2:$S$2,physicochemical[[#This Row],[STDFA]:[STDAlc]]))</f>
        <v>4.940408817374176</v>
      </c>
      <c r="V824" t="str">
        <f>VLOOKUP(physicochemical[[#This Row],[Euclidean Dist]],Quartiles,2)</f>
        <v>Q2</v>
      </c>
      <c r="W824">
        <f>IF(physicochemical[[#This Row],[Euclidean Dist]]&lt;=beta,1-2*(physicochemical[[#This Row],[Euclidean Dist]]/gamma)^2,2*((physicochemical[[#This Row],[Euclidean Dist]]-gamma)/gamma)^2)</f>
        <v>0.78583982110019202</v>
      </c>
      <c r="X824" t="str">
        <f>VLOOKUP(physicochemical[[#This Row],[S- Fn]],FuzzyQ,2)</f>
        <v>Q1</v>
      </c>
      <c r="Y824">
        <f>physicochemical[[#This Row],[Euclidean Dist]]^2</f>
        <v>24.407639282788505</v>
      </c>
      <c r="Z824" t="str">
        <f>VLOOKUP(physicochemical[[#This Row],[Concentration]],FuzzyQ,2)</f>
        <v>Q1</v>
      </c>
      <c r="AA824">
        <f>SQRT(physicochemical[[#This Row],[S- Fn]])</f>
        <v>0.88647606910744747</v>
      </c>
      <c r="AB824" t="str">
        <f>VLOOKUP(physicochemical[[#This Row],[Dialation]],FuzzyQ,2)</f>
        <v>Q1</v>
      </c>
    </row>
    <row r="825" spans="1:28" hidden="1" x14ac:dyDescent="0.35">
      <c r="A825">
        <f>'winequality-white'!A964</f>
        <v>6.6</v>
      </c>
      <c r="B825">
        <f>'winequality-white'!B964</f>
        <v>0.56999999999999995</v>
      </c>
      <c r="C825">
        <f>'winequality-white'!D964</f>
        <v>2.1</v>
      </c>
      <c r="D825">
        <f>'winequality-white'!E964</f>
        <v>0.115</v>
      </c>
      <c r="E825">
        <f>'winequality-white'!F964</f>
        <v>6</v>
      </c>
      <c r="F825">
        <f>'winequality-white'!H964</f>
        <v>0.99653999999999998</v>
      </c>
      <c r="G825">
        <f>'winequality-white'!I964</f>
        <v>3.38</v>
      </c>
      <c r="H825">
        <f>'winequality-white'!J964</f>
        <v>0.69</v>
      </c>
      <c r="I825">
        <f>'winequality-white'!K964</f>
        <v>9.5</v>
      </c>
      <c r="J825" s="17">
        <v>5</v>
      </c>
      <c r="K825">
        <f>STANDARDIZE(physicochemical[[#This Row],[fixed acidity]],Stats!B$3,Stats!B$7)</f>
        <v>-1.1591513496744408</v>
      </c>
      <c r="L825">
        <f>STANDARDIZE(physicochemical[[#This Row],[volatile acidity]],Stats!C$3,Stats!C$7)</f>
        <v>0.23360420301171009</v>
      </c>
      <c r="M825">
        <f>STANDARDIZE(physicochemical[[#This Row],[residual sugar]],Stats!E$3,Stats!E$7)</f>
        <v>-0.38693758527702915</v>
      </c>
      <c r="N825">
        <f>STANDARDIZE(physicochemical[[#This Row],[chlorides]],Stats!F$3,Stats!F$7)</f>
        <v>0.49332334944236395</v>
      </c>
      <c r="O825">
        <f>STANDARDIZE(physicochemical[[#This Row],[free sulfur dioxide]],Stats!G$3,Stats!G$7)</f>
        <v>-0.91958754416751554</v>
      </c>
      <c r="P825">
        <f>STANDARDIZE(physicochemical[[#This Row],[density]],Stats!I$3,Stats!I$7)</f>
        <v>-0.45527339835175873</v>
      </c>
      <c r="Q825">
        <f>STANDARDIZE(physicochemical[[#This Row],[pH]],Stats!J$3,Stats!J$7)</f>
        <v>0.51219422706313278</v>
      </c>
      <c r="R825">
        <f>STANDARDIZE(physicochemical[[#This Row],[sulphates]],Stats!K$3,Stats!K$7)</f>
        <v>0.11724273340876398</v>
      </c>
      <c r="S825">
        <f>STANDARDIZE(physicochemical[[#This Row],[alcohol]],Stats!L$3,Stats!L$7)</f>
        <v>-0.71692625849500891</v>
      </c>
      <c r="T825" s="17">
        <f>STANDARDIZE(physicochemical[[#This Row],[quality]],Stats!N$3,Stats!N$7)</f>
        <v>-0.74377842086283041</v>
      </c>
      <c r="U825">
        <f>SQRT(SUMXMY2($K$2:$S$2,physicochemical[[#This Row],[STDFA]:[STDAlc]]))</f>
        <v>4.4419536672629381</v>
      </c>
      <c r="V825" t="str">
        <f>VLOOKUP(physicochemical[[#This Row],[Euclidean Dist]],Quartiles,2)</f>
        <v>Q2</v>
      </c>
      <c r="W825">
        <f>IF(physicochemical[[#This Row],[Euclidean Dist]]&lt;=beta,1-2*(physicochemical[[#This Row],[Euclidean Dist]]/gamma)^2,2*((physicochemical[[#This Row],[Euclidean Dist]]-gamma)/gamma)^2)</f>
        <v>0.82687451895455699</v>
      </c>
      <c r="X825" t="str">
        <f>VLOOKUP(physicochemical[[#This Row],[S- Fn]],FuzzyQ,2)</f>
        <v>Q1</v>
      </c>
      <c r="Y825">
        <f>physicochemical[[#This Row],[Euclidean Dist]]^2</f>
        <v>19.730952382110665</v>
      </c>
      <c r="Z825" t="str">
        <f>VLOOKUP(physicochemical[[#This Row],[Concentration]],FuzzyQ,2)</f>
        <v>Q1</v>
      </c>
      <c r="AA825">
        <f>SQRT(physicochemical[[#This Row],[S- Fn]])</f>
        <v>0.90932640946722587</v>
      </c>
      <c r="AB825" t="str">
        <f>VLOOKUP(physicochemical[[#This Row],[Dialation]],FuzzyQ,2)</f>
        <v>Q1</v>
      </c>
    </row>
    <row r="826" spans="1:28" hidden="1" x14ac:dyDescent="0.35">
      <c r="A826">
        <f>'winequality-white'!A965</f>
        <v>8.8000000000000007</v>
      </c>
      <c r="B826">
        <f>'winequality-white'!B965</f>
        <v>0.27</v>
      </c>
      <c r="C826">
        <f>'winequality-white'!D965</f>
        <v>2</v>
      </c>
      <c r="D826">
        <f>'winequality-white'!E965</f>
        <v>0.1</v>
      </c>
      <c r="E826">
        <f>'winequality-white'!F965</f>
        <v>20</v>
      </c>
      <c r="F826">
        <f>'winequality-white'!H965</f>
        <v>0.99546000000000001</v>
      </c>
      <c r="G826">
        <f>'winequality-white'!I965</f>
        <v>3.15</v>
      </c>
      <c r="H826">
        <f>'winequality-white'!J965</f>
        <v>0.69</v>
      </c>
      <c r="I826">
        <f>'winequality-white'!K965</f>
        <v>11.2</v>
      </c>
      <c r="J826" s="17">
        <v>6</v>
      </c>
      <c r="K826">
        <f>STANDARDIZE(physicochemical[[#This Row],[fixed acidity]],Stats!B$3,Stats!B$7)</f>
        <v>3.8712791094857188E-2</v>
      </c>
      <c r="L826">
        <f>STANDARDIZE(physicochemical[[#This Row],[volatile acidity]],Stats!C$3,Stats!C$7)</f>
        <v>-1.4465986477078483</v>
      </c>
      <c r="M826">
        <f>STANDARDIZE(physicochemical[[#This Row],[residual sugar]],Stats!E$3,Stats!E$7)</f>
        <v>-0.46765047331979703</v>
      </c>
      <c r="N826">
        <f>STANDARDIZE(physicochemical[[#This Row],[chlorides]],Stats!F$3,Stats!F$7)</f>
        <v>0.19282181678711885</v>
      </c>
      <c r="O826">
        <f>STANDARDIZE(physicochemical[[#This Row],[free sulfur dioxide]],Stats!G$3,Stats!G$7)</f>
        <v>0.48420981908024568</v>
      </c>
      <c r="P826">
        <f>STANDARDIZE(physicochemical[[#This Row],[density]],Stats!I$3,Stats!I$7)</f>
        <v>-1.0626945455325019</v>
      </c>
      <c r="Q826">
        <f>STANDARDIZE(physicochemical[[#This Row],[pH]],Stats!J$3,Stats!J$7)</f>
        <v>-0.94398219103971337</v>
      </c>
      <c r="R826">
        <f>STANDARDIZE(physicochemical[[#This Row],[sulphates]],Stats!K$3,Stats!K$7)</f>
        <v>0.11724273340876398</v>
      </c>
      <c r="S826">
        <f>STANDARDIZE(physicochemical[[#This Row],[alcohol]],Stats!L$3,Stats!L$7)</f>
        <v>0.92851000374549386</v>
      </c>
      <c r="T826" s="17">
        <f>STANDARDIZE(physicochemical[[#This Row],[quality]],Stats!N$3,Stats!N$7)</f>
        <v>0.50837380281196765</v>
      </c>
      <c r="U826">
        <f>SQRT(SUMXMY2($K$2:$S$2,physicochemical[[#This Row],[STDFA]:[STDAlc]]))</f>
        <v>6.5542069827663809</v>
      </c>
      <c r="V826" t="str">
        <f>VLOOKUP(physicochemical[[#This Row],[Euclidean Dist]],Quartiles,2)</f>
        <v>Q2</v>
      </c>
      <c r="W826">
        <f>IF(physicochemical[[#This Row],[Euclidean Dist]]&lt;=beta,1-2*(physicochemical[[#This Row],[Euclidean Dist]]/gamma)^2,2*((physicochemical[[#This Row],[Euclidean Dist]]-gamma)/gamma)^2)</f>
        <v>0.62307647035423752</v>
      </c>
      <c r="X826" t="str">
        <f>VLOOKUP(physicochemical[[#This Row],[S- Fn]],FuzzyQ,2)</f>
        <v>Q2</v>
      </c>
      <c r="Y826">
        <f>physicochemical[[#This Row],[Euclidean Dist]]^2</f>
        <v>42.957629172943584</v>
      </c>
      <c r="Z826" t="str">
        <f>VLOOKUP(physicochemical[[#This Row],[Concentration]],FuzzyQ,2)</f>
        <v>Q1</v>
      </c>
      <c r="AA826">
        <f>SQRT(physicochemical[[#This Row],[S- Fn]])</f>
        <v>0.78935193060778508</v>
      </c>
      <c r="AB826" t="str">
        <f>VLOOKUP(physicochemical[[#This Row],[Dialation]],FuzzyQ,2)</f>
        <v>Q1</v>
      </c>
    </row>
    <row r="827" spans="1:28" hidden="1" x14ac:dyDescent="0.35">
      <c r="A827">
        <f>'winequality-white'!A967</f>
        <v>8.3000000000000007</v>
      </c>
      <c r="B827">
        <f>'winequality-white'!B967</f>
        <v>0.34</v>
      </c>
      <c r="C827">
        <f>'winequality-white'!D967</f>
        <v>2.4</v>
      </c>
      <c r="D827">
        <f>'winequality-white'!E967</f>
        <v>6.5000000000000002E-2</v>
      </c>
      <c r="E827">
        <f>'winequality-white'!F967</f>
        <v>24</v>
      </c>
      <c r="F827">
        <f>'winequality-white'!H967</f>
        <v>0.99553999999999998</v>
      </c>
      <c r="G827">
        <f>'winequality-white'!I967</f>
        <v>3.34</v>
      </c>
      <c r="H827">
        <f>'winequality-white'!J967</f>
        <v>0.86</v>
      </c>
      <c r="I827">
        <f>'winequality-white'!K967</f>
        <v>11</v>
      </c>
      <c r="J827" s="17">
        <v>6</v>
      </c>
      <c r="K827">
        <f>STANDARDIZE(physicochemical[[#This Row],[fixed acidity]],Stats!B$3,Stats!B$7)</f>
        <v>-0.23352905907998314</v>
      </c>
      <c r="L827">
        <f>STANDARDIZE(physicochemical[[#This Row],[volatile acidity]],Stats!C$3,Stats!C$7)</f>
        <v>-1.0545513158732847</v>
      </c>
      <c r="M827">
        <f>STANDARDIZE(physicochemical[[#This Row],[residual sugar]],Stats!E$3,Stats!E$7)</f>
        <v>-0.14479892114872595</v>
      </c>
      <c r="N827">
        <f>STANDARDIZE(physicochemical[[#This Row],[chlorides]],Stats!F$3,Stats!F$7)</f>
        <v>-0.50834842607511987</v>
      </c>
      <c r="O827">
        <f>STANDARDIZE(physicochemical[[#This Row],[free sulfur dioxide]],Stats!G$3,Stats!G$7)</f>
        <v>0.88529478000817741</v>
      </c>
      <c r="P827">
        <f>STANDARDIZE(physicochemical[[#This Row],[density]],Stats!I$3,Stats!I$7)</f>
        <v>-1.0177003864820928</v>
      </c>
      <c r="Q827">
        <f>STANDARDIZE(physicochemical[[#This Row],[pH]],Stats!J$3,Stats!J$7)</f>
        <v>0.25894615434959412</v>
      </c>
      <c r="R827">
        <f>STANDARDIZE(physicochemical[[#This Row],[sulphates]],Stats!K$3,Stats!K$7)</f>
        <v>1.0451414615042609</v>
      </c>
      <c r="S827">
        <f>STANDARDIZE(physicochemical[[#This Row],[alcohol]],Stats!L$3,Stats!L$7)</f>
        <v>0.73492926701131767</v>
      </c>
      <c r="T827" s="17">
        <f>STANDARDIZE(physicochemical[[#This Row],[quality]],Stats!N$3,Stats!N$7)</f>
        <v>0.50837380281196765</v>
      </c>
      <c r="U827">
        <f>SQRT(SUMXMY2($K$2:$S$2,physicochemical[[#This Row],[STDFA]:[STDAlc]]))</f>
        <v>5.9807270978080584</v>
      </c>
      <c r="V827" t="str">
        <f>VLOOKUP(physicochemical[[#This Row],[Euclidean Dist]],Quartiles,2)</f>
        <v>Q2</v>
      </c>
      <c r="W827">
        <f>IF(physicochemical[[#This Row],[Euclidean Dist]]&lt;=beta,1-2*(physicochemical[[#This Row],[Euclidean Dist]]/gamma)^2,2*((physicochemical[[#This Row],[Euclidean Dist]]-gamma)/gamma)^2)</f>
        <v>0.68615087915139827</v>
      </c>
      <c r="X827" t="str">
        <f>VLOOKUP(physicochemical[[#This Row],[S- Fn]],FuzzyQ,2)</f>
        <v>Q2</v>
      </c>
      <c r="Y827">
        <f>physicochemical[[#This Row],[Euclidean Dist]]^2</f>
        <v>35.769096618455599</v>
      </c>
      <c r="Z827" t="str">
        <f>VLOOKUP(physicochemical[[#This Row],[Concentration]],FuzzyQ,2)</f>
        <v>Q1</v>
      </c>
      <c r="AA827">
        <f>SQRT(physicochemical[[#This Row],[S- Fn]])</f>
        <v>0.82834224759539954</v>
      </c>
      <c r="AB827" t="str">
        <f>VLOOKUP(physicochemical[[#This Row],[Dialation]],FuzzyQ,2)</f>
        <v>Q1</v>
      </c>
    </row>
    <row r="828" spans="1:28" hidden="1" x14ac:dyDescent="0.35">
      <c r="A828">
        <f>'winequality-white'!A968</f>
        <v>9</v>
      </c>
      <c r="B828">
        <f>'winequality-white'!B968</f>
        <v>0.38</v>
      </c>
      <c r="C828">
        <f>'winequality-white'!D968</f>
        <v>2.4</v>
      </c>
      <c r="D828">
        <f>'winequality-white'!E968</f>
        <v>0.10299999999999999</v>
      </c>
      <c r="E828">
        <f>'winequality-white'!F968</f>
        <v>6</v>
      </c>
      <c r="F828">
        <f>'winequality-white'!H968</f>
        <v>0.99604000000000004</v>
      </c>
      <c r="G828">
        <f>'winequality-white'!I968</f>
        <v>3.13</v>
      </c>
      <c r="H828">
        <f>'winequality-white'!J968</f>
        <v>0.57999999999999996</v>
      </c>
      <c r="I828">
        <f>'winequality-white'!K968</f>
        <v>11.9</v>
      </c>
      <c r="J828" s="17">
        <v>7</v>
      </c>
      <c r="K828">
        <f>STANDARDIZE(physicochemical[[#This Row],[fixed acidity]],Stats!B$3,Stats!B$7)</f>
        <v>0.14760953116479295</v>
      </c>
      <c r="L828">
        <f>STANDARDIZE(physicochemical[[#This Row],[volatile acidity]],Stats!C$3,Stats!C$7)</f>
        <v>-0.83052426911067678</v>
      </c>
      <c r="M828">
        <f>STANDARDIZE(physicochemical[[#This Row],[residual sugar]],Stats!E$3,Stats!E$7)</f>
        <v>-0.14479892114872595</v>
      </c>
      <c r="N828">
        <f>STANDARDIZE(physicochemical[[#This Row],[chlorides]],Stats!F$3,Stats!F$7)</f>
        <v>0.25292212331816766</v>
      </c>
      <c r="O828">
        <f>STANDARDIZE(physicochemical[[#This Row],[free sulfur dioxide]],Stats!G$3,Stats!G$7)</f>
        <v>-0.91958754416751554</v>
      </c>
      <c r="P828">
        <f>STANDARDIZE(physicochemical[[#This Row],[density]],Stats!I$3,Stats!I$7)</f>
        <v>-0.73648689241689447</v>
      </c>
      <c r="Q828">
        <f>STANDARDIZE(physicochemical[[#This Row],[pH]],Stats!J$3,Stats!J$7)</f>
        <v>-1.0706062273964827</v>
      </c>
      <c r="R828">
        <f>STANDARDIZE(physicochemical[[#This Row],[sulphates]],Stats!K$3,Stats!K$7)</f>
        <v>-0.48316232594714553</v>
      </c>
      <c r="S828">
        <f>STANDARDIZE(physicochemical[[#This Row],[alcohol]],Stats!L$3,Stats!L$7)</f>
        <v>1.6060425823151139</v>
      </c>
      <c r="T828" s="17">
        <f>STANDARDIZE(physicochemical[[#This Row],[quality]],Stats!N$3,Stats!N$7)</f>
        <v>1.7605260264867657</v>
      </c>
      <c r="U828">
        <f>SQRT(SUMXMY2($K$2:$S$2,physicochemical[[#This Row],[STDFA]:[STDAlc]]))</f>
        <v>5.9039793411555967</v>
      </c>
      <c r="V828" t="str">
        <f>VLOOKUP(physicochemical[[#This Row],[Euclidean Dist]],Quartiles,2)</f>
        <v>Q2</v>
      </c>
      <c r="W828">
        <f>IF(physicochemical[[#This Row],[Euclidean Dist]]&lt;=beta,1-2*(physicochemical[[#This Row],[Euclidean Dist]]/gamma)^2,2*((physicochemical[[#This Row],[Euclidean Dist]]-gamma)/gamma)^2)</f>
        <v>0.69415414223575067</v>
      </c>
      <c r="X828" t="str">
        <f>VLOOKUP(physicochemical[[#This Row],[S- Fn]],FuzzyQ,2)</f>
        <v>Q2</v>
      </c>
      <c r="Y828">
        <f>physicochemical[[#This Row],[Euclidean Dist]]^2</f>
        <v>34.856972060792074</v>
      </c>
      <c r="Z828" t="str">
        <f>VLOOKUP(physicochemical[[#This Row],[Concentration]],FuzzyQ,2)</f>
        <v>Q1</v>
      </c>
      <c r="AA828">
        <f>SQRT(physicochemical[[#This Row],[S- Fn]])</f>
        <v>0.83315913380083084</v>
      </c>
      <c r="AB828" t="str">
        <f>VLOOKUP(physicochemical[[#This Row],[Dialation]],FuzzyQ,2)</f>
        <v>Q1</v>
      </c>
    </row>
    <row r="829" spans="1:28" hidden="1" x14ac:dyDescent="0.35">
      <c r="A829">
        <f>'winequality-white'!A969</f>
        <v>8.5</v>
      </c>
      <c r="B829">
        <f>'winequality-white'!B969</f>
        <v>0.66</v>
      </c>
      <c r="C829">
        <f>'winequality-white'!D969</f>
        <v>2.1</v>
      </c>
      <c r="D829">
        <f>'winequality-white'!E969</f>
        <v>9.7000000000000003E-2</v>
      </c>
      <c r="E829">
        <f>'winequality-white'!F969</f>
        <v>23</v>
      </c>
      <c r="F829">
        <f>'winequality-white'!H969</f>
        <v>0.99733000000000005</v>
      </c>
      <c r="G829">
        <f>'winequality-white'!I969</f>
        <v>3.13</v>
      </c>
      <c r="H829">
        <f>'winequality-white'!J969</f>
        <v>0.48</v>
      </c>
      <c r="I829">
        <f>'winequality-white'!K969</f>
        <v>9.1999999999999993</v>
      </c>
      <c r="J829" s="17">
        <v>5</v>
      </c>
      <c r="K829">
        <f>STANDARDIZE(physicochemical[[#This Row],[fixed acidity]],Stats!B$3,Stats!B$7)</f>
        <v>-0.1246323190100474</v>
      </c>
      <c r="L829">
        <f>STANDARDIZE(physicochemical[[#This Row],[volatile acidity]],Stats!C$3,Stats!C$7)</f>
        <v>0.73766505822757811</v>
      </c>
      <c r="M829">
        <f>STANDARDIZE(physicochemical[[#This Row],[residual sugar]],Stats!E$3,Stats!E$7)</f>
        <v>-0.38693758527702915</v>
      </c>
      <c r="N829">
        <f>STANDARDIZE(physicochemical[[#This Row],[chlorides]],Stats!F$3,Stats!F$7)</f>
        <v>0.13272151025606976</v>
      </c>
      <c r="O829">
        <f>STANDARDIZE(physicochemical[[#This Row],[free sulfur dioxide]],Stats!G$3,Stats!G$7)</f>
        <v>0.78502353977619455</v>
      </c>
      <c r="P829">
        <f>STANDARDIZE(physicochemical[[#This Row],[density]],Stats!I$3,Stats!I$7)</f>
        <v>-1.095607772875676E-2</v>
      </c>
      <c r="Q829">
        <f>STANDARDIZE(physicochemical[[#This Row],[pH]],Stats!J$3,Stats!J$7)</f>
        <v>-1.0706062273964827</v>
      </c>
      <c r="R829">
        <f>STANDARDIZE(physicochemical[[#This Row],[sulphates]],Stats!K$3,Stats!K$7)</f>
        <v>-1.0289851071797904</v>
      </c>
      <c r="S829">
        <f>STANDARDIZE(physicochemical[[#This Row],[alcohol]],Stats!L$3,Stats!L$7)</f>
        <v>-1.007297363596275</v>
      </c>
      <c r="T829" s="17">
        <f>STANDARDIZE(physicochemical[[#This Row],[quality]],Stats!N$3,Stats!N$7)</f>
        <v>-0.74377842086283041</v>
      </c>
      <c r="U829">
        <f>SQRT(SUMXMY2($K$2:$S$2,physicochemical[[#This Row],[STDFA]:[STDAlc]]))</f>
        <v>5.2609982146826573</v>
      </c>
      <c r="V829" t="str">
        <f>VLOOKUP(physicochemical[[#This Row],[Euclidean Dist]],Quartiles,2)</f>
        <v>Q2</v>
      </c>
      <c r="W829">
        <f>IF(physicochemical[[#This Row],[Euclidean Dist]]&lt;=beta,1-2*(physicochemical[[#This Row],[Euclidean Dist]]/gamma)^2,2*((physicochemical[[#This Row],[Euclidean Dist]]-gamma)/gamma)^2)</f>
        <v>0.75714376743805734</v>
      </c>
      <c r="X829" t="str">
        <f>VLOOKUP(physicochemical[[#This Row],[S- Fn]],FuzzyQ,2)</f>
        <v>Q1</v>
      </c>
      <c r="Y829">
        <f>physicochemical[[#This Row],[Euclidean Dist]]^2</f>
        <v>27.678102214894107</v>
      </c>
      <c r="Z829" t="str">
        <f>VLOOKUP(physicochemical[[#This Row],[Concentration]],FuzzyQ,2)</f>
        <v>Q1</v>
      </c>
      <c r="AA829">
        <f>SQRT(physicochemical[[#This Row],[S- Fn]])</f>
        <v>0.87014008495072637</v>
      </c>
      <c r="AB829" t="str">
        <f>VLOOKUP(physicochemical[[#This Row],[Dialation]],FuzzyQ,2)</f>
        <v>Q1</v>
      </c>
    </row>
    <row r="830" spans="1:28" hidden="1" x14ac:dyDescent="0.35">
      <c r="A830">
        <f>'winequality-white'!A970</f>
        <v>9</v>
      </c>
      <c r="B830">
        <f>'winequality-white'!B970</f>
        <v>0.4</v>
      </c>
      <c r="C830">
        <f>'winequality-white'!D970</f>
        <v>2.4</v>
      </c>
      <c r="D830">
        <f>'winequality-white'!E970</f>
        <v>6.8000000000000005E-2</v>
      </c>
      <c r="E830">
        <f>'winequality-white'!F970</f>
        <v>29</v>
      </c>
      <c r="F830">
        <f>'winequality-white'!H970</f>
        <v>0.99429999999999996</v>
      </c>
      <c r="G830">
        <f>'winequality-white'!I970</f>
        <v>3.2</v>
      </c>
      <c r="H830">
        <f>'winequality-white'!J970</f>
        <v>0.6</v>
      </c>
      <c r="I830">
        <f>'winequality-white'!K970</f>
        <v>12.2</v>
      </c>
      <c r="J830" s="17">
        <v>6</v>
      </c>
      <c r="K830">
        <f>STANDARDIZE(physicochemical[[#This Row],[fixed acidity]],Stats!B$3,Stats!B$7)</f>
        <v>0.14760953116479295</v>
      </c>
      <c r="L830">
        <f>STANDARDIZE(physicochemical[[#This Row],[volatile acidity]],Stats!C$3,Stats!C$7)</f>
        <v>-0.71851074572937279</v>
      </c>
      <c r="M830">
        <f>STANDARDIZE(physicochemical[[#This Row],[residual sugar]],Stats!E$3,Stats!E$7)</f>
        <v>-0.14479892114872595</v>
      </c>
      <c r="N830">
        <f>STANDARDIZE(physicochemical[[#This Row],[chlorides]],Stats!F$3,Stats!F$7)</f>
        <v>-0.44824811954407073</v>
      </c>
      <c r="O830">
        <f>STANDARDIZE(physicochemical[[#This Row],[free sulfur dioxide]],Stats!G$3,Stats!G$7)</f>
        <v>1.386650981168092</v>
      </c>
      <c r="P830">
        <f>STANDARDIZE(physicochemical[[#This Row],[density]],Stats!I$3,Stats!I$7)</f>
        <v>-1.7151098517637169</v>
      </c>
      <c r="Q830">
        <f>STANDARDIZE(physicochemical[[#This Row],[pH]],Stats!J$3,Stats!J$7)</f>
        <v>-0.62742210014778854</v>
      </c>
      <c r="R830">
        <f>STANDARDIZE(physicochemical[[#This Row],[sulphates]],Stats!K$3,Stats!K$7)</f>
        <v>-0.37399776970061643</v>
      </c>
      <c r="S830">
        <f>STANDARDIZE(physicochemical[[#This Row],[alcohol]],Stats!L$3,Stats!L$7)</f>
        <v>1.8964136874163782</v>
      </c>
      <c r="T830" s="17">
        <f>STANDARDIZE(physicochemical[[#This Row],[quality]],Stats!N$3,Stats!N$7)</f>
        <v>0.50837380281196765</v>
      </c>
      <c r="U830">
        <f>SQRT(SUMXMY2($K$2:$S$2,physicochemical[[#This Row],[STDFA]:[STDAlc]]))</f>
        <v>6.3045140922597867</v>
      </c>
      <c r="V830" t="str">
        <f>VLOOKUP(physicochemical[[#This Row],[Euclidean Dist]],Quartiles,2)</f>
        <v>Q2</v>
      </c>
      <c r="W830">
        <f>IF(physicochemical[[#This Row],[Euclidean Dist]]&lt;=beta,1-2*(physicochemical[[#This Row],[Euclidean Dist]]/gamma)^2,2*((physicochemical[[#This Row],[Euclidean Dist]]-gamma)/gamma)^2)</f>
        <v>0.65124841961103774</v>
      </c>
      <c r="X830" t="str">
        <f>VLOOKUP(physicochemical[[#This Row],[S- Fn]],FuzzyQ,2)</f>
        <v>Q2</v>
      </c>
      <c r="Y830">
        <f>physicochemical[[#This Row],[Euclidean Dist]]^2</f>
        <v>39.74689793950224</v>
      </c>
      <c r="Z830" t="str">
        <f>VLOOKUP(physicochemical[[#This Row],[Concentration]],FuzzyQ,2)</f>
        <v>Q1</v>
      </c>
      <c r="AA830">
        <f>SQRT(physicochemical[[#This Row],[S- Fn]])</f>
        <v>0.80699964040328898</v>
      </c>
      <c r="AB830" t="str">
        <f>VLOOKUP(physicochemical[[#This Row],[Dialation]],FuzzyQ,2)</f>
        <v>Q1</v>
      </c>
    </row>
    <row r="831" spans="1:28" hidden="1" x14ac:dyDescent="0.35">
      <c r="A831">
        <f>'winequality-white'!A971</f>
        <v>6.7</v>
      </c>
      <c r="B831">
        <f>'winequality-white'!B971</f>
        <v>0.56000000000000005</v>
      </c>
      <c r="C831">
        <f>'winequality-white'!D971</f>
        <v>2.9</v>
      </c>
      <c r="D831">
        <f>'winequality-white'!E971</f>
        <v>7.9000000000000001E-2</v>
      </c>
      <c r="E831">
        <f>'winequality-white'!F971</f>
        <v>7</v>
      </c>
      <c r="F831">
        <f>'winequality-white'!H971</f>
        <v>0.99668999999999996</v>
      </c>
      <c r="G831">
        <f>'winequality-white'!I971</f>
        <v>3.46</v>
      </c>
      <c r="H831">
        <f>'winequality-white'!J971</f>
        <v>0.61</v>
      </c>
      <c r="I831">
        <f>'winequality-white'!K971</f>
        <v>10.199999999999999</v>
      </c>
      <c r="J831" s="17">
        <v>5</v>
      </c>
      <c r="K831">
        <f>STANDARDIZE(physicochemical[[#This Row],[fixed acidity]],Stats!B$3,Stats!B$7)</f>
        <v>-1.1047029796394725</v>
      </c>
      <c r="L831">
        <f>STANDARDIZE(physicochemical[[#This Row],[volatile acidity]],Stats!C$3,Stats!C$7)</f>
        <v>0.1775974413210587</v>
      </c>
      <c r="M831">
        <f>STANDARDIZE(physicochemical[[#This Row],[residual sugar]],Stats!E$3,Stats!E$7)</f>
        <v>0.25876551906511297</v>
      </c>
      <c r="N831">
        <f>STANDARDIZE(physicochemical[[#This Row],[chlorides]],Stats!F$3,Stats!F$7)</f>
        <v>-0.22788032893022442</v>
      </c>
      <c r="O831">
        <f>STANDARDIZE(physicochemical[[#This Row],[free sulfur dioxide]],Stats!G$3,Stats!G$7)</f>
        <v>-0.81931630393553256</v>
      </c>
      <c r="P831">
        <f>STANDARDIZE(physicochemical[[#This Row],[density]],Stats!I$3,Stats!I$7)</f>
        <v>-0.37090935013221799</v>
      </c>
      <c r="Q831">
        <f>STANDARDIZE(physicochemical[[#This Row],[pH]],Stats!J$3,Stats!J$7)</f>
        <v>1.0186903724902101</v>
      </c>
      <c r="R831">
        <f>STANDARDIZE(physicochemical[[#This Row],[sulphates]],Stats!K$3,Stats!K$7)</f>
        <v>-0.31941549157735188</v>
      </c>
      <c r="S831">
        <f>STANDARDIZE(physicochemical[[#This Row],[alcohol]],Stats!L$3,Stats!L$7)</f>
        <v>-3.9393679925390557E-2</v>
      </c>
      <c r="T831" s="17">
        <f>STANDARDIZE(physicochemical[[#This Row],[quality]],Stats!N$3,Stats!N$7)</f>
        <v>-0.74377842086283041</v>
      </c>
      <c r="U831">
        <f>SQRT(SUMXMY2($K$2:$S$2,physicochemical[[#This Row],[STDFA]:[STDAlc]]))</f>
        <v>3.9111304066707571</v>
      </c>
      <c r="V831" t="str">
        <f>VLOOKUP(physicochemical[[#This Row],[Euclidean Dist]],Quartiles,2)</f>
        <v>Q2</v>
      </c>
      <c r="W831">
        <f>IF(physicochemical[[#This Row],[Euclidean Dist]]&lt;=beta,1-2*(physicochemical[[#This Row],[Euclidean Dist]]/gamma)^2,2*((physicochemical[[#This Row],[Euclidean Dist]]-gamma)/gamma)^2)</f>
        <v>0.8657799062153495</v>
      </c>
      <c r="X831" t="str">
        <f>VLOOKUP(physicochemical[[#This Row],[S- Fn]],FuzzyQ,2)</f>
        <v>Q1</v>
      </c>
      <c r="Y831">
        <f>physicochemical[[#This Row],[Euclidean Dist]]^2</f>
        <v>15.296941057984561</v>
      </c>
      <c r="Z831" t="str">
        <f>VLOOKUP(physicochemical[[#This Row],[Concentration]],FuzzyQ,2)</f>
        <v>Q1</v>
      </c>
      <c r="AA831">
        <f>SQRT(physicochemical[[#This Row],[S- Fn]])</f>
        <v>0.93047294759995547</v>
      </c>
      <c r="AB831" t="str">
        <f>VLOOKUP(physicochemical[[#This Row],[Dialation]],FuzzyQ,2)</f>
        <v>Q1</v>
      </c>
    </row>
    <row r="832" spans="1:28" hidden="1" x14ac:dyDescent="0.35">
      <c r="A832">
        <f>'winequality-white'!A972</f>
        <v>10.4</v>
      </c>
      <c r="B832">
        <f>'winequality-white'!B972</f>
        <v>0.26</v>
      </c>
      <c r="C832">
        <f>'winequality-white'!D972</f>
        <v>1.9</v>
      </c>
      <c r="D832">
        <f>'winequality-white'!E972</f>
        <v>6.6000000000000003E-2</v>
      </c>
      <c r="E832">
        <f>'winequality-white'!F972</f>
        <v>6</v>
      </c>
      <c r="F832">
        <f>'winequality-white'!H972</f>
        <v>0.99724000000000002</v>
      </c>
      <c r="G832">
        <f>'winequality-white'!I972</f>
        <v>3.33</v>
      </c>
      <c r="H832">
        <f>'winequality-white'!J972</f>
        <v>0.87</v>
      </c>
      <c r="I832">
        <f>'winequality-white'!K972</f>
        <v>10.9</v>
      </c>
      <c r="J832" s="17">
        <v>6</v>
      </c>
      <c r="K832">
        <f>STANDARDIZE(physicochemical[[#This Row],[fixed acidity]],Stats!B$3,Stats!B$7)</f>
        <v>0.90988671165434609</v>
      </c>
      <c r="L832">
        <f>STANDARDIZE(physicochemical[[#This Row],[volatile acidity]],Stats!C$3,Stats!C$7)</f>
        <v>-1.5026054093985004</v>
      </c>
      <c r="M832">
        <f>STANDARDIZE(physicochemical[[#This Row],[residual sugar]],Stats!E$3,Stats!E$7)</f>
        <v>-0.54836336136256492</v>
      </c>
      <c r="N832">
        <f>STANDARDIZE(physicochemical[[#This Row],[chlorides]],Stats!F$3,Stats!F$7)</f>
        <v>-0.48831499056477012</v>
      </c>
      <c r="O832">
        <f>STANDARDIZE(physicochemical[[#This Row],[free sulfur dioxide]],Stats!G$3,Stats!G$7)</f>
        <v>-0.91958754416751554</v>
      </c>
      <c r="P832">
        <f>STANDARDIZE(physicochemical[[#This Row],[density]],Stats!I$3,Stats!I$7)</f>
        <v>-6.1574506660506179E-2</v>
      </c>
      <c r="Q832">
        <f>STANDARDIZE(physicochemical[[#This Row],[pH]],Stats!J$3,Stats!J$7)</f>
        <v>0.19563413617121084</v>
      </c>
      <c r="R832">
        <f>STANDARDIZE(physicochemical[[#This Row],[sulphates]],Stats!K$3,Stats!K$7)</f>
        <v>1.0997237396275255</v>
      </c>
      <c r="S832">
        <f>STANDARDIZE(physicochemical[[#This Row],[alcohol]],Stats!L$3,Stats!L$7)</f>
        <v>0.63813889864422957</v>
      </c>
      <c r="T832" s="17">
        <f>STANDARDIZE(physicochemical[[#This Row],[quality]],Stats!N$3,Stats!N$7)</f>
        <v>0.50837380281196765</v>
      </c>
      <c r="U832">
        <f>SQRT(SUMXMY2($K$2:$S$2,physicochemical[[#This Row],[STDFA]:[STDAlc]]))</f>
        <v>6.3654882908385124</v>
      </c>
      <c r="V832" t="str">
        <f>VLOOKUP(physicochemical[[#This Row],[Euclidean Dist]],Quartiles,2)</f>
        <v>Q2</v>
      </c>
      <c r="W832">
        <f>IF(physicochemical[[#This Row],[Euclidean Dist]]&lt;=beta,1-2*(physicochemical[[#This Row],[Euclidean Dist]]/gamma)^2,2*((physicochemical[[#This Row],[Euclidean Dist]]-gamma)/gamma)^2)</f>
        <v>0.64446988618354206</v>
      </c>
      <c r="X832" t="str">
        <f>VLOOKUP(physicochemical[[#This Row],[S- Fn]],FuzzyQ,2)</f>
        <v>Q2</v>
      </c>
      <c r="Y832">
        <f>physicochemical[[#This Row],[Euclidean Dist]]^2</f>
        <v>40.519441180802204</v>
      </c>
      <c r="Z832" t="str">
        <f>VLOOKUP(physicochemical[[#This Row],[Concentration]],FuzzyQ,2)</f>
        <v>Q1</v>
      </c>
      <c r="AA832">
        <f>SQRT(physicochemical[[#This Row],[S- Fn]])</f>
        <v>0.80278881792383117</v>
      </c>
      <c r="AB832" t="str">
        <f>VLOOKUP(physicochemical[[#This Row],[Dialation]],FuzzyQ,2)</f>
        <v>Q1</v>
      </c>
    </row>
    <row r="833" spans="1:28" hidden="1" x14ac:dyDescent="0.35">
      <c r="A833">
        <f>'winequality-white'!A974</f>
        <v>10.1</v>
      </c>
      <c r="B833">
        <f>'winequality-white'!B974</f>
        <v>0.38</v>
      </c>
      <c r="C833">
        <f>'winequality-white'!D974</f>
        <v>2.4</v>
      </c>
      <c r="D833">
        <f>'winequality-white'!E974</f>
        <v>0.104</v>
      </c>
      <c r="E833">
        <f>'winequality-white'!F974</f>
        <v>6</v>
      </c>
      <c r="F833">
        <f>'winequality-white'!H974</f>
        <v>0.99643000000000004</v>
      </c>
      <c r="G833">
        <f>'winequality-white'!I974</f>
        <v>3.22</v>
      </c>
      <c r="H833">
        <f>'winequality-white'!J974</f>
        <v>0.65</v>
      </c>
      <c r="I833">
        <f>'winequality-white'!K974</f>
        <v>11.6</v>
      </c>
      <c r="J833" s="17">
        <v>7</v>
      </c>
      <c r="K833">
        <f>STANDARDIZE(physicochemical[[#This Row],[fixed acidity]],Stats!B$3,Stats!B$7)</f>
        <v>0.74654160154944149</v>
      </c>
      <c r="L833">
        <f>STANDARDIZE(physicochemical[[#This Row],[volatile acidity]],Stats!C$3,Stats!C$7)</f>
        <v>-0.83052426911067678</v>
      </c>
      <c r="M833">
        <f>STANDARDIZE(physicochemical[[#This Row],[residual sugar]],Stats!E$3,Stats!E$7)</f>
        <v>-0.14479892114872595</v>
      </c>
      <c r="N833">
        <f>STANDARDIZE(physicochemical[[#This Row],[chlorides]],Stats!F$3,Stats!F$7)</f>
        <v>0.27295555882851735</v>
      </c>
      <c r="O833">
        <f>STANDARDIZE(physicochemical[[#This Row],[free sulfur dioxide]],Stats!G$3,Stats!G$7)</f>
        <v>-0.91958754416751554</v>
      </c>
      <c r="P833">
        <f>STANDARDIZE(physicochemical[[#This Row],[density]],Stats!I$3,Stats!I$7)</f>
        <v>-0.51714036704606359</v>
      </c>
      <c r="Q833">
        <f>STANDARDIZE(physicochemical[[#This Row],[pH]],Stats!J$3,Stats!J$7)</f>
        <v>-0.50079806379101921</v>
      </c>
      <c r="R833">
        <f>STANDARDIZE(physicochemical[[#This Row],[sulphates]],Stats!K$3,Stats!K$7)</f>
        <v>-0.10108637908429365</v>
      </c>
      <c r="S833">
        <f>STANDARDIZE(physicochemical[[#This Row],[alcohol]],Stats!L$3,Stats!L$7)</f>
        <v>1.3156714772138478</v>
      </c>
      <c r="T833" s="17">
        <f>STANDARDIZE(physicochemical[[#This Row],[quality]],Stats!N$3,Stats!N$7)</f>
        <v>1.7605260264867657</v>
      </c>
      <c r="U833">
        <f>SQRT(SUMXMY2($K$2:$S$2,physicochemical[[#This Row],[STDFA]:[STDAlc]]))</f>
        <v>5.7108774681042984</v>
      </c>
      <c r="V833" t="str">
        <f>VLOOKUP(physicochemical[[#This Row],[Euclidean Dist]],Quartiles,2)</f>
        <v>Q2</v>
      </c>
      <c r="W833">
        <f>IF(physicochemical[[#This Row],[Euclidean Dist]]&lt;=beta,1-2*(physicochemical[[#This Row],[Euclidean Dist]]/gamma)^2,2*((physicochemical[[#This Row],[Euclidean Dist]]-gamma)/gamma)^2)</f>
        <v>0.71383360739281243</v>
      </c>
      <c r="X833" t="str">
        <f>VLOOKUP(physicochemical[[#This Row],[S- Fn]],FuzzyQ,2)</f>
        <v>Q2</v>
      </c>
      <c r="Y833">
        <f>physicochemical[[#This Row],[Euclidean Dist]]^2</f>
        <v>32.614121455701365</v>
      </c>
      <c r="Z833" t="str">
        <f>VLOOKUP(physicochemical[[#This Row],[Concentration]],FuzzyQ,2)</f>
        <v>Q1</v>
      </c>
      <c r="AA833">
        <f>SQRT(physicochemical[[#This Row],[S- Fn]])</f>
        <v>0.84488674234645933</v>
      </c>
      <c r="AB833" t="str">
        <f>VLOOKUP(physicochemical[[#This Row],[Dialation]],FuzzyQ,2)</f>
        <v>Q1</v>
      </c>
    </row>
    <row r="834" spans="1:28" hidden="1" x14ac:dyDescent="0.35">
      <c r="A834">
        <f>'winequality-white'!A975</f>
        <v>8.5</v>
      </c>
      <c r="B834">
        <f>'winequality-white'!B975</f>
        <v>0.34</v>
      </c>
      <c r="C834">
        <f>'winequality-white'!D975</f>
        <v>1.7</v>
      </c>
      <c r="D834">
        <f>'winequality-white'!E975</f>
        <v>7.9000000000000001E-2</v>
      </c>
      <c r="E834">
        <f>'winequality-white'!F975</f>
        <v>6</v>
      </c>
      <c r="F834">
        <f>'winequality-white'!H975</f>
        <v>0.99604999999999999</v>
      </c>
      <c r="G834">
        <f>'winequality-white'!I975</f>
        <v>3.52</v>
      </c>
      <c r="H834">
        <f>'winequality-white'!J975</f>
        <v>0.63</v>
      </c>
      <c r="I834">
        <f>'winequality-white'!K975</f>
        <v>10.7</v>
      </c>
      <c r="J834" s="17">
        <v>5</v>
      </c>
      <c r="K834">
        <f>STANDARDIZE(physicochemical[[#This Row],[fixed acidity]],Stats!B$3,Stats!B$7)</f>
        <v>-0.1246323190100474</v>
      </c>
      <c r="L834">
        <f>STANDARDIZE(physicochemical[[#This Row],[volatile acidity]],Stats!C$3,Stats!C$7)</f>
        <v>-1.0545513158732847</v>
      </c>
      <c r="M834">
        <f>STANDARDIZE(physicochemical[[#This Row],[residual sugar]],Stats!E$3,Stats!E$7)</f>
        <v>-0.70978913744810046</v>
      </c>
      <c r="N834">
        <f>STANDARDIZE(physicochemical[[#This Row],[chlorides]],Stats!F$3,Stats!F$7)</f>
        <v>-0.22788032893022442</v>
      </c>
      <c r="O834">
        <f>STANDARDIZE(physicochemical[[#This Row],[free sulfur dioxide]],Stats!G$3,Stats!G$7)</f>
        <v>-0.91958754416751554</v>
      </c>
      <c r="P834">
        <f>STANDARDIZE(physicochemical[[#This Row],[density]],Stats!I$3,Stats!I$7)</f>
        <v>-0.73086262253561673</v>
      </c>
      <c r="Q834">
        <f>STANDARDIZE(physicochemical[[#This Row],[pH]],Stats!J$3,Stats!J$7)</f>
        <v>1.3985624815605182</v>
      </c>
      <c r="R834">
        <f>STANDARDIZE(physicochemical[[#This Row],[sulphates]],Stats!K$3,Stats!K$7)</f>
        <v>-0.21025093533082276</v>
      </c>
      <c r="S834">
        <f>STANDARDIZE(physicochemical[[#This Row],[alcohol]],Stats!L$3,Stats!L$7)</f>
        <v>0.44455816191005165</v>
      </c>
      <c r="T834" s="17">
        <f>STANDARDIZE(physicochemical[[#This Row],[quality]],Stats!N$3,Stats!N$7)</f>
        <v>-0.74377842086283041</v>
      </c>
      <c r="U834">
        <f>SQRT(SUMXMY2($K$2:$S$2,physicochemical[[#This Row],[STDFA]:[STDAlc]]))</f>
        <v>5.2871695413588542</v>
      </c>
      <c r="V834" t="str">
        <f>VLOOKUP(physicochemical[[#This Row],[Euclidean Dist]],Quartiles,2)</f>
        <v>Q2</v>
      </c>
      <c r="W834">
        <f>IF(physicochemical[[#This Row],[Euclidean Dist]]&lt;=beta,1-2*(physicochemical[[#This Row],[Euclidean Dist]]/gamma)^2,2*((physicochemical[[#This Row],[Euclidean Dist]]-gamma)/gamma)^2)</f>
        <v>0.7547215355833774</v>
      </c>
      <c r="X834" t="str">
        <f>VLOOKUP(physicochemical[[#This Row],[S- Fn]],FuzzyQ,2)</f>
        <v>Q1</v>
      </c>
      <c r="Y834">
        <f>physicochemical[[#This Row],[Euclidean Dist]]^2</f>
        <v>27.954161759072797</v>
      </c>
      <c r="Z834" t="str">
        <f>VLOOKUP(physicochemical[[#This Row],[Concentration]],FuzzyQ,2)</f>
        <v>Q1</v>
      </c>
      <c r="AA834">
        <f>SQRT(physicochemical[[#This Row],[S- Fn]])</f>
        <v>0.86874710680575928</v>
      </c>
      <c r="AB834" t="str">
        <f>VLOOKUP(physicochemical[[#This Row],[Dialation]],FuzzyQ,2)</f>
        <v>Q1</v>
      </c>
    </row>
    <row r="835" spans="1:28" hidden="1" x14ac:dyDescent="0.35">
      <c r="A835">
        <f>'winequality-white'!A976</f>
        <v>8.8000000000000007</v>
      </c>
      <c r="B835">
        <f>'winequality-white'!B976</f>
        <v>0.33</v>
      </c>
      <c r="C835">
        <f>'winequality-white'!D976</f>
        <v>5.9</v>
      </c>
      <c r="D835">
        <f>'winequality-white'!E976</f>
        <v>7.2999999999999995E-2</v>
      </c>
      <c r="E835">
        <f>'winequality-white'!F976</f>
        <v>7</v>
      </c>
      <c r="F835">
        <f>'winequality-white'!H976</f>
        <v>0.99658000000000002</v>
      </c>
      <c r="G835">
        <f>'winequality-white'!I976</f>
        <v>3.3</v>
      </c>
      <c r="H835">
        <f>'winequality-white'!J976</f>
        <v>0.62</v>
      </c>
      <c r="I835">
        <f>'winequality-white'!K976</f>
        <v>12.1</v>
      </c>
      <c r="J835" s="17">
        <v>7</v>
      </c>
      <c r="K835">
        <f>STANDARDIZE(physicochemical[[#This Row],[fixed acidity]],Stats!B$3,Stats!B$7)</f>
        <v>3.8712791094857188E-2</v>
      </c>
      <c r="L835">
        <f>STANDARDIZE(physicochemical[[#This Row],[volatile acidity]],Stats!C$3,Stats!C$7)</f>
        <v>-1.1105580775639365</v>
      </c>
      <c r="M835">
        <f>STANDARDIZE(physicochemical[[#This Row],[residual sugar]],Stats!E$3,Stats!E$7)</f>
        <v>2.6801521603481469</v>
      </c>
      <c r="N835">
        <f>STANDARDIZE(physicochemical[[#This Row],[chlorides]],Stats!F$3,Stats!F$7)</f>
        <v>-0.34808094199232259</v>
      </c>
      <c r="O835">
        <f>STANDARDIZE(physicochemical[[#This Row],[free sulfur dioxide]],Stats!G$3,Stats!G$7)</f>
        <v>-0.81931630393553256</v>
      </c>
      <c r="P835">
        <f>STANDARDIZE(physicochemical[[#This Row],[density]],Stats!I$3,Stats!I$7)</f>
        <v>-0.4327763188265229</v>
      </c>
      <c r="Q835">
        <f>STANDARDIZE(physicochemical[[#This Row],[pH]],Stats!J$3,Stats!J$7)</f>
        <v>5.6980816360553939E-3</v>
      </c>
      <c r="R835">
        <f>STANDARDIZE(physicochemical[[#This Row],[sulphates]],Stats!K$3,Stats!K$7)</f>
        <v>-0.26483321345408734</v>
      </c>
      <c r="S835">
        <f>STANDARDIZE(physicochemical[[#This Row],[alcohol]],Stats!L$3,Stats!L$7)</f>
        <v>1.7996233190492901</v>
      </c>
      <c r="T835" s="17">
        <f>STANDARDIZE(physicochemical[[#This Row],[quality]],Stats!N$3,Stats!N$7)</f>
        <v>1.7605260264867657</v>
      </c>
      <c r="U835">
        <f>SQRT(SUMXMY2($K$2:$S$2,physicochemical[[#This Row],[STDFA]:[STDAlc]]))</f>
        <v>5.6523168524072549</v>
      </c>
      <c r="V835" t="str">
        <f>VLOOKUP(physicochemical[[#This Row],[Euclidean Dist]],Quartiles,2)</f>
        <v>Q2</v>
      </c>
      <c r="W835">
        <f>IF(physicochemical[[#This Row],[Euclidean Dist]]&lt;=beta,1-2*(physicochemical[[#This Row],[Euclidean Dist]]/gamma)^2,2*((physicochemical[[#This Row],[Euclidean Dist]]-gamma)/gamma)^2)</f>
        <v>0.71967234572463856</v>
      </c>
      <c r="X835" t="str">
        <f>VLOOKUP(physicochemical[[#This Row],[S- Fn]],FuzzyQ,2)</f>
        <v>Q2</v>
      </c>
      <c r="Y835">
        <f>physicochemical[[#This Row],[Euclidean Dist]]^2</f>
        <v>31.948685800007059</v>
      </c>
      <c r="Z835" t="str">
        <f>VLOOKUP(physicochemical[[#This Row],[Concentration]],FuzzyQ,2)</f>
        <v>Q1</v>
      </c>
      <c r="AA835">
        <f>SQRT(physicochemical[[#This Row],[S- Fn]])</f>
        <v>0.84833504331993648</v>
      </c>
      <c r="AB835" t="str">
        <f>VLOOKUP(physicochemical[[#This Row],[Dialation]],FuzzyQ,2)</f>
        <v>Q1</v>
      </c>
    </row>
    <row r="836" spans="1:28" hidden="1" x14ac:dyDescent="0.35">
      <c r="A836">
        <f>'winequality-white'!A977</f>
        <v>7.2</v>
      </c>
      <c r="B836">
        <f>'winequality-white'!B977</f>
        <v>0.41</v>
      </c>
      <c r="C836">
        <f>'winequality-white'!D977</f>
        <v>2.1</v>
      </c>
      <c r="D836">
        <f>'winequality-white'!E977</f>
        <v>8.3000000000000004E-2</v>
      </c>
      <c r="E836">
        <f>'winequality-white'!F977</f>
        <v>35</v>
      </c>
      <c r="F836">
        <f>'winequality-white'!H977</f>
        <v>0.997</v>
      </c>
      <c r="G836">
        <f>'winequality-white'!I977</f>
        <v>3.44</v>
      </c>
      <c r="H836">
        <f>'winequality-white'!J977</f>
        <v>0.52</v>
      </c>
      <c r="I836">
        <f>'winequality-white'!K977</f>
        <v>9.4</v>
      </c>
      <c r="J836" s="17">
        <v>5</v>
      </c>
      <c r="K836">
        <f>STANDARDIZE(physicochemical[[#This Row],[fixed acidity]],Stats!B$3,Stats!B$7)</f>
        <v>-0.83246112946463224</v>
      </c>
      <c r="L836">
        <f>STANDARDIZE(physicochemical[[#This Row],[volatile acidity]],Stats!C$3,Stats!C$7)</f>
        <v>-0.66250398403872113</v>
      </c>
      <c r="M836">
        <f>STANDARDIZE(physicochemical[[#This Row],[residual sugar]],Stats!E$3,Stats!E$7)</f>
        <v>-0.38693758527702915</v>
      </c>
      <c r="N836">
        <f>STANDARDIZE(physicochemical[[#This Row],[chlorides]],Stats!F$3,Stats!F$7)</f>
        <v>-0.14774658688882564</v>
      </c>
      <c r="O836">
        <f>STANDARDIZE(physicochemical[[#This Row],[free sulfur dioxide]],Stats!G$3,Stats!G$7)</f>
        <v>1.9882784225599899</v>
      </c>
      <c r="P836">
        <f>STANDARDIZE(physicochemical[[#This Row],[density]],Stats!I$3,Stats!I$7)</f>
        <v>-0.19655698381179634</v>
      </c>
      <c r="Q836">
        <f>STANDARDIZE(physicochemical[[#This Row],[pH]],Stats!J$3,Stats!J$7)</f>
        <v>0.89206633613344088</v>
      </c>
      <c r="R836">
        <f>STANDARDIZE(physicochemical[[#This Row],[sulphates]],Stats!K$3,Stats!K$7)</f>
        <v>-0.81065599468673222</v>
      </c>
      <c r="S836">
        <f>STANDARDIZE(physicochemical[[#This Row],[alcohol]],Stats!L$3,Stats!L$7)</f>
        <v>-0.813716626862097</v>
      </c>
      <c r="T836" s="17">
        <f>STANDARDIZE(physicochemical[[#This Row],[quality]],Stats!N$3,Stats!N$7)</f>
        <v>-0.74377842086283041</v>
      </c>
      <c r="U836">
        <f>SQRT(SUMXMY2($K$2:$S$2,physicochemical[[#This Row],[STDFA]:[STDAlc]]))</f>
        <v>5.8381281332286674</v>
      </c>
      <c r="V836" t="str">
        <f>VLOOKUP(physicochemical[[#This Row],[Euclidean Dist]],Quartiles,2)</f>
        <v>Q2</v>
      </c>
      <c r="W836">
        <f>IF(physicochemical[[#This Row],[Euclidean Dist]]&lt;=beta,1-2*(physicochemical[[#This Row],[Euclidean Dist]]/gamma)^2,2*((physicochemical[[#This Row],[Euclidean Dist]]-gamma)/gamma)^2)</f>
        <v>0.70093871870119773</v>
      </c>
      <c r="X836" t="str">
        <f>VLOOKUP(physicochemical[[#This Row],[S- Fn]],FuzzyQ,2)</f>
        <v>Q2</v>
      </c>
      <c r="Y836">
        <f>physicochemical[[#This Row],[Euclidean Dist]]^2</f>
        <v>34.083740099996042</v>
      </c>
      <c r="Z836" t="str">
        <f>VLOOKUP(physicochemical[[#This Row],[Concentration]],FuzzyQ,2)</f>
        <v>Q1</v>
      </c>
      <c r="AA836">
        <f>SQRT(physicochemical[[#This Row],[S- Fn]])</f>
        <v>0.83722083030774963</v>
      </c>
      <c r="AB836" t="str">
        <f>VLOOKUP(physicochemical[[#This Row],[Dialation]],FuzzyQ,2)</f>
        <v>Q1</v>
      </c>
    </row>
    <row r="837" spans="1:28" hidden="1" x14ac:dyDescent="0.35">
      <c r="A837">
        <f>'winequality-white'!A979</f>
        <v>8.4</v>
      </c>
      <c r="B837">
        <f>'winequality-white'!B979</f>
        <v>0.59</v>
      </c>
      <c r="C837">
        <f>'winequality-white'!D979</f>
        <v>2.6</v>
      </c>
      <c r="D837">
        <f>'winequality-white'!E979</f>
        <v>0.109</v>
      </c>
      <c r="E837">
        <f>'winequality-white'!F979</f>
        <v>31</v>
      </c>
      <c r="F837">
        <f>'winequality-white'!H979</f>
        <v>0.99800999999999995</v>
      </c>
      <c r="G837">
        <f>'winequality-white'!I979</f>
        <v>3.15</v>
      </c>
      <c r="H837">
        <f>'winequality-white'!J979</f>
        <v>0.5</v>
      </c>
      <c r="I837">
        <f>'winequality-white'!K979</f>
        <v>9.1</v>
      </c>
      <c r="J837" s="17">
        <v>5</v>
      </c>
      <c r="K837">
        <f>STANDARDIZE(physicochemical[[#This Row],[fixed acidity]],Stats!B$3,Stats!B$7)</f>
        <v>-0.17908068904501528</v>
      </c>
      <c r="L837">
        <f>STANDARDIZE(physicochemical[[#This Row],[volatile acidity]],Stats!C$3,Stats!C$7)</f>
        <v>0.34561772639301408</v>
      </c>
      <c r="M837">
        <f>STANDARDIZE(physicochemical[[#This Row],[residual sugar]],Stats!E$3,Stats!E$7)</f>
        <v>1.6626854936809765E-2</v>
      </c>
      <c r="N837">
        <f>STANDARDIZE(physicochemical[[#This Row],[chlorides]],Stats!F$3,Stats!F$7)</f>
        <v>0.37312273638026577</v>
      </c>
      <c r="O837">
        <f>STANDARDIZE(physicochemical[[#This Row],[free sulfur dioxide]],Stats!G$3,Stats!G$7)</f>
        <v>1.587193461632058</v>
      </c>
      <c r="P837">
        <f>STANDARDIZE(physicochemical[[#This Row],[density]],Stats!I$3,Stats!I$7)</f>
        <v>0.3714942741998154</v>
      </c>
      <c r="Q837">
        <f>STANDARDIZE(physicochemical[[#This Row],[pH]],Stats!J$3,Stats!J$7)</f>
        <v>-0.94398219103971337</v>
      </c>
      <c r="R837">
        <f>STANDARDIZE(physicochemical[[#This Row],[sulphates]],Stats!K$3,Stats!K$7)</f>
        <v>-0.91982055093326143</v>
      </c>
      <c r="S837">
        <f>STANDARDIZE(physicochemical[[#This Row],[alcohol]],Stats!L$3,Stats!L$7)</f>
        <v>-1.1040877319633631</v>
      </c>
      <c r="T837" s="17">
        <f>STANDARDIZE(physicochemical[[#This Row],[quality]],Stats!N$3,Stats!N$7)</f>
        <v>-0.74377842086283041</v>
      </c>
      <c r="U837">
        <f>SQRT(SUMXMY2($K$2:$S$2,physicochemical[[#This Row],[STDFA]:[STDAlc]]))</f>
        <v>5.686801365209825</v>
      </c>
      <c r="V837" t="str">
        <f>VLOOKUP(physicochemical[[#This Row],[Euclidean Dist]],Quartiles,2)</f>
        <v>Q2</v>
      </c>
      <c r="W837">
        <f>IF(physicochemical[[#This Row],[Euclidean Dist]]&lt;=beta,1-2*(physicochemical[[#This Row],[Euclidean Dist]]/gamma)^2,2*((physicochemical[[#This Row],[Euclidean Dist]]-gamma)/gamma)^2)</f>
        <v>0.71624138045058894</v>
      </c>
      <c r="X837" t="str">
        <f>VLOOKUP(physicochemical[[#This Row],[S- Fn]],FuzzyQ,2)</f>
        <v>Q2</v>
      </c>
      <c r="Y837">
        <f>physicochemical[[#This Row],[Euclidean Dist]]^2</f>
        <v>32.339709767352332</v>
      </c>
      <c r="Z837" t="str">
        <f>VLOOKUP(physicochemical[[#This Row],[Concentration]],FuzzyQ,2)</f>
        <v>Q1</v>
      </c>
      <c r="AA837">
        <f>SQRT(physicochemical[[#This Row],[S- Fn]])</f>
        <v>0.84631045157825446</v>
      </c>
      <c r="AB837" t="str">
        <f>VLOOKUP(physicochemical[[#This Row],[Dialation]],FuzzyQ,2)</f>
        <v>Q1</v>
      </c>
    </row>
    <row r="838" spans="1:28" hidden="1" x14ac:dyDescent="0.35">
      <c r="A838">
        <f>'winequality-white'!A980</f>
        <v>7</v>
      </c>
      <c r="B838">
        <f>'winequality-white'!B980</f>
        <v>0.4</v>
      </c>
      <c r="C838">
        <f>'winequality-white'!D980</f>
        <v>3.6</v>
      </c>
      <c r="D838">
        <f>'winequality-white'!E980</f>
        <v>6.0999999999999999E-2</v>
      </c>
      <c r="E838">
        <f>'winequality-white'!F980</f>
        <v>9</v>
      </c>
      <c r="F838">
        <f>'winequality-white'!H980</f>
        <v>0.99416000000000004</v>
      </c>
      <c r="G838">
        <f>'winequality-white'!I980</f>
        <v>3.28</v>
      </c>
      <c r="H838">
        <f>'winequality-white'!J980</f>
        <v>0.49</v>
      </c>
      <c r="I838">
        <f>'winequality-white'!K980</f>
        <v>11.3</v>
      </c>
      <c r="J838" s="17">
        <v>7</v>
      </c>
      <c r="K838">
        <f>STANDARDIZE(physicochemical[[#This Row],[fixed acidity]],Stats!B$3,Stats!B$7)</f>
        <v>-0.94135786953456846</v>
      </c>
      <c r="L838">
        <f>STANDARDIZE(physicochemical[[#This Row],[volatile acidity]],Stats!C$3,Stats!C$7)</f>
        <v>-0.71851074572937279</v>
      </c>
      <c r="M838">
        <f>STANDARDIZE(physicochemical[[#This Row],[residual sugar]],Stats!E$3,Stats!E$7)</f>
        <v>0.82375573536448765</v>
      </c>
      <c r="N838">
        <f>STANDARDIZE(physicochemical[[#This Row],[chlorides]],Stats!F$3,Stats!F$7)</f>
        <v>-0.58848216811651854</v>
      </c>
      <c r="O838">
        <f>STANDARDIZE(physicochemical[[#This Row],[free sulfur dioxide]],Stats!G$3,Stats!G$7)</f>
        <v>-0.61877382347156662</v>
      </c>
      <c r="P838">
        <f>STANDARDIZE(physicochemical[[#This Row],[density]],Stats!I$3,Stats!I$7)</f>
        <v>-1.7938496301019173</v>
      </c>
      <c r="Q838">
        <f>STANDARDIZE(physicochemical[[#This Row],[pH]],Stats!J$3,Stats!J$7)</f>
        <v>-0.12092595472071396</v>
      </c>
      <c r="R838">
        <f>STANDARDIZE(physicochemical[[#This Row],[sulphates]],Stats!K$3,Stats!K$7)</f>
        <v>-0.97440282905652598</v>
      </c>
      <c r="S838">
        <f>STANDARDIZE(physicochemical[[#This Row],[alcohol]],Stats!L$3,Stats!L$7)</f>
        <v>1.0253003721125837</v>
      </c>
      <c r="T838" s="17">
        <f>STANDARDIZE(physicochemical[[#This Row],[quality]],Stats!N$3,Stats!N$7)</f>
        <v>1.7605260264867657</v>
      </c>
      <c r="U838">
        <f>SQRT(SUMXMY2($K$2:$S$2,physicochemical[[#This Row],[STDFA]:[STDAlc]]))</f>
        <v>5.2477114220099246</v>
      </c>
      <c r="V838" t="str">
        <f>VLOOKUP(physicochemical[[#This Row],[Euclidean Dist]],Quartiles,2)</f>
        <v>Q2</v>
      </c>
      <c r="W838">
        <f>IF(physicochemical[[#This Row],[Euclidean Dist]]&lt;=beta,1-2*(physicochemical[[#This Row],[Euclidean Dist]]/gamma)^2,2*((physicochemical[[#This Row],[Euclidean Dist]]-gamma)/gamma)^2)</f>
        <v>0.75836889834265386</v>
      </c>
      <c r="X838" t="str">
        <f>VLOOKUP(physicochemical[[#This Row],[S- Fn]],FuzzyQ,2)</f>
        <v>Q1</v>
      </c>
      <c r="Y838">
        <f>physicochemical[[#This Row],[Euclidean Dist]]^2</f>
        <v>27.538475168693424</v>
      </c>
      <c r="Z838" t="str">
        <f>VLOOKUP(physicochemical[[#This Row],[Concentration]],FuzzyQ,2)</f>
        <v>Q1</v>
      </c>
      <c r="AA838">
        <f>SQRT(physicochemical[[#This Row],[S- Fn]])</f>
        <v>0.87084378526958206</v>
      </c>
      <c r="AB838" t="str">
        <f>VLOOKUP(physicochemical[[#This Row],[Dialation]],FuzzyQ,2)</f>
        <v>Q1</v>
      </c>
    </row>
    <row r="839" spans="1:28" hidden="1" x14ac:dyDescent="0.35">
      <c r="A839">
        <f>'winequality-white'!A981</f>
        <v>12.2</v>
      </c>
      <c r="B839">
        <f>'winequality-white'!B981</f>
        <v>0.45</v>
      </c>
      <c r="C839">
        <f>'winequality-white'!D981</f>
        <v>1.4</v>
      </c>
      <c r="D839">
        <f>'winequality-white'!E981</f>
        <v>7.4999999999999997E-2</v>
      </c>
      <c r="E839">
        <f>'winequality-white'!F981</f>
        <v>3</v>
      </c>
      <c r="F839">
        <f>'winequality-white'!H981</f>
        <v>0.99690000000000001</v>
      </c>
      <c r="G839">
        <f>'winequality-white'!I981</f>
        <v>3.13</v>
      </c>
      <c r="H839">
        <f>'winequality-white'!J981</f>
        <v>0.63</v>
      </c>
      <c r="I839">
        <f>'winequality-white'!K981</f>
        <v>10.4</v>
      </c>
      <c r="J839" s="17">
        <v>5</v>
      </c>
      <c r="K839">
        <f>STANDARDIZE(physicochemical[[#This Row],[fixed acidity]],Stats!B$3,Stats!B$7)</f>
        <v>1.8899573722837708</v>
      </c>
      <c r="L839">
        <f>STANDARDIZE(physicochemical[[#This Row],[volatile acidity]],Stats!C$3,Stats!C$7)</f>
        <v>-0.43847693727611309</v>
      </c>
      <c r="M839">
        <f>STANDARDIZE(physicochemical[[#This Row],[residual sugar]],Stats!E$3,Stats!E$7)</f>
        <v>-0.95192780157640378</v>
      </c>
      <c r="N839">
        <f>STANDARDIZE(physicochemical[[#This Row],[chlorides]],Stats!F$3,Stats!F$7)</f>
        <v>-0.3080140709716232</v>
      </c>
      <c r="O839">
        <f>STANDARDIZE(physicochemical[[#This Row],[free sulfur dioxide]],Stats!G$3,Stats!G$7)</f>
        <v>-1.2204012648634643</v>
      </c>
      <c r="P839">
        <f>STANDARDIZE(physicochemical[[#This Row],[density]],Stats!I$3,Stats!I$7)</f>
        <v>-0.2527996826248235</v>
      </c>
      <c r="Q839">
        <f>STANDARDIZE(physicochemical[[#This Row],[pH]],Stats!J$3,Stats!J$7)</f>
        <v>-1.0706062273964827</v>
      </c>
      <c r="R839">
        <f>STANDARDIZE(physicochemical[[#This Row],[sulphates]],Stats!K$3,Stats!K$7)</f>
        <v>-0.21025093533082276</v>
      </c>
      <c r="S839">
        <f>STANDARDIZE(physicochemical[[#This Row],[alcohol]],Stats!L$3,Stats!L$7)</f>
        <v>0.15418705680878736</v>
      </c>
      <c r="T839" s="17">
        <f>STANDARDIZE(physicochemical[[#This Row],[quality]],Stats!N$3,Stats!N$7)</f>
        <v>-0.74377842086283041</v>
      </c>
      <c r="U839">
        <f>SQRT(SUMXMY2($K$2:$S$2,physicochemical[[#This Row],[STDFA]:[STDAlc]]))</f>
        <v>6.2989760420235346</v>
      </c>
      <c r="V839" t="str">
        <f>VLOOKUP(physicochemical[[#This Row],[Euclidean Dist]],Quartiles,2)</f>
        <v>Q2</v>
      </c>
      <c r="W839">
        <f>IF(physicochemical[[#This Row],[Euclidean Dist]]&lt;=beta,1-2*(physicochemical[[#This Row],[Euclidean Dist]]/gamma)^2,2*((physicochemical[[#This Row],[Euclidean Dist]]-gamma)/gamma)^2)</f>
        <v>0.65186085554062556</v>
      </c>
      <c r="X839" t="str">
        <f>VLOOKUP(physicochemical[[#This Row],[S- Fn]],FuzzyQ,2)</f>
        <v>Q2</v>
      </c>
      <c r="Y839">
        <f>physicochemical[[#This Row],[Euclidean Dist]]^2</f>
        <v>39.67709917798647</v>
      </c>
      <c r="Z839" t="str">
        <f>VLOOKUP(physicochemical[[#This Row],[Concentration]],FuzzyQ,2)</f>
        <v>Q1</v>
      </c>
      <c r="AA839">
        <f>SQRT(physicochemical[[#This Row],[S- Fn]])</f>
        <v>0.80737900365356641</v>
      </c>
      <c r="AB839" t="str">
        <f>VLOOKUP(physicochemical[[#This Row],[Dialation]],FuzzyQ,2)</f>
        <v>Q1</v>
      </c>
    </row>
    <row r="840" spans="1:28" hidden="1" x14ac:dyDescent="0.35">
      <c r="A840">
        <f>'winequality-white'!A982</f>
        <v>9.1</v>
      </c>
      <c r="B840">
        <f>'winequality-white'!B982</f>
        <v>0.5</v>
      </c>
      <c r="C840">
        <f>'winequality-white'!D982</f>
        <v>1.9</v>
      </c>
      <c r="D840">
        <f>'winequality-white'!E982</f>
        <v>6.5000000000000002E-2</v>
      </c>
      <c r="E840">
        <f>'winequality-white'!F982</f>
        <v>8</v>
      </c>
      <c r="F840">
        <f>'winequality-white'!H982</f>
        <v>0.99773999999999996</v>
      </c>
      <c r="G840">
        <f>'winequality-white'!I982</f>
        <v>3.32</v>
      </c>
      <c r="H840">
        <f>'winequality-white'!J982</f>
        <v>0.71</v>
      </c>
      <c r="I840">
        <f>'winequality-white'!K982</f>
        <v>10.5</v>
      </c>
      <c r="J840" s="17">
        <v>6</v>
      </c>
      <c r="K840">
        <f>STANDARDIZE(physicochemical[[#This Row],[fixed acidity]],Stats!B$3,Stats!B$7)</f>
        <v>0.2020579011997608</v>
      </c>
      <c r="L840">
        <f>STANDARDIZE(physicochemical[[#This Row],[volatile acidity]],Stats!C$3,Stats!C$7)</f>
        <v>-0.15844312882285336</v>
      </c>
      <c r="M840">
        <f>STANDARDIZE(physicochemical[[#This Row],[residual sugar]],Stats!E$3,Stats!E$7)</f>
        <v>-0.54836336136256492</v>
      </c>
      <c r="N840">
        <f>STANDARDIZE(physicochemical[[#This Row],[chlorides]],Stats!F$3,Stats!F$7)</f>
        <v>-0.50834842607511987</v>
      </c>
      <c r="O840">
        <f>STANDARDIZE(physicochemical[[#This Row],[free sulfur dioxide]],Stats!G$3,Stats!G$7)</f>
        <v>-0.71904506370354959</v>
      </c>
      <c r="P840">
        <f>STANDARDIZE(physicochemical[[#This Row],[density]],Stats!I$3,Stats!I$7)</f>
        <v>0.21963898740462962</v>
      </c>
      <c r="Q840">
        <f>STANDARDIZE(physicochemical[[#This Row],[pH]],Stats!J$3,Stats!J$7)</f>
        <v>0.13232211799282476</v>
      </c>
      <c r="R840">
        <f>STANDARDIZE(physicochemical[[#This Row],[sulphates]],Stats!K$3,Stats!K$7)</f>
        <v>0.22640728965529308</v>
      </c>
      <c r="S840">
        <f>STANDARDIZE(physicochemical[[#This Row],[alcohol]],Stats!L$3,Stats!L$7)</f>
        <v>0.25097742517587546</v>
      </c>
      <c r="T840" s="17">
        <f>STANDARDIZE(physicochemical[[#This Row],[quality]],Stats!N$3,Stats!N$7)</f>
        <v>0.50837380281196765</v>
      </c>
      <c r="U840">
        <f>SQRT(SUMXMY2($K$2:$S$2,physicochemical[[#This Row],[STDFA]:[STDAlc]]))</f>
        <v>4.9835735465012423</v>
      </c>
      <c r="V840" t="str">
        <f>VLOOKUP(physicochemical[[#This Row],[Euclidean Dist]],Quartiles,2)</f>
        <v>Q2</v>
      </c>
      <c r="W840">
        <f>IF(physicochemical[[#This Row],[Euclidean Dist]]&lt;=beta,1-2*(physicochemical[[#This Row],[Euclidean Dist]]/gamma)^2,2*((physicochemical[[#This Row],[Euclidean Dist]]-gamma)/gamma)^2)</f>
        <v>0.78208120518484392</v>
      </c>
      <c r="X840" t="str">
        <f>VLOOKUP(physicochemical[[#This Row],[S- Fn]],FuzzyQ,2)</f>
        <v>Q1</v>
      </c>
      <c r="Y840">
        <f>physicochemical[[#This Row],[Euclidean Dist]]^2</f>
        <v>24.836005293386968</v>
      </c>
      <c r="Z840" t="str">
        <f>VLOOKUP(physicochemical[[#This Row],[Concentration]],FuzzyQ,2)</f>
        <v>Q1</v>
      </c>
      <c r="AA840">
        <f>SQRT(physicochemical[[#This Row],[S- Fn]])</f>
        <v>0.88435355214124844</v>
      </c>
      <c r="AB840" t="str">
        <f>VLOOKUP(physicochemical[[#This Row],[Dialation]],FuzzyQ,2)</f>
        <v>Q1</v>
      </c>
    </row>
    <row r="841" spans="1:28" hidden="1" x14ac:dyDescent="0.35">
      <c r="A841">
        <f>'winequality-white'!A983</f>
        <v>9.5</v>
      </c>
      <c r="B841">
        <f>'winequality-white'!B983</f>
        <v>0.86</v>
      </c>
      <c r="C841">
        <f>'winequality-white'!D983</f>
        <v>1.9</v>
      </c>
      <c r="D841">
        <f>'winequality-white'!E983</f>
        <v>7.9000000000000001E-2</v>
      </c>
      <c r="E841">
        <f>'winequality-white'!F983</f>
        <v>13</v>
      </c>
      <c r="F841">
        <f>'winequality-white'!H983</f>
        <v>0.99712000000000001</v>
      </c>
      <c r="G841">
        <f>'winequality-white'!I983</f>
        <v>3.25</v>
      </c>
      <c r="H841">
        <f>'winequality-white'!J983</f>
        <v>0.62</v>
      </c>
      <c r="I841">
        <f>'winequality-white'!K983</f>
        <v>10</v>
      </c>
      <c r="J841" s="17">
        <v>5</v>
      </c>
      <c r="K841">
        <f>STANDARDIZE(physicochemical[[#This Row],[fixed acidity]],Stats!B$3,Stats!B$7)</f>
        <v>0.41985138133963329</v>
      </c>
      <c r="L841">
        <f>STANDARDIZE(physicochemical[[#This Row],[volatile acidity]],Stats!C$3,Stats!C$7)</f>
        <v>1.8578002920406171</v>
      </c>
      <c r="M841">
        <f>STANDARDIZE(physicochemical[[#This Row],[residual sugar]],Stats!E$3,Stats!E$7)</f>
        <v>-0.54836336136256492</v>
      </c>
      <c r="N841">
        <f>STANDARDIZE(physicochemical[[#This Row],[chlorides]],Stats!F$3,Stats!F$7)</f>
        <v>-0.22788032893022442</v>
      </c>
      <c r="O841">
        <f>STANDARDIZE(physicochemical[[#This Row],[free sulfur dioxide]],Stats!G$3,Stats!G$7)</f>
        <v>-0.2176888625436349</v>
      </c>
      <c r="P841">
        <f>STANDARDIZE(physicochemical[[#This Row],[density]],Stats!I$3,Stats!I$7)</f>
        <v>-0.12906574523615125</v>
      </c>
      <c r="Q841">
        <f>STANDARDIZE(physicochemical[[#This Row],[pH]],Stats!J$3,Stats!J$7)</f>
        <v>-0.3108620092558666</v>
      </c>
      <c r="R841">
        <f>STANDARDIZE(physicochemical[[#This Row],[sulphates]],Stats!K$3,Stats!K$7)</f>
        <v>-0.26483321345408734</v>
      </c>
      <c r="S841">
        <f>STANDARDIZE(physicochemical[[#This Row],[alcohol]],Stats!L$3,Stats!L$7)</f>
        <v>-0.23297441665956675</v>
      </c>
      <c r="T841" s="17">
        <f>STANDARDIZE(physicochemical[[#This Row],[quality]],Stats!N$3,Stats!N$7)</f>
        <v>-0.74377842086283041</v>
      </c>
      <c r="U841">
        <f>SQRT(SUMXMY2($K$2:$S$2,physicochemical[[#This Row],[STDFA]:[STDAlc]]))</f>
        <v>3.9389316515217807</v>
      </c>
      <c r="V841" t="str">
        <f>VLOOKUP(physicochemical[[#This Row],[Euclidean Dist]],Quartiles,2)</f>
        <v>Q2</v>
      </c>
      <c r="W841">
        <f>IF(physicochemical[[#This Row],[Euclidean Dist]]&lt;=beta,1-2*(physicochemical[[#This Row],[Euclidean Dist]]/gamma)^2,2*((physicochemical[[#This Row],[Euclidean Dist]]-gamma)/gamma)^2)</f>
        <v>0.86386498779248244</v>
      </c>
      <c r="X841" t="str">
        <f>VLOOKUP(physicochemical[[#This Row],[S- Fn]],FuzzyQ,2)</f>
        <v>Q1</v>
      </c>
      <c r="Y841">
        <f>physicochemical[[#This Row],[Euclidean Dist]]^2</f>
        <v>15.515182555360102</v>
      </c>
      <c r="Z841" t="str">
        <f>VLOOKUP(physicochemical[[#This Row],[Concentration]],FuzzyQ,2)</f>
        <v>Q1</v>
      </c>
      <c r="AA841">
        <f>SQRT(physicochemical[[#This Row],[S- Fn]])</f>
        <v>0.92944337524804732</v>
      </c>
      <c r="AB841" t="str">
        <f>VLOOKUP(physicochemical[[#This Row],[Dialation]],FuzzyQ,2)</f>
        <v>Q1</v>
      </c>
    </row>
    <row r="842" spans="1:28" hidden="1" x14ac:dyDescent="0.35">
      <c r="A842">
        <f>'winequality-white'!A984</f>
        <v>7.3</v>
      </c>
      <c r="B842">
        <f>'winequality-white'!B984</f>
        <v>0.52</v>
      </c>
      <c r="C842">
        <f>'winequality-white'!D984</f>
        <v>2.1</v>
      </c>
      <c r="D842">
        <f>'winequality-white'!E984</f>
        <v>7.0000000000000007E-2</v>
      </c>
      <c r="E842">
        <f>'winequality-white'!F984</f>
        <v>51</v>
      </c>
      <c r="F842">
        <f>'winequality-white'!H984</f>
        <v>0.99417999999999995</v>
      </c>
      <c r="G842">
        <f>'winequality-white'!I984</f>
        <v>3.34</v>
      </c>
      <c r="H842">
        <f>'winequality-white'!J984</f>
        <v>0.82</v>
      </c>
      <c r="I842">
        <f>'winequality-white'!K984</f>
        <v>12.9</v>
      </c>
      <c r="J842" s="17">
        <v>6</v>
      </c>
      <c r="K842">
        <f>STANDARDIZE(physicochemical[[#This Row],[fixed acidity]],Stats!B$3,Stats!B$7)</f>
        <v>-0.7780127594296643</v>
      </c>
      <c r="L842">
        <f>STANDARDIZE(physicochemical[[#This Row],[volatile acidity]],Stats!C$3,Stats!C$7)</f>
        <v>-4.6429605441549338E-2</v>
      </c>
      <c r="M842">
        <f>STANDARDIZE(physicochemical[[#This Row],[residual sugar]],Stats!E$3,Stats!E$7)</f>
        <v>-0.38693758527702915</v>
      </c>
      <c r="N842">
        <f>STANDARDIZE(physicochemical[[#This Row],[chlorides]],Stats!F$3,Stats!F$7)</f>
        <v>-0.40818124852337134</v>
      </c>
      <c r="O842">
        <f>STANDARDIZE(physicochemical[[#This Row],[free sulfur dioxide]],Stats!G$3,Stats!G$7)</f>
        <v>3.592618266271717</v>
      </c>
      <c r="P842">
        <f>STANDARDIZE(physicochemical[[#This Row],[density]],Stats!I$3,Stats!I$7)</f>
        <v>-1.7826010903393619</v>
      </c>
      <c r="Q842">
        <f>STANDARDIZE(physicochemical[[#This Row],[pH]],Stats!J$3,Stats!J$7)</f>
        <v>0.25894615434959412</v>
      </c>
      <c r="R842">
        <f>STANDARDIZE(physicochemical[[#This Row],[sulphates]],Stats!K$3,Stats!K$7)</f>
        <v>0.8268123490112026</v>
      </c>
      <c r="S842">
        <f>STANDARDIZE(physicochemical[[#This Row],[alcohol]],Stats!L$3,Stats!L$7)</f>
        <v>2.5739462659859984</v>
      </c>
      <c r="T842" s="17">
        <f>STANDARDIZE(physicochemical[[#This Row],[quality]],Stats!N$3,Stats!N$7)</f>
        <v>0.50837380281196765</v>
      </c>
      <c r="U842">
        <f>SQRT(SUMXMY2($K$2:$S$2,physicochemical[[#This Row],[STDFA]:[STDAlc]]))</f>
        <v>7.1096393166346337</v>
      </c>
      <c r="V842" t="str">
        <f>VLOOKUP(physicochemical[[#This Row],[Euclidean Dist]],Quartiles,2)</f>
        <v>Q2</v>
      </c>
      <c r="W842">
        <f>IF(physicochemical[[#This Row],[Euclidean Dist]]&lt;=beta,1-2*(physicochemical[[#This Row],[Euclidean Dist]]/gamma)^2,2*((physicochemical[[#This Row],[Euclidean Dist]]-gamma)/gamma)^2)</f>
        <v>0.55648523512163939</v>
      </c>
      <c r="X842" t="str">
        <f>VLOOKUP(physicochemical[[#This Row],[S- Fn]],FuzzyQ,2)</f>
        <v>Q2</v>
      </c>
      <c r="Y842">
        <f>physicochemical[[#This Row],[Euclidean Dist]]^2</f>
        <v>50.546971212636983</v>
      </c>
      <c r="Z842" t="str">
        <f>VLOOKUP(physicochemical[[#This Row],[Concentration]],FuzzyQ,2)</f>
        <v>Q1</v>
      </c>
      <c r="AA842">
        <f>SQRT(physicochemical[[#This Row],[S- Fn]])</f>
        <v>0.74597937982335638</v>
      </c>
      <c r="AB842" t="str">
        <f>VLOOKUP(physicochemical[[#This Row],[Dialation]],FuzzyQ,2)</f>
        <v>Q2</v>
      </c>
    </row>
    <row r="843" spans="1:28" hidden="1" x14ac:dyDescent="0.35">
      <c r="A843">
        <f>'winequality-white'!A987</f>
        <v>7.4</v>
      </c>
      <c r="B843">
        <f>'winequality-white'!B987</f>
        <v>0.57999999999999996</v>
      </c>
      <c r="C843">
        <f>'winequality-white'!D987</f>
        <v>2</v>
      </c>
      <c r="D843">
        <f>'winequality-white'!E987</f>
        <v>6.4000000000000001E-2</v>
      </c>
      <c r="E843">
        <f>'winequality-white'!F987</f>
        <v>7</v>
      </c>
      <c r="F843">
        <f>'winequality-white'!H987</f>
        <v>0.99561999999999995</v>
      </c>
      <c r="G843">
        <f>'winequality-white'!I987</f>
        <v>3.45</v>
      </c>
      <c r="H843">
        <f>'winequality-white'!J987</f>
        <v>0.57999999999999996</v>
      </c>
      <c r="I843">
        <f>'winequality-white'!K987</f>
        <v>11.3</v>
      </c>
      <c r="J843" s="17">
        <v>6</v>
      </c>
      <c r="K843">
        <f>STANDARDIZE(physicochemical[[#This Row],[fixed acidity]],Stats!B$3,Stats!B$7)</f>
        <v>-0.72356438939469592</v>
      </c>
      <c r="L843">
        <f>STANDARDIZE(physicochemical[[#This Row],[volatile acidity]],Stats!C$3,Stats!C$7)</f>
        <v>0.28961096470236208</v>
      </c>
      <c r="M843">
        <f>STANDARDIZE(physicochemical[[#This Row],[residual sugar]],Stats!E$3,Stats!E$7)</f>
        <v>-0.46765047331979703</v>
      </c>
      <c r="N843">
        <f>STANDARDIZE(physicochemical[[#This Row],[chlorides]],Stats!F$3,Stats!F$7)</f>
        <v>-0.52838186158546951</v>
      </c>
      <c r="O843">
        <f>STANDARDIZE(physicochemical[[#This Row],[free sulfur dioxide]],Stats!G$3,Stats!G$7)</f>
        <v>-0.81931630393553256</v>
      </c>
      <c r="P843">
        <f>STANDARDIZE(physicochemical[[#This Row],[density]],Stats!I$3,Stats!I$7)</f>
        <v>-0.97270622743168345</v>
      </c>
      <c r="Q843">
        <f>STANDARDIZE(physicochemical[[#This Row],[pH]],Stats!J$3,Stats!J$7)</f>
        <v>0.95537835431182694</v>
      </c>
      <c r="R843">
        <f>STANDARDIZE(physicochemical[[#This Row],[sulphates]],Stats!K$3,Stats!K$7)</f>
        <v>-0.48316232594714553</v>
      </c>
      <c r="S843">
        <f>STANDARDIZE(physicochemical[[#This Row],[alcohol]],Stats!L$3,Stats!L$7)</f>
        <v>1.0253003721125837</v>
      </c>
      <c r="T843" s="17">
        <f>STANDARDIZE(physicochemical[[#This Row],[quality]],Stats!N$3,Stats!N$7)</f>
        <v>0.50837380281196765</v>
      </c>
      <c r="U843">
        <f>SQRT(SUMXMY2($K$2:$S$2,physicochemical[[#This Row],[STDFA]:[STDAlc]]))</f>
        <v>4.1525949052798072</v>
      </c>
      <c r="V843" t="str">
        <f>VLOOKUP(physicochemical[[#This Row],[Euclidean Dist]],Quartiles,2)</f>
        <v>Q2</v>
      </c>
      <c r="W843">
        <f>IF(physicochemical[[#This Row],[Euclidean Dist]]&lt;=beta,1-2*(physicochemical[[#This Row],[Euclidean Dist]]/gamma)^2,2*((physicochemical[[#This Row],[Euclidean Dist]]-gamma)/gamma)^2)</f>
        <v>0.84869541863451992</v>
      </c>
      <c r="X843" t="str">
        <f>VLOOKUP(physicochemical[[#This Row],[S- Fn]],FuzzyQ,2)</f>
        <v>Q1</v>
      </c>
      <c r="Y843">
        <f>physicochemical[[#This Row],[Euclidean Dist]]^2</f>
        <v>17.244044447355812</v>
      </c>
      <c r="Z843" t="str">
        <f>VLOOKUP(physicochemical[[#This Row],[Concentration]],FuzzyQ,2)</f>
        <v>Q1</v>
      </c>
      <c r="AA843">
        <f>SQRT(physicochemical[[#This Row],[S- Fn]])</f>
        <v>0.92124666546724598</v>
      </c>
      <c r="AB843" t="str">
        <f>VLOOKUP(physicochemical[[#This Row],[Dialation]],FuzzyQ,2)</f>
        <v>Q1</v>
      </c>
    </row>
    <row r="844" spans="1:28" hidden="1" x14ac:dyDescent="0.35">
      <c r="A844">
        <f>'winequality-white'!A988</f>
        <v>9.8000000000000007</v>
      </c>
      <c r="B844">
        <f>'winequality-white'!B988</f>
        <v>0.34</v>
      </c>
      <c r="C844">
        <f>'winequality-white'!D988</f>
        <v>1.4</v>
      </c>
      <c r="D844">
        <f>'winequality-white'!E988</f>
        <v>6.6000000000000003E-2</v>
      </c>
      <c r="E844">
        <f>'winequality-white'!F988</f>
        <v>3</v>
      </c>
      <c r="F844">
        <f>'winequality-white'!H988</f>
        <v>0.99470000000000003</v>
      </c>
      <c r="G844">
        <f>'winequality-white'!I988</f>
        <v>3.19</v>
      </c>
      <c r="H844">
        <f>'winequality-white'!J988</f>
        <v>0.55000000000000004</v>
      </c>
      <c r="I844">
        <f>'winequality-white'!K988</f>
        <v>11.4</v>
      </c>
      <c r="J844" s="17">
        <v>7</v>
      </c>
      <c r="K844">
        <f>STANDARDIZE(physicochemical[[#This Row],[fixed acidity]],Stats!B$3,Stats!B$7)</f>
        <v>0.58319649144453789</v>
      </c>
      <c r="L844">
        <f>STANDARDIZE(physicochemical[[#This Row],[volatile acidity]],Stats!C$3,Stats!C$7)</f>
        <v>-1.0545513158732847</v>
      </c>
      <c r="M844">
        <f>STANDARDIZE(physicochemical[[#This Row],[residual sugar]],Stats!E$3,Stats!E$7)</f>
        <v>-0.95192780157640378</v>
      </c>
      <c r="N844">
        <f>STANDARDIZE(physicochemical[[#This Row],[chlorides]],Stats!F$3,Stats!F$7)</f>
        <v>-0.48831499056477012</v>
      </c>
      <c r="O844">
        <f>STANDARDIZE(physicochemical[[#This Row],[free sulfur dioxide]],Stats!G$3,Stats!G$7)</f>
        <v>-1.2204012648634643</v>
      </c>
      <c r="P844">
        <f>STANDARDIZE(physicochemical[[#This Row],[density]],Stats!I$3,Stats!I$7)</f>
        <v>-1.4901390565115458</v>
      </c>
      <c r="Q844">
        <f>STANDARDIZE(physicochemical[[#This Row],[pH]],Stats!J$3,Stats!J$7)</f>
        <v>-0.6907341183261746</v>
      </c>
      <c r="R844">
        <f>STANDARDIZE(physicochemical[[#This Row],[sulphates]],Stats!K$3,Stats!K$7)</f>
        <v>-0.64690916031693857</v>
      </c>
      <c r="S844">
        <f>STANDARDIZE(physicochemical[[#This Row],[alcohol]],Stats!L$3,Stats!L$7)</f>
        <v>1.1220907404796716</v>
      </c>
      <c r="T844" s="17">
        <f>STANDARDIZE(physicochemical[[#This Row],[quality]],Stats!N$3,Stats!N$7)</f>
        <v>1.7605260264867657</v>
      </c>
      <c r="U844">
        <f>SQRT(SUMXMY2($K$2:$S$2,physicochemical[[#This Row],[STDFA]:[STDAlc]]))</f>
        <v>6.2599092387888415</v>
      </c>
      <c r="V844" t="str">
        <f>VLOOKUP(physicochemical[[#This Row],[Euclidean Dist]],Quartiles,2)</f>
        <v>Q2</v>
      </c>
      <c r="W844">
        <f>IF(physicochemical[[#This Row],[Euclidean Dist]]&lt;=beta,1-2*(physicochemical[[#This Row],[Euclidean Dist]]/gamma)^2,2*((physicochemical[[#This Row],[Euclidean Dist]]-gamma)/gamma)^2)</f>
        <v>0.65616584322342875</v>
      </c>
      <c r="X844" t="str">
        <f>VLOOKUP(physicochemical[[#This Row],[S- Fn]],FuzzyQ,2)</f>
        <v>Q2</v>
      </c>
      <c r="Y844">
        <f>physicochemical[[#This Row],[Euclidean Dist]]^2</f>
        <v>39.186463677873896</v>
      </c>
      <c r="Z844" t="str">
        <f>VLOOKUP(physicochemical[[#This Row],[Concentration]],FuzzyQ,2)</f>
        <v>Q1</v>
      </c>
      <c r="AA844">
        <f>SQRT(physicochemical[[#This Row],[S- Fn]])</f>
        <v>0.81004064294541955</v>
      </c>
      <c r="AB844" t="str">
        <f>VLOOKUP(physicochemical[[#This Row],[Dialation]],FuzzyQ,2)</f>
        <v>Q1</v>
      </c>
    </row>
    <row r="845" spans="1:28" hidden="1" x14ac:dyDescent="0.35">
      <c r="A845">
        <f>'winequality-white'!A989</f>
        <v>7.1</v>
      </c>
      <c r="B845">
        <f>'winequality-white'!B989</f>
        <v>0.36</v>
      </c>
      <c r="C845">
        <f>'winequality-white'!D989</f>
        <v>1.6</v>
      </c>
      <c r="D845">
        <f>'winequality-white'!E989</f>
        <v>0.08</v>
      </c>
      <c r="E845">
        <f>'winequality-white'!F989</f>
        <v>35</v>
      </c>
      <c r="F845">
        <f>'winequality-white'!H989</f>
        <v>0.99692999999999998</v>
      </c>
      <c r="G845">
        <f>'winequality-white'!I989</f>
        <v>3.44</v>
      </c>
      <c r="H845">
        <f>'winequality-white'!J989</f>
        <v>0.5</v>
      </c>
      <c r="I845">
        <f>'winequality-white'!K989</f>
        <v>9.4</v>
      </c>
      <c r="J845" s="17">
        <v>5</v>
      </c>
      <c r="K845">
        <f>STANDARDIZE(physicochemical[[#This Row],[fixed acidity]],Stats!B$3,Stats!B$7)</f>
        <v>-0.88690949949960052</v>
      </c>
      <c r="L845">
        <f>STANDARDIZE(physicochemical[[#This Row],[volatile acidity]],Stats!C$3,Stats!C$7)</f>
        <v>-0.94253779249198089</v>
      </c>
      <c r="M845">
        <f>STANDARDIZE(physicochemical[[#This Row],[residual sugar]],Stats!E$3,Stats!E$7)</f>
        <v>-0.79050202549086812</v>
      </c>
      <c r="N845">
        <f>STANDARDIZE(physicochemical[[#This Row],[chlorides]],Stats!F$3,Stats!F$7)</f>
        <v>-0.20784689341987472</v>
      </c>
      <c r="O845">
        <f>STANDARDIZE(physicochemical[[#This Row],[free sulfur dioxide]],Stats!G$3,Stats!G$7)</f>
        <v>1.9882784225599899</v>
      </c>
      <c r="P845">
        <f>STANDARDIZE(physicochemical[[#This Row],[density]],Stats!I$3,Stats!I$7)</f>
        <v>-0.23592687298092782</v>
      </c>
      <c r="Q845">
        <f>STANDARDIZE(physicochemical[[#This Row],[pH]],Stats!J$3,Stats!J$7)</f>
        <v>0.89206633613344088</v>
      </c>
      <c r="R845">
        <f>STANDARDIZE(physicochemical[[#This Row],[sulphates]],Stats!K$3,Stats!K$7)</f>
        <v>-0.91982055093326143</v>
      </c>
      <c r="S845">
        <f>STANDARDIZE(physicochemical[[#This Row],[alcohol]],Stats!L$3,Stats!L$7)</f>
        <v>-0.813716626862097</v>
      </c>
      <c r="T845" s="17">
        <f>STANDARDIZE(physicochemical[[#This Row],[quality]],Stats!N$3,Stats!N$7)</f>
        <v>-0.74377842086283041</v>
      </c>
      <c r="U845">
        <f>SQRT(SUMXMY2($K$2:$S$2,physicochemical[[#This Row],[STDFA]:[STDAlc]]))</f>
        <v>6.1829100755915469</v>
      </c>
      <c r="V845" t="str">
        <f>VLOOKUP(physicochemical[[#This Row],[Euclidean Dist]],Quartiles,2)</f>
        <v>Q2</v>
      </c>
      <c r="W845">
        <f>IF(physicochemical[[#This Row],[Euclidean Dist]]&lt;=beta,1-2*(physicochemical[[#This Row],[Euclidean Dist]]/gamma)^2,2*((physicochemical[[#This Row],[Euclidean Dist]]-gamma)/gamma)^2)</f>
        <v>0.66457239214637265</v>
      </c>
      <c r="X845" t="str">
        <f>VLOOKUP(physicochemical[[#This Row],[S- Fn]],FuzzyQ,2)</f>
        <v>Q2</v>
      </c>
      <c r="Y845">
        <f>physicochemical[[#This Row],[Euclidean Dist]]^2</f>
        <v>38.228377002851467</v>
      </c>
      <c r="Z845" t="str">
        <f>VLOOKUP(physicochemical[[#This Row],[Concentration]],FuzzyQ,2)</f>
        <v>Q1</v>
      </c>
      <c r="AA845">
        <f>SQRT(physicochemical[[#This Row],[S- Fn]])</f>
        <v>0.81521309615730086</v>
      </c>
      <c r="AB845" t="str">
        <f>VLOOKUP(physicochemical[[#This Row],[Dialation]],FuzzyQ,2)</f>
        <v>Q1</v>
      </c>
    </row>
    <row r="846" spans="1:28" hidden="1" x14ac:dyDescent="0.35">
      <c r="A846">
        <f>'winequality-white'!A990</f>
        <v>7.7</v>
      </c>
      <c r="B846">
        <f>'winequality-white'!B990</f>
        <v>0.39</v>
      </c>
      <c r="C846">
        <f>'winequality-white'!D990</f>
        <v>1.7</v>
      </c>
      <c r="D846">
        <f>'winequality-white'!E990</f>
        <v>9.7000000000000003E-2</v>
      </c>
      <c r="E846">
        <f>'winequality-white'!F990</f>
        <v>19</v>
      </c>
      <c r="F846">
        <f>'winequality-white'!H990</f>
        <v>0.99595999999999996</v>
      </c>
      <c r="G846">
        <f>'winequality-white'!I990</f>
        <v>3.16</v>
      </c>
      <c r="H846">
        <f>'winequality-white'!J990</f>
        <v>0.49</v>
      </c>
      <c r="I846">
        <f>'winequality-white'!K990</f>
        <v>9.4</v>
      </c>
      <c r="J846" s="17">
        <v>5</v>
      </c>
      <c r="K846">
        <f>STANDARDIZE(physicochemical[[#This Row],[fixed acidity]],Stats!B$3,Stats!B$7)</f>
        <v>-0.56021927928979187</v>
      </c>
      <c r="L846">
        <f>STANDARDIZE(physicochemical[[#This Row],[volatile acidity]],Stats!C$3,Stats!C$7)</f>
        <v>-0.77451750742002479</v>
      </c>
      <c r="M846">
        <f>STANDARDIZE(physicochemical[[#This Row],[residual sugar]],Stats!E$3,Stats!E$7)</f>
        <v>-0.70978913744810046</v>
      </c>
      <c r="N846">
        <f>STANDARDIZE(physicochemical[[#This Row],[chlorides]],Stats!F$3,Stats!F$7)</f>
        <v>0.13272151025606976</v>
      </c>
      <c r="O846">
        <f>STANDARDIZE(physicochemical[[#This Row],[free sulfur dioxide]],Stats!G$3,Stats!G$7)</f>
        <v>0.38393857884826277</v>
      </c>
      <c r="P846">
        <f>STANDARDIZE(physicochemical[[#This Row],[density]],Stats!I$3,Stats!I$7)</f>
        <v>-0.78148105146736613</v>
      </c>
      <c r="Q846">
        <f>STANDARDIZE(physicochemical[[#This Row],[pH]],Stats!J$3,Stats!J$7)</f>
        <v>-0.88067017286132721</v>
      </c>
      <c r="R846">
        <f>STANDARDIZE(physicochemical[[#This Row],[sulphates]],Stats!K$3,Stats!K$7)</f>
        <v>-0.97440282905652598</v>
      </c>
      <c r="S846">
        <f>STANDARDIZE(physicochemical[[#This Row],[alcohol]],Stats!L$3,Stats!L$7)</f>
        <v>-0.813716626862097</v>
      </c>
      <c r="T846" s="17">
        <f>STANDARDIZE(physicochemical[[#This Row],[quality]],Stats!N$3,Stats!N$7)</f>
        <v>-0.74377842086283041</v>
      </c>
      <c r="U846">
        <f>SQRT(SUMXMY2($K$2:$S$2,physicochemical[[#This Row],[STDFA]:[STDAlc]]))</f>
        <v>6.0580857063667306</v>
      </c>
      <c r="V846" t="str">
        <f>VLOOKUP(physicochemical[[#This Row],[Euclidean Dist]],Quartiles,2)</f>
        <v>Q2</v>
      </c>
      <c r="W846">
        <f>IF(physicochemical[[#This Row],[Euclidean Dist]]&lt;=beta,1-2*(physicochemical[[#This Row],[Euclidean Dist]]/gamma)^2,2*((physicochemical[[#This Row],[Euclidean Dist]]-gamma)/gamma)^2)</f>
        <v>0.67797931384859167</v>
      </c>
      <c r="X846" t="str">
        <f>VLOOKUP(physicochemical[[#This Row],[S- Fn]],FuzzyQ,2)</f>
        <v>Q2</v>
      </c>
      <c r="Y846">
        <f>physicochemical[[#This Row],[Euclidean Dist]]^2</f>
        <v>36.700402425684892</v>
      </c>
      <c r="Z846" t="str">
        <f>VLOOKUP(physicochemical[[#This Row],[Concentration]],FuzzyQ,2)</f>
        <v>Q1</v>
      </c>
      <c r="AA846">
        <f>SQRT(physicochemical[[#This Row],[S- Fn]])</f>
        <v>0.82339499260597382</v>
      </c>
      <c r="AB846" t="str">
        <f>VLOOKUP(physicochemical[[#This Row],[Dialation]],FuzzyQ,2)</f>
        <v>Q1</v>
      </c>
    </row>
    <row r="847" spans="1:28" hidden="1" x14ac:dyDescent="0.35">
      <c r="A847">
        <f>'winequality-white'!A991</f>
        <v>9.6999999999999993</v>
      </c>
      <c r="B847">
        <f>'winequality-white'!B991</f>
        <v>0.29499999999999998</v>
      </c>
      <c r="C847">
        <f>'winequality-white'!D991</f>
        <v>1.5</v>
      </c>
      <c r="D847">
        <f>'winequality-white'!E991</f>
        <v>7.2999999999999995E-2</v>
      </c>
      <c r="E847">
        <f>'winequality-white'!F991</f>
        <v>14</v>
      </c>
      <c r="F847">
        <f>'winequality-white'!H991</f>
        <v>0.99556</v>
      </c>
      <c r="G847">
        <f>'winequality-white'!I991</f>
        <v>3.14</v>
      </c>
      <c r="H847">
        <f>'winequality-white'!J991</f>
        <v>0.51</v>
      </c>
      <c r="I847">
        <f>'winequality-white'!K991</f>
        <v>10.9</v>
      </c>
      <c r="J847" s="17">
        <v>6</v>
      </c>
      <c r="K847">
        <f>STANDARDIZE(physicochemical[[#This Row],[fixed acidity]],Stats!B$3,Stats!B$7)</f>
        <v>0.52874812140956906</v>
      </c>
      <c r="L847">
        <f>STANDARDIZE(physicochemical[[#This Row],[volatile acidity]],Stats!C$3,Stats!C$7)</f>
        <v>-1.3065817434812186</v>
      </c>
      <c r="M847">
        <f>STANDARDIZE(physicochemical[[#This Row],[residual sugar]],Stats!E$3,Stats!E$7)</f>
        <v>-0.871214913533636</v>
      </c>
      <c r="N847">
        <f>STANDARDIZE(physicochemical[[#This Row],[chlorides]],Stats!F$3,Stats!F$7)</f>
        <v>-0.34808094199232259</v>
      </c>
      <c r="O847">
        <f>STANDARDIZE(physicochemical[[#This Row],[free sulfur dioxide]],Stats!G$3,Stats!G$7)</f>
        <v>-0.11741762231165197</v>
      </c>
      <c r="P847">
        <f>STANDARDIZE(physicochemical[[#This Row],[density]],Stats!I$3,Stats!I$7)</f>
        <v>-1.0064518467194747</v>
      </c>
      <c r="Q847">
        <f>STANDARDIZE(physicochemical[[#This Row],[pH]],Stats!J$3,Stats!J$7)</f>
        <v>-1.0072942092180965</v>
      </c>
      <c r="R847">
        <f>STANDARDIZE(physicochemical[[#This Row],[sulphates]],Stats!K$3,Stats!K$7)</f>
        <v>-0.86523827280999688</v>
      </c>
      <c r="S847">
        <f>STANDARDIZE(physicochemical[[#This Row],[alcohol]],Stats!L$3,Stats!L$7)</f>
        <v>0.63813889864422957</v>
      </c>
      <c r="T847" s="17">
        <f>STANDARDIZE(physicochemical[[#This Row],[quality]],Stats!N$3,Stats!N$7)</f>
        <v>0.50837380281196765</v>
      </c>
      <c r="U847">
        <f>SQRT(SUMXMY2($K$2:$S$2,physicochemical[[#This Row],[STDFA]:[STDAlc]]))</f>
        <v>6.5128623142067479</v>
      </c>
      <c r="V847" t="str">
        <f>VLOOKUP(physicochemical[[#This Row],[Euclidean Dist]],Quartiles,2)</f>
        <v>Q2</v>
      </c>
      <c r="W847">
        <f>IF(physicochemical[[#This Row],[Euclidean Dist]]&lt;=beta,1-2*(physicochemical[[#This Row],[Euclidean Dist]]/gamma)^2,2*((physicochemical[[#This Row],[Euclidean Dist]]-gamma)/gamma)^2)</f>
        <v>0.62781682302858866</v>
      </c>
      <c r="X847" t="str">
        <f>VLOOKUP(physicochemical[[#This Row],[S- Fn]],FuzzyQ,2)</f>
        <v>Q2</v>
      </c>
      <c r="Y847">
        <f>physicochemical[[#This Row],[Euclidean Dist]]^2</f>
        <v>42.417375523814478</v>
      </c>
      <c r="Z847" t="str">
        <f>VLOOKUP(physicochemical[[#This Row],[Concentration]],FuzzyQ,2)</f>
        <v>Q1</v>
      </c>
      <c r="AA847">
        <f>SQRT(physicochemical[[#This Row],[S- Fn]])</f>
        <v>0.79234892757458109</v>
      </c>
      <c r="AB847" t="str">
        <f>VLOOKUP(physicochemical[[#This Row],[Dialation]],FuzzyQ,2)</f>
        <v>Q1</v>
      </c>
    </row>
    <row r="848" spans="1:28" hidden="1" x14ac:dyDescent="0.35">
      <c r="A848">
        <f>'winequality-white'!A993</f>
        <v>7.1</v>
      </c>
      <c r="B848">
        <f>'winequality-white'!B993</f>
        <v>0.34</v>
      </c>
      <c r="C848">
        <f>'winequality-white'!D993</f>
        <v>2</v>
      </c>
      <c r="D848">
        <f>'winequality-white'!E993</f>
        <v>8.2000000000000003E-2</v>
      </c>
      <c r="E848">
        <f>'winequality-white'!F993</f>
        <v>31</v>
      </c>
      <c r="F848">
        <f>'winequality-white'!H993</f>
        <v>0.99694000000000005</v>
      </c>
      <c r="G848">
        <f>'winequality-white'!I993</f>
        <v>3.45</v>
      </c>
      <c r="H848">
        <f>'winequality-white'!J993</f>
        <v>0.48</v>
      </c>
      <c r="I848">
        <f>'winequality-white'!K993</f>
        <v>9.4</v>
      </c>
      <c r="J848" s="17">
        <v>5</v>
      </c>
      <c r="K848">
        <f>STANDARDIZE(physicochemical[[#This Row],[fixed acidity]],Stats!B$3,Stats!B$7)</f>
        <v>-0.88690949949960052</v>
      </c>
      <c r="L848">
        <f>STANDARDIZE(physicochemical[[#This Row],[volatile acidity]],Stats!C$3,Stats!C$7)</f>
        <v>-1.0545513158732847</v>
      </c>
      <c r="M848">
        <f>STANDARDIZE(physicochemical[[#This Row],[residual sugar]],Stats!E$3,Stats!E$7)</f>
        <v>-0.46765047331979703</v>
      </c>
      <c r="N848">
        <f>STANDARDIZE(physicochemical[[#This Row],[chlorides]],Stats!F$3,Stats!F$7)</f>
        <v>-0.16778002239917533</v>
      </c>
      <c r="O848">
        <f>STANDARDIZE(physicochemical[[#This Row],[free sulfur dioxide]],Stats!G$3,Stats!G$7)</f>
        <v>1.587193461632058</v>
      </c>
      <c r="P848">
        <f>STANDARDIZE(physicochemical[[#This Row],[density]],Stats!I$3,Stats!I$7)</f>
        <v>-0.23030260309958764</v>
      </c>
      <c r="Q848">
        <f>STANDARDIZE(physicochemical[[#This Row],[pH]],Stats!J$3,Stats!J$7)</f>
        <v>0.95537835431182694</v>
      </c>
      <c r="R848">
        <f>STANDARDIZE(physicochemical[[#This Row],[sulphates]],Stats!K$3,Stats!K$7)</f>
        <v>-1.0289851071797904</v>
      </c>
      <c r="S848">
        <f>STANDARDIZE(physicochemical[[#This Row],[alcohol]],Stats!L$3,Stats!L$7)</f>
        <v>-0.813716626862097</v>
      </c>
      <c r="T848" s="17">
        <f>STANDARDIZE(physicochemical[[#This Row],[quality]],Stats!N$3,Stats!N$7)</f>
        <v>-0.74377842086283041</v>
      </c>
      <c r="U848">
        <f>SQRT(SUMXMY2($K$2:$S$2,physicochemical[[#This Row],[STDFA]:[STDAlc]]))</f>
        <v>5.9694838231601564</v>
      </c>
      <c r="V848" t="str">
        <f>VLOOKUP(physicochemical[[#This Row],[Euclidean Dist]],Quartiles,2)</f>
        <v>Q2</v>
      </c>
      <c r="W848">
        <f>IF(physicochemical[[#This Row],[Euclidean Dist]]&lt;=beta,1-2*(physicochemical[[#This Row],[Euclidean Dist]]/gamma)^2,2*((physicochemical[[#This Row],[Euclidean Dist]]-gamma)/gamma)^2)</f>
        <v>0.68732979100640446</v>
      </c>
      <c r="X848" t="str">
        <f>VLOOKUP(physicochemical[[#This Row],[S- Fn]],FuzzyQ,2)</f>
        <v>Q2</v>
      </c>
      <c r="Y848">
        <f>physicochemical[[#This Row],[Euclidean Dist]]^2</f>
        <v>35.634737114970797</v>
      </c>
      <c r="Z848" t="str">
        <f>VLOOKUP(physicochemical[[#This Row],[Concentration]],FuzzyQ,2)</f>
        <v>Q1</v>
      </c>
      <c r="AA848">
        <f>SQRT(physicochemical[[#This Row],[S- Fn]])</f>
        <v>0.82905355135021552</v>
      </c>
      <c r="AB848" t="str">
        <f>VLOOKUP(physicochemical[[#This Row],[Dialation]],FuzzyQ,2)</f>
        <v>Q1</v>
      </c>
    </row>
    <row r="849" spans="1:28" hidden="1" x14ac:dyDescent="0.35">
      <c r="A849">
        <f>'winequality-white'!A994</f>
        <v>6.5</v>
      </c>
      <c r="B849">
        <f>'winequality-white'!B994</f>
        <v>0.4</v>
      </c>
      <c r="C849">
        <f>'winequality-white'!D994</f>
        <v>2</v>
      </c>
      <c r="D849">
        <f>'winequality-white'!E994</f>
        <v>7.5999999999999998E-2</v>
      </c>
      <c r="E849">
        <f>'winequality-white'!F994</f>
        <v>30</v>
      </c>
      <c r="F849">
        <f>'winequality-white'!H994</f>
        <v>0.99553999999999998</v>
      </c>
      <c r="G849">
        <f>'winequality-white'!I994</f>
        <v>3.36</v>
      </c>
      <c r="H849">
        <f>'winequality-white'!J994</f>
        <v>0.48</v>
      </c>
      <c r="I849">
        <f>'winequality-white'!K994</f>
        <v>9.4</v>
      </c>
      <c r="J849" s="17">
        <v>6</v>
      </c>
      <c r="K849">
        <f>STANDARDIZE(physicochemical[[#This Row],[fixed acidity]],Stats!B$3,Stats!B$7)</f>
        <v>-1.2135997197094088</v>
      </c>
      <c r="L849">
        <f>STANDARDIZE(physicochemical[[#This Row],[volatile acidity]],Stats!C$3,Stats!C$7)</f>
        <v>-0.71851074572937279</v>
      </c>
      <c r="M849">
        <f>STANDARDIZE(physicochemical[[#This Row],[residual sugar]],Stats!E$3,Stats!E$7)</f>
        <v>-0.46765047331979703</v>
      </c>
      <c r="N849">
        <f>STANDARDIZE(physicochemical[[#This Row],[chlorides]],Stats!F$3,Stats!F$7)</f>
        <v>-0.2879806354612735</v>
      </c>
      <c r="O849">
        <f>STANDARDIZE(physicochemical[[#This Row],[free sulfur dioxide]],Stats!G$3,Stats!G$7)</f>
        <v>1.486922221400075</v>
      </c>
      <c r="P849">
        <f>STANDARDIZE(physicochemical[[#This Row],[density]],Stats!I$3,Stats!I$7)</f>
        <v>-1.0177003864820928</v>
      </c>
      <c r="Q849">
        <f>STANDARDIZE(physicochemical[[#This Row],[pH]],Stats!J$3,Stats!J$7)</f>
        <v>0.38557019070636345</v>
      </c>
      <c r="R849">
        <f>STANDARDIZE(physicochemical[[#This Row],[sulphates]],Stats!K$3,Stats!K$7)</f>
        <v>-1.0289851071797904</v>
      </c>
      <c r="S849">
        <f>STANDARDIZE(physicochemical[[#This Row],[alcohol]],Stats!L$3,Stats!L$7)</f>
        <v>-0.813716626862097</v>
      </c>
      <c r="T849" s="17">
        <f>STANDARDIZE(physicochemical[[#This Row],[quality]],Stats!N$3,Stats!N$7)</f>
        <v>0.50837380281196765</v>
      </c>
      <c r="U849">
        <f>SQRT(SUMXMY2($K$2:$S$2,physicochemical[[#This Row],[STDFA]:[STDAlc]]))</f>
        <v>5.856331750329991</v>
      </c>
      <c r="V849" t="str">
        <f>VLOOKUP(physicochemical[[#This Row],[Euclidean Dist]],Quartiles,2)</f>
        <v>Q2</v>
      </c>
      <c r="W849">
        <f>IF(physicochemical[[#This Row],[Euclidean Dist]]&lt;=beta,1-2*(physicochemical[[#This Row],[Euclidean Dist]]/gamma)^2,2*((physicochemical[[#This Row],[Euclidean Dist]]-gamma)/gamma)^2)</f>
        <v>0.69907083081757948</v>
      </c>
      <c r="X849" t="str">
        <f>VLOOKUP(physicochemical[[#This Row],[S- Fn]],FuzzyQ,2)</f>
        <v>Q2</v>
      </c>
      <c r="Y849">
        <f>physicochemical[[#This Row],[Euclidean Dist]]^2</f>
        <v>34.296621569923133</v>
      </c>
      <c r="Z849" t="str">
        <f>VLOOKUP(physicochemical[[#This Row],[Concentration]],FuzzyQ,2)</f>
        <v>Q1</v>
      </c>
      <c r="AA849">
        <f>SQRT(physicochemical[[#This Row],[S- Fn]])</f>
        <v>0.83610455734769173</v>
      </c>
      <c r="AB849" t="str">
        <f>VLOOKUP(physicochemical[[#This Row],[Dialation]],FuzzyQ,2)</f>
        <v>Q1</v>
      </c>
    </row>
    <row r="850" spans="1:28" hidden="1" x14ac:dyDescent="0.35">
      <c r="A850">
        <f>'winequality-white'!A996</f>
        <v>10</v>
      </c>
      <c r="B850">
        <f>'winequality-white'!B996</f>
        <v>0.35</v>
      </c>
      <c r="C850">
        <f>'winequality-white'!D996</f>
        <v>2.5</v>
      </c>
      <c r="D850">
        <f>'winequality-white'!E996</f>
        <v>9.1999999999999998E-2</v>
      </c>
      <c r="E850">
        <f>'winequality-white'!F996</f>
        <v>20</v>
      </c>
      <c r="F850">
        <f>'winequality-white'!H996</f>
        <v>0.99917999999999996</v>
      </c>
      <c r="G850">
        <f>'winequality-white'!I996</f>
        <v>3.15</v>
      </c>
      <c r="H850">
        <f>'winequality-white'!J996</f>
        <v>0.43</v>
      </c>
      <c r="I850">
        <f>'winequality-white'!K996</f>
        <v>9.4</v>
      </c>
      <c r="J850" s="17">
        <v>5</v>
      </c>
      <c r="K850">
        <f>STANDARDIZE(physicochemical[[#This Row],[fixed acidity]],Stats!B$3,Stats!B$7)</f>
        <v>0.69209323151447366</v>
      </c>
      <c r="L850">
        <f>STANDARDIZE(physicochemical[[#This Row],[volatile acidity]],Stats!C$3,Stats!C$7)</f>
        <v>-0.99854455418263288</v>
      </c>
      <c r="M850">
        <f>STANDARDIZE(physicochemical[[#This Row],[residual sugar]],Stats!E$3,Stats!E$7)</f>
        <v>-6.408603310595809E-2</v>
      </c>
      <c r="N850">
        <f>STANDARDIZE(physicochemical[[#This Row],[chlorides]],Stats!F$3,Stats!F$7)</f>
        <v>3.2554332704321308E-2</v>
      </c>
      <c r="O850">
        <f>STANDARDIZE(physicochemical[[#This Row],[free sulfur dioxide]],Stats!G$3,Stats!G$7)</f>
        <v>0.48420981908024568</v>
      </c>
      <c r="P850">
        <f>STANDARDIZE(physicochemical[[#This Row],[density]],Stats!I$3,Stats!I$7)</f>
        <v>1.0295338503123082</v>
      </c>
      <c r="Q850">
        <f>STANDARDIZE(physicochemical[[#This Row],[pH]],Stats!J$3,Stats!J$7)</f>
        <v>-0.94398219103971337</v>
      </c>
      <c r="R850">
        <f>STANDARDIZE(physicochemical[[#This Row],[sulphates]],Stats!K$3,Stats!K$7)</f>
        <v>-1.3018964977961129</v>
      </c>
      <c r="S850">
        <f>STANDARDIZE(physicochemical[[#This Row],[alcohol]],Stats!L$3,Stats!L$7)</f>
        <v>-0.813716626862097</v>
      </c>
      <c r="T850" s="17">
        <f>STANDARDIZE(physicochemical[[#This Row],[quality]],Stats!N$3,Stats!N$7)</f>
        <v>-0.74377842086283041</v>
      </c>
      <c r="U850">
        <f>SQRT(SUMXMY2($K$2:$S$2,physicochemical[[#This Row],[STDFA]:[STDAlc]]))</f>
        <v>6.4363334215041483</v>
      </c>
      <c r="V850" t="str">
        <f>VLOOKUP(physicochemical[[#This Row],[Euclidean Dist]],Quartiles,2)</f>
        <v>Q2</v>
      </c>
      <c r="W850">
        <f>IF(physicochemical[[#This Row],[Euclidean Dist]]&lt;=beta,1-2*(physicochemical[[#This Row],[Euclidean Dist]]/gamma)^2,2*((physicochemical[[#This Row],[Euclidean Dist]]-gamma)/gamma)^2)</f>
        <v>0.63651205494387508</v>
      </c>
      <c r="X850" t="str">
        <f>VLOOKUP(physicochemical[[#This Row],[S- Fn]],FuzzyQ,2)</f>
        <v>Q2</v>
      </c>
      <c r="Y850">
        <f>physicochemical[[#This Row],[Euclidean Dist]]^2</f>
        <v>41.426387912771297</v>
      </c>
      <c r="Z850" t="str">
        <f>VLOOKUP(physicochemical[[#This Row],[Concentration]],FuzzyQ,2)</f>
        <v>Q1</v>
      </c>
      <c r="AA850">
        <f>SQRT(physicochemical[[#This Row],[S- Fn]])</f>
        <v>0.79781705606227493</v>
      </c>
      <c r="AB850" t="str">
        <f>VLOOKUP(physicochemical[[#This Row],[Dialation]],FuzzyQ,2)</f>
        <v>Q1</v>
      </c>
    </row>
    <row r="851" spans="1:28" hidden="1" x14ac:dyDescent="0.35">
      <c r="A851">
        <f>'winequality-white'!A997</f>
        <v>7.7</v>
      </c>
      <c r="B851">
        <f>'winequality-white'!B997</f>
        <v>0.6</v>
      </c>
      <c r="C851">
        <f>'winequality-white'!D997</f>
        <v>2</v>
      </c>
      <c r="D851">
        <f>'winequality-white'!E997</f>
        <v>7.9000000000000001E-2</v>
      </c>
      <c r="E851">
        <f>'winequality-white'!F997</f>
        <v>19</v>
      </c>
      <c r="F851">
        <f>'winequality-white'!H997</f>
        <v>0.99697000000000002</v>
      </c>
      <c r="G851">
        <f>'winequality-white'!I997</f>
        <v>3.39</v>
      </c>
      <c r="H851">
        <f>'winequality-white'!J997</f>
        <v>0.62</v>
      </c>
      <c r="I851">
        <f>'winequality-white'!K997</f>
        <v>10.1</v>
      </c>
      <c r="J851" s="17">
        <v>6</v>
      </c>
      <c r="K851">
        <f>STANDARDIZE(physicochemical[[#This Row],[fixed acidity]],Stats!B$3,Stats!B$7)</f>
        <v>-0.56021927928979187</v>
      </c>
      <c r="L851">
        <f>STANDARDIZE(physicochemical[[#This Row],[volatile acidity]],Stats!C$3,Stats!C$7)</f>
        <v>0.40162448808366608</v>
      </c>
      <c r="M851">
        <f>STANDARDIZE(physicochemical[[#This Row],[residual sugar]],Stats!E$3,Stats!E$7)</f>
        <v>-0.46765047331979703</v>
      </c>
      <c r="N851">
        <f>STANDARDIZE(physicochemical[[#This Row],[chlorides]],Stats!F$3,Stats!F$7)</f>
        <v>-0.22788032893022442</v>
      </c>
      <c r="O851">
        <f>STANDARDIZE(physicochemical[[#This Row],[free sulfur dioxide]],Stats!G$3,Stats!G$7)</f>
        <v>0.38393857884826277</v>
      </c>
      <c r="P851">
        <f>STANDARDIZE(physicochemical[[#This Row],[density]],Stats!I$3,Stats!I$7)</f>
        <v>-0.21342979345569199</v>
      </c>
      <c r="Q851">
        <f>STANDARDIZE(physicochemical[[#This Row],[pH]],Stats!J$3,Stats!J$7)</f>
        <v>0.57550624524151883</v>
      </c>
      <c r="R851">
        <f>STANDARDIZE(physicochemical[[#This Row],[sulphates]],Stats!K$3,Stats!K$7)</f>
        <v>-0.26483321345408734</v>
      </c>
      <c r="S851">
        <f>STANDARDIZE(physicochemical[[#This Row],[alcohol]],Stats!L$3,Stats!L$7)</f>
        <v>-0.13618404829247865</v>
      </c>
      <c r="T851" s="17">
        <f>STANDARDIZE(physicochemical[[#This Row],[quality]],Stats!N$3,Stats!N$7)</f>
        <v>0.50837380281196765</v>
      </c>
      <c r="U851">
        <f>SQRT(SUMXMY2($K$2:$S$2,physicochemical[[#This Row],[STDFA]:[STDAlc]]))</f>
        <v>4.3635092779894809</v>
      </c>
      <c r="V851" t="str">
        <f>VLOOKUP(physicochemical[[#This Row],[Euclidean Dist]],Quartiles,2)</f>
        <v>Q2</v>
      </c>
      <c r="W851">
        <f>IF(physicochemical[[#This Row],[Euclidean Dist]]&lt;=beta,1-2*(physicochemical[[#This Row],[Euclidean Dist]]/gamma)^2,2*((physicochemical[[#This Row],[Euclidean Dist]]-gamma)/gamma)^2)</f>
        <v>0.83293527808859258</v>
      </c>
      <c r="X851" t="str">
        <f>VLOOKUP(physicochemical[[#This Row],[S- Fn]],FuzzyQ,2)</f>
        <v>Q1</v>
      </c>
      <c r="Y851">
        <f>physicochemical[[#This Row],[Euclidean Dist]]^2</f>
        <v>19.040213219100281</v>
      </c>
      <c r="Z851" t="str">
        <f>VLOOKUP(physicochemical[[#This Row],[Concentration]],FuzzyQ,2)</f>
        <v>Q1</v>
      </c>
      <c r="AA851">
        <f>SQRT(physicochemical[[#This Row],[S- Fn]])</f>
        <v>0.91265287929671957</v>
      </c>
      <c r="AB851" t="str">
        <f>VLOOKUP(physicochemical[[#This Row],[Dialation]],FuzzyQ,2)</f>
        <v>Q1</v>
      </c>
    </row>
    <row r="852" spans="1:28" hidden="1" x14ac:dyDescent="0.35">
      <c r="A852">
        <f>'winequality-white'!A998</f>
        <v>5.6</v>
      </c>
      <c r="B852">
        <f>'winequality-white'!B998</f>
        <v>0.66</v>
      </c>
      <c r="C852">
        <f>'winequality-white'!D998</f>
        <v>2.2000000000000002</v>
      </c>
      <c r="D852">
        <f>'winequality-white'!E998</f>
        <v>8.6999999999999994E-2</v>
      </c>
      <c r="E852">
        <f>'winequality-white'!F998</f>
        <v>3</v>
      </c>
      <c r="F852">
        <f>'winequality-white'!H998</f>
        <v>0.99378</v>
      </c>
      <c r="G852">
        <f>'winequality-white'!I998</f>
        <v>3.71</v>
      </c>
      <c r="H852">
        <f>'winequality-white'!J998</f>
        <v>0.63</v>
      </c>
      <c r="I852">
        <f>'winequality-white'!K998</f>
        <v>12.8</v>
      </c>
      <c r="J852" s="17">
        <v>7</v>
      </c>
      <c r="K852">
        <f>STANDARDIZE(physicochemical[[#This Row],[fixed acidity]],Stats!B$3,Stats!B$7)</f>
        <v>-1.7036350500241215</v>
      </c>
      <c r="L852">
        <f>STANDARDIZE(physicochemical[[#This Row],[volatile acidity]],Stats!C$3,Stats!C$7)</f>
        <v>0.73766505822757811</v>
      </c>
      <c r="M852">
        <f>STANDARDIZE(physicochemical[[#This Row],[residual sugar]],Stats!E$3,Stats!E$7)</f>
        <v>-0.30622469723426132</v>
      </c>
      <c r="N852">
        <f>STANDARDIZE(physicochemical[[#This Row],[chlorides]],Stats!F$3,Stats!F$7)</f>
        <v>-6.7612844847427148E-2</v>
      </c>
      <c r="O852">
        <f>STANDARDIZE(physicochemical[[#This Row],[free sulfur dioxide]],Stats!G$3,Stats!G$7)</f>
        <v>-1.2204012648634643</v>
      </c>
      <c r="P852">
        <f>STANDARDIZE(physicochemical[[#This Row],[density]],Stats!I$3,Stats!I$7)</f>
        <v>-2.0075718855914704</v>
      </c>
      <c r="Q852">
        <f>STANDARDIZE(physicochemical[[#This Row],[pH]],Stats!J$3,Stats!J$7)</f>
        <v>2.6014908269498256</v>
      </c>
      <c r="R852">
        <f>STANDARDIZE(physicochemical[[#This Row],[sulphates]],Stats!K$3,Stats!K$7)</f>
        <v>-0.21025093533082276</v>
      </c>
      <c r="S852">
        <f>STANDARDIZE(physicochemical[[#This Row],[alcohol]],Stats!L$3,Stats!L$7)</f>
        <v>2.4771558976189101</v>
      </c>
      <c r="T852" s="17">
        <f>STANDARDIZE(physicochemical[[#This Row],[quality]],Stats!N$3,Stats!N$7)</f>
        <v>1.7605260264867657</v>
      </c>
      <c r="U852">
        <f>SQRT(SUMXMY2($K$2:$S$2,physicochemical[[#This Row],[STDFA]:[STDAlc]]))</f>
        <v>4.4237054950934951</v>
      </c>
      <c r="V852" t="str">
        <f>VLOOKUP(physicochemical[[#This Row],[Euclidean Dist]],Quartiles,2)</f>
        <v>Q2</v>
      </c>
      <c r="W852">
        <f>IF(physicochemical[[#This Row],[Euclidean Dist]]&lt;=beta,1-2*(physicochemical[[#This Row],[Euclidean Dist]]/gamma)^2,2*((physicochemical[[#This Row],[Euclidean Dist]]-gamma)/gamma)^2)</f>
        <v>0.82829404493486347</v>
      </c>
      <c r="X852" t="str">
        <f>VLOOKUP(physicochemical[[#This Row],[S- Fn]],FuzzyQ,2)</f>
        <v>Q1</v>
      </c>
      <c r="Y852">
        <f>physicochemical[[#This Row],[Euclidean Dist]]^2</f>
        <v>19.569170307320384</v>
      </c>
      <c r="Z852" t="str">
        <f>VLOOKUP(physicochemical[[#This Row],[Concentration]],FuzzyQ,2)</f>
        <v>Q1</v>
      </c>
      <c r="AA852">
        <f>SQRT(physicochemical[[#This Row],[S- Fn]])</f>
        <v>0.91010661185097619</v>
      </c>
      <c r="AB852" t="str">
        <f>VLOOKUP(physicochemical[[#This Row],[Dialation]],FuzzyQ,2)</f>
        <v>Q1</v>
      </c>
    </row>
    <row r="853" spans="1:28" hidden="1" x14ac:dyDescent="0.35">
      <c r="A853">
        <f>'winequality-white'!A1000</f>
        <v>8.9</v>
      </c>
      <c r="B853">
        <f>'winequality-white'!B1000</f>
        <v>0.84</v>
      </c>
      <c r="C853">
        <f>'winequality-white'!D1000</f>
        <v>1.4</v>
      </c>
      <c r="D853">
        <f>'winequality-white'!E1000</f>
        <v>0.05</v>
      </c>
      <c r="E853">
        <f>'winequality-white'!F1000</f>
        <v>4</v>
      </c>
      <c r="F853">
        <f>'winequality-white'!H1000</f>
        <v>0.99553999999999998</v>
      </c>
      <c r="G853">
        <f>'winequality-white'!I1000</f>
        <v>3.12</v>
      </c>
      <c r="H853">
        <f>'winequality-white'!J1000</f>
        <v>0.48</v>
      </c>
      <c r="I853">
        <f>'winequality-white'!K1000</f>
        <v>9.1</v>
      </c>
      <c r="J853" s="17">
        <v>6</v>
      </c>
      <c r="K853">
        <f>STANDARDIZE(physicochemical[[#This Row],[fixed acidity]],Stats!B$3,Stats!B$7)</f>
        <v>9.316116112982506E-2</v>
      </c>
      <c r="L853">
        <f>STANDARDIZE(physicochemical[[#This Row],[volatile acidity]],Stats!C$3,Stats!C$7)</f>
        <v>1.7457867686593131</v>
      </c>
      <c r="M853">
        <f>STANDARDIZE(physicochemical[[#This Row],[residual sugar]],Stats!E$3,Stats!E$7)</f>
        <v>-0.95192780157640378</v>
      </c>
      <c r="N853">
        <f>STANDARDIZE(physicochemical[[#This Row],[chlorides]],Stats!F$3,Stats!F$7)</f>
        <v>-0.80884995873036492</v>
      </c>
      <c r="O853">
        <f>STANDARDIZE(physicochemical[[#This Row],[free sulfur dioxide]],Stats!G$3,Stats!G$7)</f>
        <v>-1.1201300246314814</v>
      </c>
      <c r="P853">
        <f>STANDARDIZE(physicochemical[[#This Row],[density]],Stats!I$3,Stats!I$7)</f>
        <v>-1.0177003864820928</v>
      </c>
      <c r="Q853">
        <f>STANDARDIZE(physicochemical[[#This Row],[pH]],Stats!J$3,Stats!J$7)</f>
        <v>-1.133918245574866</v>
      </c>
      <c r="R853">
        <f>STANDARDIZE(physicochemical[[#This Row],[sulphates]],Stats!K$3,Stats!K$7)</f>
        <v>-1.0289851071797904</v>
      </c>
      <c r="S853">
        <f>STANDARDIZE(physicochemical[[#This Row],[alcohol]],Stats!L$3,Stats!L$7)</f>
        <v>-1.1040877319633631</v>
      </c>
      <c r="T853" s="17">
        <f>STANDARDIZE(physicochemical[[#This Row],[quality]],Stats!N$3,Stats!N$7)</f>
        <v>0.50837380281196765</v>
      </c>
      <c r="U853">
        <f>SQRT(SUMXMY2($K$2:$S$2,physicochemical[[#This Row],[STDFA]:[STDAlc]]))</f>
        <v>4.8862555826485483</v>
      </c>
      <c r="V853" t="str">
        <f>VLOOKUP(physicochemical[[#This Row],[Euclidean Dist]],Quartiles,2)</f>
        <v>Q2</v>
      </c>
      <c r="W853">
        <f>IF(physicochemical[[#This Row],[Euclidean Dist]]&lt;=beta,1-2*(physicochemical[[#This Row],[Euclidean Dist]]/gamma)^2,2*((physicochemical[[#This Row],[Euclidean Dist]]-gamma)/gamma)^2)</f>
        <v>0.79050903180283272</v>
      </c>
      <c r="X853" t="str">
        <f>VLOOKUP(physicochemical[[#This Row],[S- Fn]],FuzzyQ,2)</f>
        <v>Q1</v>
      </c>
      <c r="Y853">
        <f>physicochemical[[#This Row],[Euclidean Dist]]^2</f>
        <v>23.875493618964104</v>
      </c>
      <c r="Z853" t="str">
        <f>VLOOKUP(physicochemical[[#This Row],[Concentration]],FuzzyQ,2)</f>
        <v>Q1</v>
      </c>
      <c r="AA853">
        <f>SQRT(physicochemical[[#This Row],[S- Fn]])</f>
        <v>0.8891057483802659</v>
      </c>
      <c r="AB853" t="str">
        <f>VLOOKUP(physicochemical[[#This Row],[Dialation]],FuzzyQ,2)</f>
        <v>Q1</v>
      </c>
    </row>
    <row r="854" spans="1:28" hidden="1" x14ac:dyDescent="0.35">
      <c r="A854">
        <f>'winequality-white'!A1001</f>
        <v>6.4</v>
      </c>
      <c r="B854">
        <f>'winequality-white'!B1001</f>
        <v>0.69</v>
      </c>
      <c r="C854">
        <f>'winequality-white'!D1001</f>
        <v>1.65</v>
      </c>
      <c r="D854">
        <f>'winequality-white'!E1001</f>
        <v>5.5E-2</v>
      </c>
      <c r="E854">
        <f>'winequality-white'!F1001</f>
        <v>7</v>
      </c>
      <c r="F854">
        <f>'winequality-white'!H1001</f>
        <v>0.99161999999999995</v>
      </c>
      <c r="G854">
        <f>'winequality-white'!I1001</f>
        <v>3.47</v>
      </c>
      <c r="H854">
        <f>'winequality-white'!J1001</f>
        <v>0.53</v>
      </c>
      <c r="I854">
        <f>'winequality-white'!K1001</f>
        <v>12.9</v>
      </c>
      <c r="J854" s="17">
        <v>6</v>
      </c>
      <c r="K854">
        <f>STANDARDIZE(physicochemical[[#This Row],[fixed acidity]],Stats!B$3,Stats!B$7)</f>
        <v>-1.2680480897443767</v>
      </c>
      <c r="L854">
        <f>STANDARDIZE(physicochemical[[#This Row],[volatile acidity]],Stats!C$3,Stats!C$7)</f>
        <v>0.90568534329953354</v>
      </c>
      <c r="M854">
        <f>STANDARDIZE(physicochemical[[#This Row],[residual sugar]],Stats!E$3,Stats!E$7)</f>
        <v>-0.7501455814694844</v>
      </c>
      <c r="N854">
        <f>STANDARDIZE(physicochemical[[#This Row],[chlorides]],Stats!F$3,Stats!F$7)</f>
        <v>-0.70868278117861661</v>
      </c>
      <c r="O854">
        <f>STANDARDIZE(physicochemical[[#This Row],[free sulfur dioxide]],Stats!G$3,Stats!G$7)</f>
        <v>-0.81931630393553256</v>
      </c>
      <c r="P854">
        <f>STANDARDIZE(physicochemical[[#This Row],[density]],Stats!I$3,Stats!I$7)</f>
        <v>-3.2224141799530197</v>
      </c>
      <c r="Q854">
        <f>STANDARDIZE(physicochemical[[#This Row],[pH]],Stats!J$3,Stats!J$7)</f>
        <v>1.0820023906685963</v>
      </c>
      <c r="R854">
        <f>STANDARDIZE(physicochemical[[#This Row],[sulphates]],Stats!K$3,Stats!K$7)</f>
        <v>-0.75607371656346767</v>
      </c>
      <c r="S854">
        <f>STANDARDIZE(physicochemical[[#This Row],[alcohol]],Stats!L$3,Stats!L$7)</f>
        <v>2.5739462659859984</v>
      </c>
      <c r="T854" s="17">
        <f>STANDARDIZE(physicochemical[[#This Row],[quality]],Stats!N$3,Stats!N$7)</f>
        <v>0.50837380281196765</v>
      </c>
      <c r="U854">
        <f>SQRT(SUMXMY2($K$2:$S$2,physicochemical[[#This Row],[STDFA]:[STDAlc]]))</f>
        <v>5.1519628426887527</v>
      </c>
      <c r="V854" t="str">
        <f>VLOOKUP(physicochemical[[#This Row],[Euclidean Dist]],Quartiles,2)</f>
        <v>Q2</v>
      </c>
      <c r="W854">
        <f>IF(physicochemical[[#This Row],[Euclidean Dist]]&lt;=beta,1-2*(physicochemical[[#This Row],[Euclidean Dist]]/gamma)^2,2*((physicochemical[[#This Row],[Euclidean Dist]]-gamma)/gamma)^2)</f>
        <v>0.76710595234743928</v>
      </c>
      <c r="X854" t="str">
        <f>VLOOKUP(physicochemical[[#This Row],[S- Fn]],FuzzyQ,2)</f>
        <v>Q1</v>
      </c>
      <c r="Y854">
        <f>physicochemical[[#This Row],[Euclidean Dist]]^2</f>
        <v>26.542721132445575</v>
      </c>
      <c r="Z854" t="str">
        <f>VLOOKUP(physicochemical[[#This Row],[Concentration]],FuzzyQ,2)</f>
        <v>Q1</v>
      </c>
      <c r="AA854">
        <f>SQRT(physicochemical[[#This Row],[S- Fn]])</f>
        <v>0.87584584964903456</v>
      </c>
      <c r="AB854" t="str">
        <f>VLOOKUP(physicochemical[[#This Row],[Dialation]],FuzzyQ,2)</f>
        <v>Q1</v>
      </c>
    </row>
  </sheetData>
  <pageMargins left="0.7" right="0.7" top="0.75" bottom="0.75" header="0.3" footer="0.3"/>
  <pageSetup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EBDF3B1E99364F97D5BD08C490D451" ma:contentTypeVersion="7" ma:contentTypeDescription="Create a new document." ma:contentTypeScope="" ma:versionID="9b657a801e53d0a5dc49f5632e0b730b">
  <xsd:schema xmlns:xsd="http://www.w3.org/2001/XMLSchema" xmlns:xs="http://www.w3.org/2001/XMLSchema" xmlns:p="http://schemas.microsoft.com/office/2006/metadata/properties" xmlns:ns3="57fae2f7-bda6-4d1d-a6cf-157138be1885" targetNamespace="http://schemas.microsoft.com/office/2006/metadata/properties" ma:root="true" ma:fieldsID="feb7bfd901b8ed32c21b2e49e24f202b" ns3:_="">
    <xsd:import namespace="57fae2f7-bda6-4d1d-a6cf-157138be188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fae2f7-bda6-4d1d-a6cf-157138be1885"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 2 0 2 4 - 1 0 - 0 9 T 1 5 : 1 2 : 5 4 . 5 8 9 8 5 1 3 - 0 4 : 0 0 < / L a s t P r o c e s s e d T i m e > < / D a t a M o d e l i n g S a n d b o x . S e r i a l i z e d S a n d b o x E r r o r C a c h e > ] ] > < / 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p:properties xmlns:p="http://schemas.microsoft.com/office/2006/metadata/properties" xmlns:xsi="http://www.w3.org/2001/XMLSchema-instance" xmlns:pc="http://schemas.microsoft.com/office/infopath/2007/PartnerControls">
  <documentManagement/>
</p:properties>
</file>

<file path=customXml/item8.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2F6F898D-11B2-4508-92A5-7CC9F95183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fae2f7-bda6-4d1d-a6cf-157138be18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49FBB6-9BB6-4F30-8394-50293FA3B74A}">
  <ds:schemaRefs/>
</ds:datastoreItem>
</file>

<file path=customXml/itemProps3.xml><?xml version="1.0" encoding="utf-8"?>
<ds:datastoreItem xmlns:ds="http://schemas.openxmlformats.org/officeDocument/2006/customXml" ds:itemID="{B089D373-C359-4C6E-AEE1-C8DD7B5AC1A6}">
  <ds:schemaRefs/>
</ds:datastoreItem>
</file>

<file path=customXml/itemProps4.xml><?xml version="1.0" encoding="utf-8"?>
<ds:datastoreItem xmlns:ds="http://schemas.openxmlformats.org/officeDocument/2006/customXml" ds:itemID="{5B64F9B6-DCEF-429A-9681-A401E36F85FD}">
  <ds:schemaRefs/>
</ds:datastoreItem>
</file>

<file path=customXml/itemProps5.xml><?xml version="1.0" encoding="utf-8"?>
<ds:datastoreItem xmlns:ds="http://schemas.openxmlformats.org/officeDocument/2006/customXml" ds:itemID="{C6F7FA63-70FE-4431-BCF1-C140E9C33FEA}">
  <ds:schemaRefs/>
</ds:datastoreItem>
</file>

<file path=customXml/itemProps6.xml><?xml version="1.0" encoding="utf-8"?>
<ds:datastoreItem xmlns:ds="http://schemas.openxmlformats.org/officeDocument/2006/customXml" ds:itemID="{4FBCAB15-D028-443C-8AC9-30477B850002}">
  <ds:schemaRefs>
    <ds:schemaRef ds:uri="http://schemas.microsoft.com/sharepoint/v3/contenttype/forms"/>
  </ds:schemaRefs>
</ds:datastoreItem>
</file>

<file path=customXml/itemProps7.xml><?xml version="1.0" encoding="utf-8"?>
<ds:datastoreItem xmlns:ds="http://schemas.openxmlformats.org/officeDocument/2006/customXml" ds:itemID="{A6DEC753-D53A-4A5F-930B-4B69DC151D2F}">
  <ds:schemaRefs>
    <ds:schemaRef ds:uri="http://schemas.microsoft.com/office/2006/metadata/properties"/>
    <ds:schemaRef ds:uri="http://schemas.microsoft.com/office/infopath/2007/PartnerControls"/>
  </ds:schemaRefs>
</ds:datastoreItem>
</file>

<file path=customXml/itemProps8.xml><?xml version="1.0" encoding="utf-8"?>
<ds:datastoreItem xmlns:ds="http://schemas.openxmlformats.org/officeDocument/2006/customXml" ds:itemID="{FD1DA0E2-6ECD-47D7-97B5-C69B81F8E9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Identification</vt:lpstr>
      <vt:lpstr>Information</vt:lpstr>
      <vt:lpstr>Assumptions</vt:lpstr>
      <vt:lpstr>winequality-white</vt:lpstr>
      <vt:lpstr>Pivot Table &amp; Chart</vt:lpstr>
      <vt:lpstr>Stats</vt:lpstr>
      <vt:lpstr>Analyses</vt:lpstr>
      <vt:lpstr>Alpha</vt:lpstr>
      <vt:lpstr>beta</vt:lpstr>
      <vt:lpstr>FuzzyQ</vt:lpstr>
      <vt:lpstr>gamma</vt:lpstr>
      <vt:lpstr>MM</vt:lpstr>
      <vt:lpstr>Quartiles</vt:lpstr>
      <vt:lpstr>Step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AlexRamirez</dc:creator>
  <cp:lastModifiedBy>Alex Cubahiro</cp:lastModifiedBy>
  <dcterms:created xsi:type="dcterms:W3CDTF">2020-07-10T14:35:36Z</dcterms:created>
  <dcterms:modified xsi:type="dcterms:W3CDTF">2025-01-01T22:56:07Z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0x0101001BEBDF3B1E99364F97D5BD08C490D451</vt:lpwstr>
  </property>
</Properties>
</file>