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3"/>
    <sheet state="visible" name="balance sheet" sheetId="2" r:id="rId4"/>
    <sheet state="visible" name="Financing Table" sheetId="3" r:id="rId5"/>
    <sheet state="visible" name="Quaterly budget" sheetId="4" r:id="rId6"/>
  </sheets>
  <definedNames/>
  <calcPr/>
</workbook>
</file>

<file path=xl/sharedStrings.xml><?xml version="1.0" encoding="utf-8"?>
<sst xmlns="http://schemas.openxmlformats.org/spreadsheetml/2006/main" count="110" uniqueCount="85">
  <si>
    <t>Financing Table</t>
  </si>
  <si>
    <t>Needs</t>
  </si>
  <si>
    <t>Product : RADIO 210</t>
  </si>
  <si>
    <t>Opening balance sheet</t>
  </si>
  <si>
    <t>Estimated sales (units)</t>
  </si>
  <si>
    <t>Assets</t>
  </si>
  <si>
    <t>Unit price (K€)</t>
  </si>
  <si>
    <t>Raw Material</t>
  </si>
  <si>
    <t>Direct Labor</t>
  </si>
  <si>
    <t>Defense Market</t>
  </si>
  <si>
    <t>Price</t>
  </si>
  <si>
    <t>Civil Market</t>
  </si>
  <si>
    <t>Forecast Income Statement</t>
  </si>
  <si>
    <t>Expenses (K)</t>
  </si>
  <si>
    <t>Resources</t>
  </si>
  <si>
    <t>Investment</t>
  </si>
  <si>
    <t>SFC</t>
  </si>
  <si>
    <t>Liabilities</t>
  </si>
  <si>
    <t>Revenue (K)</t>
  </si>
  <si>
    <t>Production costs</t>
  </si>
  <si>
    <t>Capital</t>
  </si>
  <si>
    <t>Raw mat</t>
  </si>
  <si>
    <t>Fixed assets</t>
  </si>
  <si>
    <t>Sales</t>
  </si>
  <si>
    <t>WCR</t>
  </si>
  <si>
    <t>* final value of inventory - init</t>
  </si>
  <si>
    <t>Inventory</t>
  </si>
  <si>
    <t>Direct labour</t>
  </si>
  <si>
    <t>Production stock = F - I(*)</t>
  </si>
  <si>
    <t xml:space="preserve">Receivables </t>
  </si>
  <si>
    <t>Suppliers debt</t>
  </si>
  <si>
    <t>Gross value</t>
  </si>
  <si>
    <t>Depreciation</t>
  </si>
  <si>
    <t>No suppliers debt</t>
  </si>
  <si>
    <t>Ac profit</t>
  </si>
  <si>
    <t>other wages</t>
  </si>
  <si>
    <t>Total</t>
  </si>
  <si>
    <t>ext services</t>
  </si>
  <si>
    <t>Fi fees</t>
  </si>
  <si>
    <t>Profit</t>
  </si>
  <si>
    <t>Accumulated depreciation</t>
  </si>
  <si>
    <t>MLT loans</t>
  </si>
  <si>
    <t>Final income statement</t>
  </si>
  <si>
    <t>suppliers</t>
  </si>
  <si>
    <t>Total expenses</t>
  </si>
  <si>
    <t>Net value</t>
  </si>
  <si>
    <t>Inventories</t>
  </si>
  <si>
    <t>RM</t>
  </si>
  <si>
    <t>FP</t>
  </si>
  <si>
    <t>Total Revenue</t>
  </si>
  <si>
    <t>receivables</t>
  </si>
  <si>
    <t>Overdraft</t>
  </si>
  <si>
    <t>Profit before taxes</t>
  </si>
  <si>
    <t>Capital increase</t>
  </si>
  <si>
    <t>Supliers debt</t>
  </si>
  <si>
    <t>Taxes</t>
  </si>
  <si>
    <t>Profit after taxes</t>
  </si>
  <si>
    <t>Details</t>
  </si>
  <si>
    <t>Q1</t>
  </si>
  <si>
    <t>Q2</t>
  </si>
  <si>
    <t>Q3</t>
  </si>
  <si>
    <t>Q4</t>
  </si>
  <si>
    <t>BS (balance sheet)</t>
  </si>
  <si>
    <t>(loans, capital)</t>
  </si>
  <si>
    <t>Inflow</t>
  </si>
  <si>
    <t>35 200 / 4 = 8 800</t>
  </si>
  <si>
    <t>8 800 receivables</t>
  </si>
  <si>
    <t>90 days delay</t>
  </si>
  <si>
    <t>(from receivable bs)</t>
  </si>
  <si>
    <t>(loan repayment, dividends)</t>
  </si>
  <si>
    <t>Outflow</t>
  </si>
  <si>
    <t>7200 / 4 = 1800</t>
  </si>
  <si>
    <t>1800 suppliers debt / payables</t>
  </si>
  <si>
    <t>6050 / 4 = 1512,5</t>
  </si>
  <si>
    <t>450 / 4 = 112,5</t>
  </si>
  <si>
    <t>Investement</t>
  </si>
  <si>
    <t>20 000</t>
  </si>
  <si>
    <t>fi expenses</t>
  </si>
  <si>
    <t>300 / 4 = 75</t>
  </si>
  <si>
    <t>tax on profit</t>
  </si>
  <si>
    <t>Total outflow</t>
  </si>
  <si>
    <t>Initial balance</t>
  </si>
  <si>
    <t>overdraft from bs</t>
  </si>
  <si>
    <t>cash flow</t>
  </si>
  <si>
    <t>final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</si>
</sst>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color rgb="FFFF0000"/>
    </font>
    <font>
      <color rgb="FF0000FF"/>
    </font>
    <font>
      <sz val="10.0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1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4" fillId="0" fontId="1" numFmtId="0" xfId="0" applyBorder="1" applyFont="1"/>
    <xf borderId="3" fillId="0" fontId="2" numFmtId="0" xfId="0" applyAlignment="1" applyBorder="1" applyFont="1">
      <alignment readingOrder="0"/>
    </xf>
    <xf borderId="3" fillId="0" fontId="1" numFmtId="0" xfId="0" applyBorder="1" applyFont="1"/>
    <xf borderId="6" fillId="0" fontId="1" numFmtId="0" xfId="0" applyBorder="1" applyFont="1"/>
    <xf borderId="4" fillId="0" fontId="2" numFmtId="0" xfId="0" applyAlignment="1" applyBorder="1" applyFont="1">
      <alignment readingOrder="0"/>
    </xf>
    <xf borderId="5" fillId="0" fontId="1" numFmtId="0" xfId="0" applyBorder="1" applyFont="1"/>
    <xf borderId="5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6" fillId="0" fontId="1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5" fillId="0" fontId="1" numFmtId="0" xfId="0" applyAlignment="1" applyBorder="1" applyFont="1">
      <alignment readingOrder="0" shrinkToFit="0" wrapText="1"/>
    </xf>
    <xf borderId="6" fillId="0" fontId="3" numFmtId="0" xfId="0" applyBorder="1" applyFont="1"/>
    <xf borderId="6" fillId="0" fontId="4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Border="1" applyFont="1"/>
    <xf borderId="7" fillId="0" fontId="1" numFmtId="0" xfId="0" applyAlignment="1" applyBorder="1" applyFont="1">
      <alignment readingOrder="0"/>
    </xf>
    <xf borderId="2" fillId="0" fontId="2" numFmtId="0" xfId="0" applyBorder="1" applyFont="1"/>
    <xf borderId="10" fillId="0" fontId="1" numFmtId="0" xfId="0" applyBorder="1" applyFont="1"/>
    <xf borderId="0" fillId="0" fontId="5" numFmtId="0" xfId="0" applyAlignment="1" applyFont="1">
      <alignment readingOrder="0"/>
    </xf>
    <xf borderId="11" fillId="0" fontId="2" numFmtId="0" xfId="0" applyBorder="1" applyFont="1"/>
    <xf borderId="12" fillId="0" fontId="1" numFmtId="0" xfId="0" applyBorder="1" applyFont="1"/>
    <xf borderId="11" fillId="0" fontId="1" numFmtId="0" xfId="0" applyBorder="1" applyFont="1"/>
    <xf borderId="4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8" fillId="0" fontId="1" numFmtId="0" xfId="0" applyBorder="1" applyFont="1"/>
    <xf borderId="0" fillId="0" fontId="3" numFmtId="0" xfId="0" applyAlignment="1" applyFont="1">
      <alignment readingOrder="0"/>
    </xf>
    <xf borderId="2" fillId="0" fontId="2" numFmtId="0" xfId="0" applyBorder="1" applyFont="1"/>
    <xf borderId="4" fillId="0" fontId="2" numFmtId="0" xfId="0" applyAlignment="1" applyBorder="1" applyFont="1">
      <alignment readingOrder="0"/>
    </xf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20.29"/>
    <col customWidth="1" min="3" max="3" width="17.86"/>
    <col customWidth="1" min="4" max="4" width="16.29"/>
    <col customWidth="1" min="5" max="5" width="17.0"/>
    <col customWidth="1" min="6" max="6" width="18.43"/>
  </cols>
  <sheetData>
    <row r="1">
      <c r="B1" s="1" t="s">
        <v>2</v>
      </c>
      <c r="C1" s="2" t="s">
        <v>4</v>
      </c>
      <c r="D1" s="2" t="s">
        <v>6</v>
      </c>
      <c r="G1" s="1" t="s">
        <v>7</v>
      </c>
      <c r="H1" s="1" t="s">
        <v>8</v>
      </c>
    </row>
    <row r="2">
      <c r="B2" s="1" t="s">
        <v>9</v>
      </c>
      <c r="C2" s="2">
        <v>150.0</v>
      </c>
      <c r="D2" s="2">
        <v>160.0</v>
      </c>
      <c r="F2" s="1" t="s">
        <v>10</v>
      </c>
      <c r="G2" s="1">
        <v>60.0</v>
      </c>
      <c r="H2" s="1">
        <v>40.0</v>
      </c>
    </row>
    <row r="3">
      <c r="B3" s="1" t="s">
        <v>11</v>
      </c>
      <c r="C3" s="2">
        <v>70.0</v>
      </c>
      <c r="D3" s="2">
        <v>160.0</v>
      </c>
    </row>
    <row r="6">
      <c r="A6" s="1" t="s">
        <v>12</v>
      </c>
      <c r="C6" s="7" t="s">
        <v>13</v>
      </c>
      <c r="D6" s="9"/>
      <c r="E6" s="11"/>
      <c r="F6" s="7" t="s">
        <v>18</v>
      </c>
      <c r="G6" s="11"/>
    </row>
    <row r="7">
      <c r="C7" s="15" t="s">
        <v>19</v>
      </c>
      <c r="D7" s="1" t="s">
        <v>21</v>
      </c>
      <c r="E7" s="17">
        <v>15000.0</v>
      </c>
      <c r="F7" s="19" t="s">
        <v>23</v>
      </c>
      <c r="G7" s="21">
        <v>35200.0</v>
      </c>
      <c r="I7" s="1" t="s">
        <v>25</v>
      </c>
    </row>
    <row r="8">
      <c r="C8" s="22"/>
      <c r="D8" s="1" t="s">
        <v>27</v>
      </c>
      <c r="E8" s="23"/>
      <c r="F8" s="24" t="s">
        <v>28</v>
      </c>
      <c r="G8" s="23">
        <f>5417-(150*95)</f>
        <v>-8833</v>
      </c>
    </row>
    <row r="9">
      <c r="C9" s="22"/>
      <c r="D9" s="1" t="s">
        <v>32</v>
      </c>
      <c r="E9" s="23"/>
      <c r="G9" s="23"/>
      <c r="I9" s="1"/>
    </row>
    <row r="10">
      <c r="C10" s="22"/>
      <c r="D10" s="1" t="s">
        <v>35</v>
      </c>
      <c r="E10" s="21">
        <v>1250.0</v>
      </c>
      <c r="F10" s="22"/>
      <c r="G10" s="23"/>
    </row>
    <row r="11">
      <c r="C11" s="22"/>
      <c r="D11" s="1" t="s">
        <v>37</v>
      </c>
      <c r="E11" s="21">
        <v>450.0</v>
      </c>
      <c r="F11" s="22"/>
      <c r="G11" s="23"/>
    </row>
    <row r="12">
      <c r="C12" s="22"/>
      <c r="E12" s="23"/>
      <c r="F12" s="22"/>
      <c r="G12" s="23"/>
    </row>
    <row r="13">
      <c r="C13" s="22"/>
      <c r="D13" s="1" t="s">
        <v>38</v>
      </c>
      <c r="E13" s="21">
        <v>300.0</v>
      </c>
      <c r="F13" s="22"/>
      <c r="G13" s="23"/>
    </row>
    <row r="14">
      <c r="C14" s="22"/>
      <c r="E14" s="23"/>
      <c r="F14" s="22"/>
      <c r="G14" s="23"/>
    </row>
    <row r="15">
      <c r="C15" s="27"/>
      <c r="D15" s="28" t="s">
        <v>44</v>
      </c>
      <c r="E15" s="29">
        <f>E7+E10+E11+E13</f>
        <v>17000</v>
      </c>
      <c r="F15" s="30" t="s">
        <v>49</v>
      </c>
      <c r="G15" s="29">
        <f>G7+G8</f>
        <v>26367</v>
      </c>
    </row>
    <row r="16">
      <c r="C16" s="22"/>
      <c r="D16" s="1" t="s">
        <v>52</v>
      </c>
      <c r="E16" s="32">
        <f>G15-E15</f>
        <v>9367</v>
      </c>
      <c r="F16" s="22"/>
      <c r="G16" s="23"/>
    </row>
    <row r="17">
      <c r="C17" s="22"/>
      <c r="D17" s="1" t="s">
        <v>55</v>
      </c>
      <c r="E17" s="33">
        <f>E16*0.34</f>
        <v>3184.78</v>
      </c>
      <c r="F17" s="22"/>
      <c r="G17" s="23"/>
    </row>
    <row r="18">
      <c r="C18" s="22"/>
      <c r="D18" s="1" t="s">
        <v>56</v>
      </c>
      <c r="E18" s="34">
        <f>E16-E17</f>
        <v>6182.22</v>
      </c>
      <c r="F18" s="22"/>
      <c r="G18" s="23"/>
    </row>
    <row r="19">
      <c r="C19" s="35"/>
      <c r="D19" s="36"/>
      <c r="E19" s="36">
        <f>E18+E15+E17</f>
        <v>26367</v>
      </c>
      <c r="F19" s="35"/>
      <c r="G19" s="32"/>
    </row>
  </sheetData>
  <mergeCells count="4">
    <mergeCell ref="F6:G6"/>
    <mergeCell ref="C7:C9"/>
    <mergeCell ref="E7:E9"/>
    <mergeCell ref="C6:E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3</v>
      </c>
    </row>
    <row r="4">
      <c r="A4" s="3" t="s">
        <v>5</v>
      </c>
      <c r="B4" s="5"/>
      <c r="C4" s="10"/>
      <c r="D4" s="13" t="s">
        <v>17</v>
      </c>
      <c r="E4" s="16"/>
    </row>
    <row r="5">
      <c r="A5" s="14"/>
      <c r="C5" s="12"/>
      <c r="E5" s="12"/>
    </row>
    <row r="6">
      <c r="A6" s="6" t="s">
        <v>22</v>
      </c>
      <c r="C6" s="12"/>
      <c r="D6" s="1" t="s">
        <v>20</v>
      </c>
      <c r="E6" s="25">
        <f>12000+4685</f>
        <v>16685</v>
      </c>
    </row>
    <row r="7">
      <c r="A7" s="14"/>
      <c r="B7" s="1" t="s">
        <v>31</v>
      </c>
      <c r="C7" s="8">
        <v>10000.0</v>
      </c>
      <c r="D7" s="1" t="s">
        <v>34</v>
      </c>
      <c r="E7" s="25">
        <f>18000+5400</f>
        <v>23400</v>
      </c>
    </row>
    <row r="8">
      <c r="A8" s="14"/>
      <c r="C8" s="26">
        <v>20000.0</v>
      </c>
      <c r="D8" s="1" t="s">
        <v>39</v>
      </c>
      <c r="E8" s="20">
        <v>6182.0</v>
      </c>
    </row>
    <row r="9">
      <c r="A9" s="14"/>
      <c r="C9" s="20"/>
      <c r="E9" s="12"/>
    </row>
    <row r="10">
      <c r="A10" s="14"/>
      <c r="B10" s="1" t="s">
        <v>40</v>
      </c>
      <c r="C10" s="8">
        <v>4000.0</v>
      </c>
      <c r="D10" s="1" t="s">
        <v>41</v>
      </c>
      <c r="E10" s="8">
        <v>2000.0</v>
      </c>
    </row>
    <row r="11">
      <c r="A11" s="14"/>
      <c r="C11" s="26">
        <v>3000.0</v>
      </c>
      <c r="E11" s="12"/>
    </row>
    <row r="12">
      <c r="A12" s="14"/>
      <c r="C12" s="20"/>
      <c r="D12" s="1" t="s">
        <v>43</v>
      </c>
      <c r="E12" s="25">
        <f>1700+100</f>
        <v>1800</v>
      </c>
    </row>
    <row r="13">
      <c r="A13" s="14"/>
      <c r="B13" s="1" t="s">
        <v>45</v>
      </c>
      <c r="C13" s="8">
        <f>C7+C8-C10-C11</f>
        <v>23000</v>
      </c>
      <c r="E13" s="12"/>
    </row>
    <row r="14">
      <c r="A14" s="14"/>
      <c r="C14" s="12"/>
      <c r="E14" s="12"/>
    </row>
    <row r="15">
      <c r="A15" s="6" t="s">
        <v>46</v>
      </c>
      <c r="B15" s="1" t="s">
        <v>47</v>
      </c>
      <c r="C15" s="8">
        <v>13800.0</v>
      </c>
      <c r="E15" s="12"/>
    </row>
    <row r="16">
      <c r="A16" s="14"/>
      <c r="B16" s="1" t="s">
        <v>48</v>
      </c>
      <c r="C16" s="20">
        <v>5417.0</v>
      </c>
      <c r="E16" s="12"/>
    </row>
    <row r="17">
      <c r="A17" s="14"/>
      <c r="C17" s="12"/>
      <c r="E17" s="12"/>
    </row>
    <row r="18">
      <c r="A18" s="14"/>
      <c r="B18" s="1" t="s">
        <v>50</v>
      </c>
      <c r="C18" s="25">
        <f>6000+2800</f>
        <v>8800</v>
      </c>
      <c r="D18" s="1" t="s">
        <v>51</v>
      </c>
      <c r="E18" s="8">
        <v>950.0</v>
      </c>
    </row>
    <row r="19">
      <c r="A19" s="14"/>
      <c r="C19" s="12"/>
      <c r="E19" s="12"/>
    </row>
    <row r="20">
      <c r="A20" s="31"/>
      <c r="B20" s="5"/>
      <c r="C20" s="16">
        <f>C13+C15+C16+C18</f>
        <v>51017</v>
      </c>
      <c r="D20" s="5"/>
      <c r="E20" s="16">
        <f>SUM(E6:E18) </f>
        <v>51017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3" t="s">
        <v>1</v>
      </c>
      <c r="B3" s="4"/>
      <c r="C3" s="3" t="s">
        <v>14</v>
      </c>
      <c r="D3" s="4"/>
    </row>
    <row r="4">
      <c r="A4" s="6" t="s">
        <v>15</v>
      </c>
      <c r="B4" s="8">
        <v>20000.0</v>
      </c>
      <c r="C4" s="6" t="s">
        <v>16</v>
      </c>
      <c r="D4" s="12">
        <f>6182+3000</f>
        <v>9182</v>
      </c>
    </row>
    <row r="5">
      <c r="A5" s="14"/>
      <c r="B5" s="12"/>
      <c r="C5" s="18" t="s">
        <v>20</v>
      </c>
      <c r="D5" s="20">
        <v>4685.0</v>
      </c>
    </row>
    <row r="6">
      <c r="A6" s="14"/>
      <c r="B6" s="12"/>
      <c r="C6" s="14"/>
      <c r="D6" s="12"/>
    </row>
    <row r="7">
      <c r="A7" s="14"/>
      <c r="B7" s="12"/>
      <c r="C7" s="14"/>
      <c r="D7" s="12"/>
    </row>
    <row r="8">
      <c r="A8" s="14"/>
      <c r="B8" s="12"/>
      <c r="C8" s="14"/>
      <c r="D8" s="12"/>
    </row>
    <row r="9">
      <c r="A9" s="6" t="s">
        <v>24</v>
      </c>
      <c r="B9" s="12"/>
      <c r="C9" s="6" t="s">
        <v>26</v>
      </c>
      <c r="D9" s="12">
        <f>14250-5417</f>
        <v>8833</v>
      </c>
    </row>
    <row r="10">
      <c r="A10" s="6" t="s">
        <v>29</v>
      </c>
      <c r="B10" s="12">
        <f>8800-6000</f>
        <v>2800</v>
      </c>
      <c r="C10" s="6" t="s">
        <v>30</v>
      </c>
      <c r="D10" s="12">
        <f>1800-1700</f>
        <v>100</v>
      </c>
    </row>
    <row r="11">
      <c r="A11" s="14"/>
      <c r="B11" s="12"/>
      <c r="C11" s="6" t="s">
        <v>33</v>
      </c>
      <c r="D11" s="12"/>
    </row>
    <row r="12">
      <c r="A12" s="14"/>
      <c r="B12" s="12"/>
      <c r="C12" s="14"/>
      <c r="D12" s="12"/>
    </row>
    <row r="13">
      <c r="A13" s="3" t="s">
        <v>36</v>
      </c>
      <c r="B13" s="16">
        <f>SUM(B4:B10)</f>
        <v>22800</v>
      </c>
      <c r="C13" s="3" t="s">
        <v>36</v>
      </c>
      <c r="D13" s="16">
        <f>SUM(D4:D10)</f>
        <v>22800</v>
      </c>
    </row>
    <row r="18">
      <c r="A18" s="1" t="s">
        <v>42</v>
      </c>
    </row>
    <row r="20">
      <c r="A20" s="7" t="s">
        <v>13</v>
      </c>
      <c r="B20" s="9"/>
      <c r="C20" s="11"/>
      <c r="D20" s="7" t="s">
        <v>18</v>
      </c>
      <c r="E20" s="11"/>
    </row>
    <row r="21">
      <c r="A21" s="15" t="s">
        <v>19</v>
      </c>
      <c r="B21" s="1" t="s">
        <v>21</v>
      </c>
      <c r="C21" s="17">
        <v>15000.0</v>
      </c>
      <c r="D21" s="19" t="s">
        <v>23</v>
      </c>
      <c r="E21" s="21">
        <v>35200.0</v>
      </c>
    </row>
    <row r="22">
      <c r="A22" s="22"/>
      <c r="B22" s="1" t="s">
        <v>27</v>
      </c>
      <c r="C22" s="23"/>
      <c r="D22" s="24" t="s">
        <v>28</v>
      </c>
      <c r="E22" s="23">
        <f>5417-(150*95)</f>
        <v>-8833</v>
      </c>
    </row>
    <row r="23">
      <c r="A23" s="22"/>
      <c r="B23" s="1" t="s">
        <v>32</v>
      </c>
      <c r="C23" s="23"/>
      <c r="E23" s="23"/>
    </row>
    <row r="24">
      <c r="A24" s="22"/>
      <c r="B24" s="1" t="s">
        <v>35</v>
      </c>
      <c r="C24" s="21">
        <v>1250.0</v>
      </c>
      <c r="D24" s="22"/>
      <c r="E24" s="23"/>
    </row>
    <row r="25">
      <c r="A25" s="22"/>
      <c r="B25" s="1" t="s">
        <v>37</v>
      </c>
      <c r="C25" s="21">
        <v>450.0</v>
      </c>
      <c r="D25" s="22"/>
      <c r="E25" s="23"/>
    </row>
    <row r="26">
      <c r="A26" s="22"/>
      <c r="C26" s="23"/>
      <c r="D26" s="22"/>
      <c r="E26" s="23"/>
    </row>
    <row r="27">
      <c r="A27" s="22"/>
      <c r="B27" s="1" t="s">
        <v>15</v>
      </c>
      <c r="C27" s="21">
        <v>20000.0</v>
      </c>
      <c r="D27" s="19" t="s">
        <v>53</v>
      </c>
      <c r="E27" s="21">
        <v>4685.0</v>
      </c>
    </row>
    <row r="28">
      <c r="A28" s="22"/>
      <c r="B28" s="1" t="s">
        <v>54</v>
      </c>
      <c r="C28" s="21">
        <v>100.0</v>
      </c>
      <c r="D28" s="19" t="s">
        <v>50</v>
      </c>
      <c r="E28" s="21">
        <v>2800.0</v>
      </c>
    </row>
    <row r="29">
      <c r="A29" s="22"/>
      <c r="C29" s="23"/>
      <c r="D29" s="22"/>
      <c r="E29" s="23"/>
    </row>
    <row r="30">
      <c r="A30" s="22"/>
      <c r="B30" s="1" t="s">
        <v>38</v>
      </c>
      <c r="C30" s="21">
        <v>300.0</v>
      </c>
      <c r="D30" s="22"/>
      <c r="E30" s="23"/>
    </row>
    <row r="31">
      <c r="A31" s="22"/>
      <c r="C31" s="23"/>
      <c r="D31" s="22"/>
      <c r="E31" s="23"/>
    </row>
    <row r="32">
      <c r="A32" s="27"/>
      <c r="B32" s="28" t="s">
        <v>44</v>
      </c>
      <c r="C32" s="29">
        <f>SUM(C21:C23:C31) </f>
        <v>37100</v>
      </c>
      <c r="D32" s="30" t="s">
        <v>49</v>
      </c>
      <c r="E32" s="29">
        <f>Sum(E21:E28) </f>
        <v>33852</v>
      </c>
    </row>
    <row r="33">
      <c r="A33" s="22"/>
      <c r="B33" s="1" t="s">
        <v>52</v>
      </c>
      <c r="C33" s="32">
        <f>E32-C32</f>
        <v>-3248</v>
      </c>
      <c r="D33" s="22"/>
      <c r="E33" s="23"/>
    </row>
    <row r="34">
      <c r="A34" s="22"/>
      <c r="B34" s="1" t="s">
        <v>55</v>
      </c>
      <c r="C34" s="33">
        <f>C33*0.34</f>
        <v>-1104.32</v>
      </c>
      <c r="D34" s="22"/>
      <c r="E34" s="23"/>
    </row>
    <row r="35">
      <c r="A35" s="22"/>
      <c r="B35" s="1" t="s">
        <v>56</v>
      </c>
      <c r="C35" s="34">
        <f>C33-C34</f>
        <v>-2143.68</v>
      </c>
      <c r="D35" s="22"/>
      <c r="E35" s="23"/>
    </row>
    <row r="36">
      <c r="A36" s="35"/>
      <c r="B36" s="36"/>
      <c r="C36" s="36">
        <f>C35+C32+C34</f>
        <v>33852</v>
      </c>
      <c r="D36" s="35"/>
      <c r="E36" s="32"/>
    </row>
  </sheetData>
  <mergeCells count="6">
    <mergeCell ref="A3:B3"/>
    <mergeCell ref="C3:D3"/>
    <mergeCell ref="D20:E20"/>
    <mergeCell ref="A21:A23"/>
    <mergeCell ref="C21:C23"/>
    <mergeCell ref="A20:C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8" max="8" width="17.0"/>
  </cols>
  <sheetData>
    <row r="1">
      <c r="C1" s="7" t="s">
        <v>57</v>
      </c>
      <c r="D1" s="37" t="s">
        <v>58</v>
      </c>
      <c r="E1" s="37" t="s">
        <v>59</v>
      </c>
      <c r="F1" s="37" t="s">
        <v>60</v>
      </c>
      <c r="G1" s="37" t="s">
        <v>61</v>
      </c>
      <c r="H1" s="38" t="s">
        <v>62</v>
      </c>
    </row>
    <row r="2">
      <c r="A2" s="30" t="s">
        <v>63</v>
      </c>
      <c r="B2" s="28" t="s">
        <v>64</v>
      </c>
      <c r="C2" s="28" t="s">
        <v>65</v>
      </c>
      <c r="D2" s="28">
        <v>6000.0</v>
      </c>
      <c r="E2" s="28">
        <v>8800.0</v>
      </c>
      <c r="F2" s="28">
        <v>8800.0</v>
      </c>
      <c r="G2" s="28">
        <v>8800.0</v>
      </c>
      <c r="H2" s="39" t="s">
        <v>66</v>
      </c>
    </row>
    <row r="3">
      <c r="A3" s="40" t="s">
        <v>67</v>
      </c>
      <c r="B3" s="41" t="s">
        <v>23</v>
      </c>
      <c r="C3" s="36"/>
      <c r="D3" s="1" t="s">
        <v>68</v>
      </c>
      <c r="E3" s="36"/>
      <c r="F3" s="36"/>
      <c r="G3" s="36"/>
      <c r="H3" s="32"/>
    </row>
    <row r="4">
      <c r="A4" s="30" t="s">
        <v>69</v>
      </c>
      <c r="B4" s="28" t="s">
        <v>70</v>
      </c>
      <c r="C4" s="42"/>
      <c r="D4" s="42"/>
      <c r="E4" s="42"/>
      <c r="F4" s="42"/>
      <c r="G4" s="42"/>
      <c r="H4" s="29"/>
    </row>
    <row r="5">
      <c r="A5" s="19" t="s">
        <v>67</v>
      </c>
      <c r="B5" s="1" t="s">
        <v>21</v>
      </c>
      <c r="C5" s="1" t="s">
        <v>71</v>
      </c>
      <c r="D5" s="1">
        <v>1700.0</v>
      </c>
      <c r="E5" s="1">
        <v>1800.0</v>
      </c>
      <c r="F5" s="1">
        <v>1800.0</v>
      </c>
      <c r="G5" s="1">
        <v>1800.0</v>
      </c>
      <c r="H5" s="21" t="s">
        <v>72</v>
      </c>
    </row>
    <row r="6">
      <c r="A6" s="22"/>
      <c r="B6" s="1" t="s">
        <v>27</v>
      </c>
      <c r="C6" s="1" t="s">
        <v>73</v>
      </c>
      <c r="D6" s="1">
        <v>1512.5</v>
      </c>
      <c r="E6" s="1">
        <v>1512.5</v>
      </c>
      <c r="F6" s="1">
        <v>1512.5</v>
      </c>
      <c r="G6" s="1">
        <v>1512.5</v>
      </c>
      <c r="H6" s="21"/>
    </row>
    <row r="7">
      <c r="A7" s="35"/>
      <c r="B7" s="41" t="s">
        <v>35</v>
      </c>
      <c r="C7" s="41" t="s">
        <v>74</v>
      </c>
      <c r="D7" s="41">
        <v>112.5</v>
      </c>
      <c r="E7" s="41">
        <v>112.5</v>
      </c>
      <c r="F7" s="41">
        <v>112.5</v>
      </c>
      <c r="G7" s="41">
        <v>112.5</v>
      </c>
      <c r="H7" s="32"/>
    </row>
    <row r="8">
      <c r="A8" s="22"/>
      <c r="B8" s="1" t="s">
        <v>75</v>
      </c>
      <c r="C8" s="1"/>
      <c r="D8" s="1" t="s">
        <v>76</v>
      </c>
      <c r="E8" s="1"/>
      <c r="F8" s="1"/>
      <c r="G8" s="1"/>
      <c r="H8" s="23"/>
    </row>
    <row r="9">
      <c r="A9" s="22"/>
      <c r="B9" s="1" t="s">
        <v>77</v>
      </c>
      <c r="C9" s="1" t="s">
        <v>78</v>
      </c>
      <c r="D9" s="1">
        <v>75.0</v>
      </c>
      <c r="E9" s="1">
        <v>75.0</v>
      </c>
      <c r="F9" s="1">
        <v>75.0</v>
      </c>
      <c r="G9" s="1">
        <v>75.0</v>
      </c>
      <c r="H9" s="23"/>
    </row>
    <row r="10">
      <c r="A10" s="22"/>
      <c r="B10" s="43" t="s">
        <v>79</v>
      </c>
      <c r="C10" s="43"/>
      <c r="D10" s="43"/>
      <c r="E10" s="43"/>
      <c r="F10" s="43"/>
      <c r="G10" s="43">
        <v>3185.0</v>
      </c>
      <c r="H10" s="23"/>
    </row>
    <row r="11">
      <c r="A11" s="44"/>
      <c r="B11" s="45" t="s">
        <v>80</v>
      </c>
      <c r="C11" s="45"/>
      <c r="D11" s="45">
        <v>23400.0</v>
      </c>
      <c r="E11" s="45">
        <v>3500.0</v>
      </c>
      <c r="F11" s="45">
        <v>3500.0</v>
      </c>
      <c r="G11" s="45">
        <v>6685.0</v>
      </c>
      <c r="H11" s="46"/>
    </row>
    <row r="12">
      <c r="A12" s="27"/>
      <c r="B12" s="42"/>
      <c r="C12" s="42"/>
      <c r="D12" s="42"/>
      <c r="E12" s="42"/>
      <c r="F12" s="42"/>
      <c r="G12" s="42"/>
      <c r="H12" s="29"/>
    </row>
    <row r="13">
      <c r="A13" s="22"/>
      <c r="B13" s="1" t="s">
        <v>81</v>
      </c>
      <c r="C13" s="1" t="s">
        <v>82</v>
      </c>
      <c r="D13" s="1">
        <v>-950.0</v>
      </c>
      <c r="E13">
        <f t="shared" ref="E13:G13" si="1">D15</f>
        <v>-18350</v>
      </c>
      <c r="F13">
        <f t="shared" si="1"/>
        <v>-13050</v>
      </c>
      <c r="G13">
        <f t="shared" si="1"/>
        <v>-7750</v>
      </c>
      <c r="H13" s="23"/>
    </row>
    <row r="14">
      <c r="A14" s="22"/>
      <c r="B14" s="1" t="s">
        <v>83</v>
      </c>
      <c r="D14">
        <f t="shared" ref="D14:G14" si="2">D2-D11</f>
        <v>-17400</v>
      </c>
      <c r="E14">
        <f t="shared" si="2"/>
        <v>5300</v>
      </c>
      <c r="F14">
        <f t="shared" si="2"/>
        <v>5300</v>
      </c>
      <c r="G14">
        <f t="shared" si="2"/>
        <v>2115</v>
      </c>
      <c r="H14" s="23"/>
    </row>
    <row r="15">
      <c r="A15" s="35"/>
      <c r="B15" s="41" t="s">
        <v>84</v>
      </c>
      <c r="C15" s="36"/>
      <c r="D15" s="36">
        <f t="shared" ref="D15:G15" si="3">D14+D13</f>
        <v>-18350</v>
      </c>
      <c r="E15" s="36">
        <f t="shared" si="3"/>
        <v>-13050</v>
      </c>
      <c r="F15" s="36">
        <f t="shared" si="3"/>
        <v>-7750</v>
      </c>
      <c r="G15" s="36">
        <f t="shared" si="3"/>
        <v>-5635</v>
      </c>
      <c r="H15" s="32"/>
    </row>
  </sheetData>
  <drawing r:id="rId1"/>
</worksheet>
</file>