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eoh/Desktop/"/>
    </mc:Choice>
  </mc:AlternateContent>
  <xr:revisionPtr revIDLastSave="0" documentId="13_ncr:1_{2F4BF94E-2CDE-4C45-8F94-A88348C4A02E}" xr6:coauthVersionLast="47" xr6:coauthVersionMax="47" xr10:uidLastSave="{00000000-0000-0000-0000-000000000000}"/>
  <bookViews>
    <workbookView xWindow="0" yWindow="500" windowWidth="28800" windowHeight="17500" xr2:uid="{DB0C2C75-ED9E-EA41-BC49-90FB439031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8" i="1"/>
  <c r="B38" i="2"/>
  <c r="F19" i="2"/>
  <c r="F20" i="2"/>
  <c r="B37" i="2"/>
  <c r="B36" i="2"/>
  <c r="B19" i="2"/>
  <c r="D51" i="2"/>
  <c r="B51" i="2"/>
  <c r="C43" i="2"/>
  <c r="C40" i="2"/>
  <c r="B30" i="2"/>
  <c r="B32" i="2" s="1"/>
  <c r="C32" i="2" s="1"/>
  <c r="B28" i="2"/>
  <c r="B27" i="2"/>
  <c r="B24" i="2"/>
  <c r="B25" i="2"/>
  <c r="B15" i="2"/>
  <c r="C50" i="2" s="1"/>
  <c r="E13" i="2"/>
  <c r="B10" i="2"/>
  <c r="C10" i="2" s="1"/>
  <c r="C7" i="2"/>
  <c r="B6" i="2"/>
  <c r="B13" i="2" s="1"/>
  <c r="C5" i="2"/>
  <c r="C4" i="2"/>
  <c r="D3" i="2"/>
  <c r="B16" i="2" s="1"/>
  <c r="C16" i="2" s="1"/>
  <c r="B17" i="2" s="1"/>
  <c r="B19" i="1"/>
  <c r="B27" i="1"/>
  <c r="B28" i="1" s="1"/>
  <c r="C28" i="1" s="1"/>
  <c r="B15" i="1"/>
  <c r="C50" i="1" s="1"/>
  <c r="E13" i="1"/>
  <c r="B10" i="1"/>
  <c r="C10" i="1" s="1"/>
  <c r="C7" i="1"/>
  <c r="B6" i="1"/>
  <c r="B13" i="1" s="1"/>
  <c r="C5" i="1"/>
  <c r="C4" i="1"/>
  <c r="D3" i="1"/>
  <c r="C40" i="1"/>
  <c r="B24" i="1"/>
  <c r="B16" i="1" l="1"/>
  <c r="C16" i="1" s="1"/>
  <c r="B17" i="1" s="1"/>
  <c r="B46" i="1"/>
  <c r="B42" i="2"/>
  <c r="B41" i="2" s="1"/>
  <c r="B46" i="2"/>
  <c r="C28" i="2"/>
  <c r="B20" i="2"/>
  <c r="C20" i="2" s="1"/>
  <c r="B31" i="2"/>
  <c r="C33" i="2" s="1"/>
  <c r="B36" i="1"/>
  <c r="B37" i="1" s="1"/>
  <c r="B30" i="1"/>
  <c r="B32" i="1" s="1"/>
  <c r="C32" i="1" s="1"/>
  <c r="B31" i="1"/>
  <c r="C33" i="1" s="1"/>
  <c r="B25" i="1"/>
  <c r="B20" i="1"/>
  <c r="C20" i="1" s="1"/>
  <c r="C46" i="1" l="1"/>
  <c r="B47" i="1"/>
  <c r="C42" i="2"/>
  <c r="C41" i="2"/>
  <c r="B47" i="2"/>
  <c r="C46" i="2"/>
  <c r="B42" i="1"/>
  <c r="C47" i="1" l="1"/>
  <c r="B48" i="1"/>
  <c r="B49" i="1" s="1"/>
  <c r="B51" i="1" s="1"/>
  <c r="B48" i="2"/>
  <c r="B49" i="2" s="1"/>
  <c r="C47" i="2"/>
  <c r="B41" i="1"/>
  <c r="C41" i="1" s="1"/>
  <c r="C42" i="1"/>
</calcChain>
</file>

<file path=xl/sharedStrings.xml><?xml version="1.0" encoding="utf-8"?>
<sst xmlns="http://schemas.openxmlformats.org/spreadsheetml/2006/main" count="141" uniqueCount="63">
  <si>
    <t>approx ic</t>
  </si>
  <si>
    <t>Pdiss</t>
  </si>
  <si>
    <t>approx re</t>
  </si>
  <si>
    <t>re drop</t>
  </si>
  <si>
    <t>Re+Rc</t>
  </si>
  <si>
    <t>Ic</t>
  </si>
  <si>
    <t>Vce</t>
  </si>
  <si>
    <t>Quiescent Ic</t>
  </si>
  <si>
    <t>Vce|∆Ic</t>
  </si>
  <si>
    <t>Ic|∆Vce</t>
  </si>
  <si>
    <t>RL||Rc</t>
  </si>
  <si>
    <t>final avaliable signal swing</t>
  </si>
  <si>
    <t xml:space="preserve">round to </t>
  </si>
  <si>
    <t>&gt;22</t>
  </si>
  <si>
    <t>Ve</t>
  </si>
  <si>
    <t>Vb1</t>
  </si>
  <si>
    <t>Vb2</t>
  </si>
  <si>
    <t>pick R3</t>
  </si>
  <si>
    <t>R2</t>
  </si>
  <si>
    <t>R1</t>
  </si>
  <si>
    <t>pick</t>
  </si>
  <si>
    <t>k</t>
  </si>
  <si>
    <t>Darlington Cascode</t>
  </si>
  <si>
    <t>Step 2</t>
  </si>
  <si>
    <t>Cin</t>
  </si>
  <si>
    <t>Given</t>
  </si>
  <si>
    <t>Av</t>
  </si>
  <si>
    <t>db</t>
  </si>
  <si>
    <t>Rs</t>
  </si>
  <si>
    <t>kΩ</t>
  </si>
  <si>
    <t>ZL</t>
  </si>
  <si>
    <t>nF</t>
  </si>
  <si>
    <t>fHin</t>
  </si>
  <si>
    <t>kHz</t>
  </si>
  <si>
    <t>pF</t>
  </si>
  <si>
    <t>Step 3</t>
  </si>
  <si>
    <t>Rout</t>
  </si>
  <si>
    <t>Choose Rc</t>
  </si>
  <si>
    <t>gm</t>
  </si>
  <si>
    <t>mA/V</t>
  </si>
  <si>
    <t>Ic &gt; gm/35</t>
  </si>
  <si>
    <t>mA</t>
  </si>
  <si>
    <t>Choose Vcc</t>
  </si>
  <si>
    <t>max Pdiss</t>
  </si>
  <si>
    <t>mW</t>
  </si>
  <si>
    <t>Step 4</t>
  </si>
  <si>
    <t>(getting Ic)</t>
  </si>
  <si>
    <t>(Load Line)</t>
  </si>
  <si>
    <t>Step 5</t>
  </si>
  <si>
    <t>Rin = R3||(R1+R2)</t>
  </si>
  <si>
    <t>&gt;100k, ok</t>
  </si>
  <si>
    <t>Step 6</t>
  </si>
  <si>
    <t>Av2</t>
  </si>
  <si>
    <t>Pick Re</t>
  </si>
  <si>
    <t>ß</t>
  </si>
  <si>
    <t>pick Re1</t>
  </si>
  <si>
    <t>Re1</t>
  </si>
  <si>
    <t>Ω</t>
  </si>
  <si>
    <t>High Avo approx: Re1=</t>
  </si>
  <si>
    <t>Re2</t>
  </si>
  <si>
    <t>pick Re2</t>
  </si>
  <si>
    <t>dB</t>
  </si>
  <si>
    <t>Rin = R3||R2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</si>
</sst>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EAE9-D425-7E42-871A-0C18B360272C}">
  <dimension ref="A1:F51"/>
  <sheetViews>
    <sheetView tabSelected="1" topLeftCell="A28" zoomScale="125" zoomScaleNormal="150" workbookViewId="0">
      <selection activeCell="H44" sqref="H44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t="s">
        <v>22</v>
      </c>
    </row>
    <row r="2" spans="1:6" x14ac:dyDescent="0.2">
      <c r="A2" t="s">
        <v>25</v>
      </c>
    </row>
    <row r="3" spans="1:6" x14ac:dyDescent="0.2">
      <c r="A3" t="s">
        <v>26</v>
      </c>
      <c r="B3">
        <v>24</v>
      </c>
      <c r="C3" t="s">
        <v>27</v>
      </c>
      <c r="D3">
        <f>10^(B3/20)</f>
        <v>15.848931924611136</v>
      </c>
    </row>
    <row r="4" spans="1:6" x14ac:dyDescent="0.2">
      <c r="A4" t="s">
        <v>28</v>
      </c>
      <c r="B4">
        <v>25000</v>
      </c>
      <c r="C4">
        <f>B4/1000</f>
        <v>25</v>
      </c>
      <c r="D4" t="s">
        <v>21</v>
      </c>
    </row>
    <row r="5" spans="1:6" x14ac:dyDescent="0.2">
      <c r="A5" t="s">
        <v>30</v>
      </c>
      <c r="B5">
        <v>5000</v>
      </c>
      <c r="C5">
        <f>B5/1000</f>
        <v>5</v>
      </c>
      <c r="D5" t="s">
        <v>21</v>
      </c>
    </row>
    <row r="6" spans="1:6" x14ac:dyDescent="0.2">
      <c r="B6">
        <f>0.0000000022</f>
        <v>2.1999999999999998E-9</v>
      </c>
      <c r="C6" t="s">
        <v>31</v>
      </c>
    </row>
    <row r="7" spans="1:6" x14ac:dyDescent="0.2">
      <c r="A7" t="s">
        <v>32</v>
      </c>
      <c r="B7">
        <v>40000</v>
      </c>
      <c r="C7">
        <f>B7/1000</f>
        <v>40</v>
      </c>
      <c r="D7" t="s">
        <v>33</v>
      </c>
    </row>
    <row r="9" spans="1:6" x14ac:dyDescent="0.2">
      <c r="A9" t="s">
        <v>23</v>
      </c>
    </row>
    <row r="10" spans="1:6" x14ac:dyDescent="0.2">
      <c r="A10" t="s">
        <v>24</v>
      </c>
      <c r="B10">
        <f>1/(2*PI()*B4*B7*2)</f>
        <v>7.9577471545947675E-11</v>
      </c>
      <c r="C10">
        <f>B10*10^12</f>
        <v>79.577471545947674</v>
      </c>
      <c r="D10" t="s">
        <v>34</v>
      </c>
    </row>
    <row r="12" spans="1:6" x14ac:dyDescent="0.2">
      <c r="A12" t="s">
        <v>35</v>
      </c>
    </row>
    <row r="13" spans="1:6" x14ac:dyDescent="0.2">
      <c r="A13" t="s">
        <v>36</v>
      </c>
      <c r="B13">
        <f>1/(2*PI()*B7*B6)</f>
        <v>1808.578898771538</v>
      </c>
      <c r="C13" t="s">
        <v>37</v>
      </c>
      <c r="D13" s="2">
        <v>1780</v>
      </c>
      <c r="E13">
        <f>D13/1000</f>
        <v>1.78</v>
      </c>
      <c r="F13" t="s">
        <v>29</v>
      </c>
    </row>
    <row r="14" spans="1:6" x14ac:dyDescent="0.2">
      <c r="A14" t="s">
        <v>46</v>
      </c>
    </row>
    <row r="15" spans="1:6" x14ac:dyDescent="0.2">
      <c r="A15" t="s">
        <v>10</v>
      </c>
      <c r="B15">
        <f>1/(1/D13+1/B5)</f>
        <v>1312.6843657817108</v>
      </c>
    </row>
    <row r="16" spans="1:6" x14ac:dyDescent="0.2">
      <c r="A16" t="s">
        <v>38</v>
      </c>
      <c r="B16">
        <f>D3/B15</f>
        <v>1.2073680724591406E-2</v>
      </c>
      <c r="C16">
        <f>B16*1000</f>
        <v>12.073680724591405</v>
      </c>
      <c r="D16" t="s">
        <v>39</v>
      </c>
    </row>
    <row r="17" spans="1:4" x14ac:dyDescent="0.2">
      <c r="A17" t="s">
        <v>40</v>
      </c>
      <c r="B17">
        <f>C16/35</f>
        <v>0.34496230641689729</v>
      </c>
      <c r="C17" t="s">
        <v>41</v>
      </c>
    </row>
    <row r="18" spans="1:4" x14ac:dyDescent="0.2">
      <c r="A18" t="s">
        <v>42</v>
      </c>
      <c r="B18" s="2">
        <v>66</v>
      </c>
    </row>
    <row r="19" spans="1:4" x14ac:dyDescent="0.2">
      <c r="A19" t="s">
        <v>0</v>
      </c>
      <c r="B19">
        <f>(B18/2)/D13</f>
        <v>1.853932584269663E-2</v>
      </c>
    </row>
    <row r="20" spans="1:4" x14ac:dyDescent="0.2">
      <c r="A20" t="s">
        <v>1</v>
      </c>
      <c r="B20">
        <f>(B18/2)*B19</f>
        <v>0.61179775280898885</v>
      </c>
      <c r="C20">
        <f>B20*1000</f>
        <v>611.79775280898889</v>
      </c>
      <c r="D20" t="s">
        <v>44</v>
      </c>
    </row>
    <row r="21" spans="1:4" x14ac:dyDescent="0.2">
      <c r="A21" t="s">
        <v>43</v>
      </c>
      <c r="B21">
        <v>625</v>
      </c>
      <c r="C21" t="s">
        <v>44</v>
      </c>
    </row>
    <row r="23" spans="1:4" x14ac:dyDescent="0.2">
      <c r="A23" t="s">
        <v>45</v>
      </c>
    </row>
    <row r="24" spans="1:4" x14ac:dyDescent="0.2">
      <c r="A24" t="s">
        <v>3</v>
      </c>
      <c r="B24">
        <f>0.1*B18</f>
        <v>6.6000000000000005</v>
      </c>
      <c r="C24" t="s">
        <v>12</v>
      </c>
      <c r="D24" s="2">
        <v>7</v>
      </c>
    </row>
    <row r="25" spans="1:4" x14ac:dyDescent="0.2">
      <c r="A25" t="s">
        <v>2</v>
      </c>
      <c r="B25">
        <f>D24/B19</f>
        <v>377.57575757575756</v>
      </c>
      <c r="C25" s="1" t="s">
        <v>53</v>
      </c>
      <c r="D25" s="2">
        <v>379</v>
      </c>
    </row>
    <row r="26" spans="1:4" x14ac:dyDescent="0.2">
      <c r="A26" t="s">
        <v>47</v>
      </c>
    </row>
    <row r="27" spans="1:4" x14ac:dyDescent="0.2">
      <c r="A27" t="s">
        <v>4</v>
      </c>
      <c r="B27">
        <f>D13+D25</f>
        <v>2159</v>
      </c>
    </row>
    <row r="28" spans="1:4" x14ac:dyDescent="0.2">
      <c r="A28" t="s">
        <v>5</v>
      </c>
      <c r="B28">
        <f>B18/B27</f>
        <v>3.0569708198239925E-2</v>
      </c>
      <c r="C28">
        <f>B28*1000</f>
        <v>30.569708198239926</v>
      </c>
      <c r="D28" t="s">
        <v>41</v>
      </c>
    </row>
    <row r="29" spans="1:4" x14ac:dyDescent="0.2">
      <c r="A29" t="s">
        <v>7</v>
      </c>
      <c r="B29" s="2">
        <v>1.4999999999999999E-2</v>
      </c>
    </row>
    <row r="30" spans="1:4" x14ac:dyDescent="0.2">
      <c r="A30" t="s">
        <v>6</v>
      </c>
      <c r="B30">
        <f>B18-B29*B27</f>
        <v>33.615000000000002</v>
      </c>
    </row>
    <row r="31" spans="1:4" x14ac:dyDescent="0.2">
      <c r="A31" t="s">
        <v>8</v>
      </c>
      <c r="B31">
        <f>B30+B29*B15</f>
        <v>53.305265486725659</v>
      </c>
    </row>
    <row r="32" spans="1:4" x14ac:dyDescent="0.2">
      <c r="A32" t="s">
        <v>9</v>
      </c>
      <c r="B32">
        <f>B29+B30/B27</f>
        <v>3.0569708198239925E-2</v>
      </c>
      <c r="C32">
        <f>B32*1000</f>
        <v>30.569708198239926</v>
      </c>
    </row>
    <row r="33" spans="1:5" x14ac:dyDescent="0.2">
      <c r="A33" t="s">
        <v>11</v>
      </c>
      <c r="C33">
        <f>B31-D24</f>
        <v>46.305265486725659</v>
      </c>
      <c r="D33" t="s">
        <v>13</v>
      </c>
    </row>
    <row r="35" spans="1:5" x14ac:dyDescent="0.2">
      <c r="A35" t="s">
        <v>48</v>
      </c>
    </row>
    <row r="36" spans="1:5" x14ac:dyDescent="0.2">
      <c r="A36" t="s">
        <v>14</v>
      </c>
      <c r="B36">
        <f>D25*B28</f>
        <v>11.585919407132932</v>
      </c>
    </row>
    <row r="37" spans="1:5" x14ac:dyDescent="0.2">
      <c r="A37" t="s">
        <v>15</v>
      </c>
      <c r="B37">
        <f>B36+1.4</f>
        <v>12.985919407132933</v>
      </c>
    </row>
    <row r="38" spans="1:5" x14ac:dyDescent="0.2">
      <c r="A38" t="s">
        <v>16</v>
      </c>
      <c r="B38">
        <f>B37*3</f>
        <v>38.957758221398798</v>
      </c>
    </row>
    <row r="39" spans="1:5" x14ac:dyDescent="0.2">
      <c r="D39" t="s">
        <v>20</v>
      </c>
    </row>
    <row r="40" spans="1:5" x14ac:dyDescent="0.2">
      <c r="A40" t="s">
        <v>17</v>
      </c>
      <c r="B40">
        <v>1000000</v>
      </c>
      <c r="C40">
        <f>B40/1000</f>
        <v>1000</v>
      </c>
      <c r="D40" s="2">
        <v>1000</v>
      </c>
      <c r="E40" t="s">
        <v>21</v>
      </c>
    </row>
    <row r="41" spans="1:5" x14ac:dyDescent="0.2">
      <c r="A41" t="s">
        <v>18</v>
      </c>
      <c r="B41">
        <f>B18*B40/B37-B42-B40</f>
        <v>2000000</v>
      </c>
      <c r="C41">
        <f>B41/1000</f>
        <v>2000</v>
      </c>
      <c r="D41" s="2">
        <v>2000</v>
      </c>
      <c r="E41" t="s">
        <v>21</v>
      </c>
    </row>
    <row r="42" spans="1:5" x14ac:dyDescent="0.2">
      <c r="A42" t="s">
        <v>19</v>
      </c>
      <c r="B42">
        <f>B40/B37*(B18-B38)</f>
        <v>2082427.9691546047</v>
      </c>
      <c r="C42">
        <f>B42/1000</f>
        <v>2082.4279691546049</v>
      </c>
      <c r="D42" s="2">
        <v>2100</v>
      </c>
      <c r="E42" t="s">
        <v>21</v>
      </c>
    </row>
    <row r="43" spans="1:5" x14ac:dyDescent="0.2">
      <c r="A43" t="s">
        <v>62</v>
      </c>
      <c r="B43">
        <f>1/(1/D40+1/D41)</f>
        <v>666.66666666666663</v>
      </c>
      <c r="C43" t="s">
        <v>50</v>
      </c>
    </row>
    <row r="45" spans="1:5" x14ac:dyDescent="0.2">
      <c r="A45" t="s">
        <v>51</v>
      </c>
    </row>
    <row r="46" spans="1:5" x14ac:dyDescent="0.2">
      <c r="A46" t="s">
        <v>38</v>
      </c>
      <c r="B46">
        <f>35*B28</f>
        <v>1.0699397869383973</v>
      </c>
      <c r="C46">
        <f>B46*1000</f>
        <v>1069.9397869383972</v>
      </c>
      <c r="D46" t="s">
        <v>39</v>
      </c>
    </row>
    <row r="47" spans="1:5" x14ac:dyDescent="0.2">
      <c r="A47" t="s">
        <v>52</v>
      </c>
      <c r="B47">
        <f>-B46*B15</f>
        <v>-1404.4932306418489</v>
      </c>
      <c r="C47">
        <f>20*LOG(ABS(B47),10)</f>
        <v>62.950393006715252</v>
      </c>
      <c r="D47" t="s">
        <v>61</v>
      </c>
    </row>
    <row r="48" spans="1:5" x14ac:dyDescent="0.2">
      <c r="A48" t="s">
        <v>54</v>
      </c>
      <c r="B48">
        <f>(ABS(B47)-D3)/(ABS(B47)*D3)</f>
        <v>6.2383733864333338E-2</v>
      </c>
    </row>
    <row r="49" spans="1:5" x14ac:dyDescent="0.2">
      <c r="A49" t="s">
        <v>56</v>
      </c>
      <c r="B49">
        <f>B48*B15</f>
        <v>81.890152122797446</v>
      </c>
      <c r="C49" t="s">
        <v>55</v>
      </c>
      <c r="D49" s="2">
        <v>82.5</v>
      </c>
      <c r="E49" t="s">
        <v>57</v>
      </c>
    </row>
    <row r="50" spans="1:5" x14ac:dyDescent="0.2">
      <c r="A50" t="s">
        <v>58</v>
      </c>
      <c r="C50">
        <f>B15/D3</f>
        <v>82.824784157429477</v>
      </c>
    </row>
    <row r="51" spans="1:5" x14ac:dyDescent="0.2">
      <c r="A51" t="s">
        <v>59</v>
      </c>
      <c r="B51">
        <f>D25-B49</f>
        <v>297.10984787720258</v>
      </c>
      <c r="C51" t="s">
        <v>60</v>
      </c>
      <c r="D51" s="2">
        <v>294</v>
      </c>
      <c r="E51" t="s"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C0EF-55E9-A44F-A97A-E4D15582F848}">
  <dimension ref="A1:F51"/>
  <sheetViews>
    <sheetView topLeftCell="A11" workbookViewId="0">
      <selection activeCell="G39" sqref="G39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t="s">
        <v>22</v>
      </c>
    </row>
    <row r="2" spans="1:6" x14ac:dyDescent="0.2">
      <c r="A2" t="s">
        <v>25</v>
      </c>
    </row>
    <row r="3" spans="1:6" x14ac:dyDescent="0.2">
      <c r="A3" t="s">
        <v>26</v>
      </c>
      <c r="B3">
        <v>24</v>
      </c>
      <c r="C3" t="s">
        <v>27</v>
      </c>
      <c r="D3">
        <f>10^(B3/20)</f>
        <v>15.848931924611136</v>
      </c>
    </row>
    <row r="4" spans="1:6" x14ac:dyDescent="0.2">
      <c r="A4" t="s">
        <v>28</v>
      </c>
      <c r="B4">
        <v>25000</v>
      </c>
      <c r="C4">
        <f>B4/1000</f>
        <v>25</v>
      </c>
      <c r="D4" t="s">
        <v>21</v>
      </c>
    </row>
    <row r="5" spans="1:6" x14ac:dyDescent="0.2">
      <c r="A5" t="s">
        <v>30</v>
      </c>
      <c r="B5">
        <v>5000</v>
      </c>
      <c r="C5">
        <f>B5/1000</f>
        <v>5</v>
      </c>
      <c r="D5" t="s">
        <v>21</v>
      </c>
    </row>
    <row r="6" spans="1:6" x14ac:dyDescent="0.2">
      <c r="B6">
        <f>0.0000000022</f>
        <v>2.1999999999999998E-9</v>
      </c>
      <c r="C6" t="s">
        <v>31</v>
      </c>
    </row>
    <row r="7" spans="1:6" x14ac:dyDescent="0.2">
      <c r="A7" t="s">
        <v>32</v>
      </c>
      <c r="B7">
        <v>40000</v>
      </c>
      <c r="C7">
        <f>B7/1000</f>
        <v>40</v>
      </c>
      <c r="D7" t="s">
        <v>33</v>
      </c>
    </row>
    <row r="9" spans="1:6" x14ac:dyDescent="0.2">
      <c r="A9" t="s">
        <v>23</v>
      </c>
    </row>
    <row r="10" spans="1:6" x14ac:dyDescent="0.2">
      <c r="A10" t="s">
        <v>24</v>
      </c>
      <c r="B10">
        <f>1/(2*PI()*B4*B7*2)</f>
        <v>7.9577471545947675E-11</v>
      </c>
      <c r="C10">
        <f>B10*10^12</f>
        <v>79.577471545947674</v>
      </c>
      <c r="D10" t="s">
        <v>34</v>
      </c>
    </row>
    <row r="12" spans="1:6" x14ac:dyDescent="0.2">
      <c r="A12" t="s">
        <v>35</v>
      </c>
    </row>
    <row r="13" spans="1:6" x14ac:dyDescent="0.2">
      <c r="A13" t="s">
        <v>36</v>
      </c>
      <c r="B13">
        <f>1/(2*PI()*B7*B6)</f>
        <v>1808.578898771538</v>
      </c>
      <c r="C13" t="s">
        <v>37</v>
      </c>
      <c r="D13" s="2">
        <v>1800</v>
      </c>
      <c r="E13">
        <f>D13/1000</f>
        <v>1.8</v>
      </c>
      <c r="F13" t="s">
        <v>29</v>
      </c>
    </row>
    <row r="14" spans="1:6" x14ac:dyDescent="0.2">
      <c r="A14" t="s">
        <v>46</v>
      </c>
    </row>
    <row r="15" spans="1:6" x14ac:dyDescent="0.2">
      <c r="A15" t="s">
        <v>10</v>
      </c>
      <c r="B15">
        <f>1/(1/D13+1/B5)</f>
        <v>1323.5294117647059</v>
      </c>
    </row>
    <row r="16" spans="1:6" x14ac:dyDescent="0.2">
      <c r="A16" t="s">
        <v>38</v>
      </c>
      <c r="B16">
        <f>D3/B15</f>
        <v>1.1974748565261747E-2</v>
      </c>
      <c r="C16">
        <f>B16*1000</f>
        <v>11.974748565261747</v>
      </c>
      <c r="D16" t="s">
        <v>39</v>
      </c>
    </row>
    <row r="17" spans="1:6" x14ac:dyDescent="0.2">
      <c r="A17" t="s">
        <v>40</v>
      </c>
      <c r="B17">
        <f>C16/35</f>
        <v>0.34213567329319278</v>
      </c>
      <c r="C17" t="s">
        <v>41</v>
      </c>
    </row>
    <row r="18" spans="1:6" x14ac:dyDescent="0.2">
      <c r="A18" t="s">
        <v>42</v>
      </c>
      <c r="B18" s="2">
        <v>66</v>
      </c>
    </row>
    <row r="19" spans="1:6" x14ac:dyDescent="0.2">
      <c r="A19" t="s">
        <v>0</v>
      </c>
      <c r="B19">
        <f>(B18/2)/D13</f>
        <v>1.8333333333333333E-2</v>
      </c>
      <c r="F19">
        <f>B18-B19*D13</f>
        <v>33</v>
      </c>
    </row>
    <row r="20" spans="1:6" x14ac:dyDescent="0.2">
      <c r="A20" t="s">
        <v>1</v>
      </c>
      <c r="B20">
        <f>(B18/2)*B19</f>
        <v>0.60499999999999998</v>
      </c>
      <c r="C20">
        <f>B20*1000</f>
        <v>605</v>
      </c>
      <c r="D20" t="s">
        <v>44</v>
      </c>
      <c r="F20">
        <f>B19*D13</f>
        <v>33</v>
      </c>
    </row>
    <row r="21" spans="1:6" x14ac:dyDescent="0.2">
      <c r="A21" t="s">
        <v>43</v>
      </c>
      <c r="B21">
        <v>625</v>
      </c>
      <c r="C21" t="s">
        <v>44</v>
      </c>
    </row>
    <row r="23" spans="1:6" x14ac:dyDescent="0.2">
      <c r="A23" t="s">
        <v>45</v>
      </c>
    </row>
    <row r="24" spans="1:6" x14ac:dyDescent="0.2">
      <c r="A24" t="s">
        <v>3</v>
      </c>
      <c r="B24">
        <f>0.1*B18</f>
        <v>6.6000000000000005</v>
      </c>
      <c r="C24" t="s">
        <v>12</v>
      </c>
      <c r="D24" s="2">
        <v>7</v>
      </c>
    </row>
    <row r="25" spans="1:6" x14ac:dyDescent="0.2">
      <c r="A25" t="s">
        <v>2</v>
      </c>
      <c r="B25">
        <f>D24/B19</f>
        <v>381.81818181818181</v>
      </c>
      <c r="C25" s="1" t="s">
        <v>53</v>
      </c>
      <c r="D25" s="2">
        <v>379</v>
      </c>
    </row>
    <row r="26" spans="1:6" x14ac:dyDescent="0.2">
      <c r="A26" t="s">
        <v>47</v>
      </c>
    </row>
    <row r="27" spans="1:6" x14ac:dyDescent="0.2">
      <c r="A27" t="s">
        <v>4</v>
      </c>
      <c r="B27">
        <f>D13+D25</f>
        <v>2179</v>
      </c>
    </row>
    <row r="28" spans="1:6" x14ac:dyDescent="0.2">
      <c r="A28" t="s">
        <v>5</v>
      </c>
      <c r="B28">
        <f>B18/B27</f>
        <v>3.0289123451124368E-2</v>
      </c>
      <c r="C28">
        <f>B28*1000</f>
        <v>30.289123451124368</v>
      </c>
      <c r="D28" t="s">
        <v>41</v>
      </c>
    </row>
    <row r="29" spans="1:6" x14ac:dyDescent="0.2">
      <c r="A29" t="s">
        <v>7</v>
      </c>
      <c r="B29" s="2">
        <v>1.4999999999999999E-2</v>
      </c>
    </row>
    <row r="30" spans="1:6" x14ac:dyDescent="0.2">
      <c r="A30" t="s">
        <v>6</v>
      </c>
      <c r="B30">
        <f>B18-B29*B27</f>
        <v>33.314999999999998</v>
      </c>
    </row>
    <row r="31" spans="1:6" x14ac:dyDescent="0.2">
      <c r="A31" t="s">
        <v>8</v>
      </c>
      <c r="B31">
        <f>B30+B29*B15</f>
        <v>53.167941176470585</v>
      </c>
    </row>
    <row r="32" spans="1:6" x14ac:dyDescent="0.2">
      <c r="A32" t="s">
        <v>9</v>
      </c>
      <c r="B32">
        <f>B29+B30/B27</f>
        <v>3.0289123451124368E-2</v>
      </c>
      <c r="C32">
        <f>B32*1000</f>
        <v>30.289123451124368</v>
      </c>
    </row>
    <row r="33" spans="1:5" x14ac:dyDescent="0.2">
      <c r="A33" t="s">
        <v>11</v>
      </c>
      <c r="C33">
        <f>B31-D24</f>
        <v>46.167941176470585</v>
      </c>
      <c r="D33" t="s">
        <v>13</v>
      </c>
    </row>
    <row r="35" spans="1:5" x14ac:dyDescent="0.2">
      <c r="A35" t="s">
        <v>48</v>
      </c>
    </row>
    <row r="36" spans="1:5" x14ac:dyDescent="0.2">
      <c r="A36" t="s">
        <v>14</v>
      </c>
      <c r="B36">
        <f>D25*B28</f>
        <v>11.479577787976135</v>
      </c>
    </row>
    <row r="37" spans="1:5" x14ac:dyDescent="0.2">
      <c r="A37" t="s">
        <v>15</v>
      </c>
      <c r="B37">
        <f>B36+1.4</f>
        <v>12.879577787976135</v>
      </c>
    </row>
    <row r="38" spans="1:5" x14ac:dyDescent="0.2">
      <c r="A38" t="s">
        <v>16</v>
      </c>
      <c r="B38">
        <f>B37*3</f>
        <v>38.638733363928409</v>
      </c>
    </row>
    <row r="39" spans="1:5" x14ac:dyDescent="0.2">
      <c r="D39" t="s">
        <v>20</v>
      </c>
    </row>
    <row r="40" spans="1:5" x14ac:dyDescent="0.2">
      <c r="A40" t="s">
        <v>17</v>
      </c>
      <c r="B40">
        <v>1000000</v>
      </c>
      <c r="C40">
        <f>B40/1000</f>
        <v>1000</v>
      </c>
      <c r="D40" s="2">
        <v>1000</v>
      </c>
      <c r="E40" t="s">
        <v>21</v>
      </c>
    </row>
    <row r="41" spans="1:5" x14ac:dyDescent="0.2">
      <c r="A41" t="s">
        <v>18</v>
      </c>
      <c r="B41">
        <f>B18*B40/B37-B42-B40</f>
        <v>2000000</v>
      </c>
      <c r="C41">
        <f>B41/1000</f>
        <v>2000</v>
      </c>
      <c r="D41" s="2">
        <v>412</v>
      </c>
      <c r="E41" t="s">
        <v>21</v>
      </c>
    </row>
    <row r="42" spans="1:5" x14ac:dyDescent="0.2">
      <c r="A42" t="s">
        <v>19</v>
      </c>
      <c r="B42">
        <f>B40/B37*(B18-B38)</f>
        <v>2124391.58227803</v>
      </c>
      <c r="C42">
        <f>B42/1000</f>
        <v>2124.39158227803</v>
      </c>
      <c r="D42" s="2">
        <v>4120</v>
      </c>
      <c r="E42" t="s">
        <v>21</v>
      </c>
    </row>
    <row r="43" spans="1:5" x14ac:dyDescent="0.2">
      <c r="A43" t="s">
        <v>49</v>
      </c>
      <c r="C43">
        <f>1/(1/D40+1/(D41+D42))</f>
        <v>819.23355025307308</v>
      </c>
      <c r="D43" t="s">
        <v>50</v>
      </c>
    </row>
    <row r="45" spans="1:5" x14ac:dyDescent="0.2">
      <c r="A45" t="s">
        <v>51</v>
      </c>
    </row>
    <row r="46" spans="1:5" x14ac:dyDescent="0.2">
      <c r="A46" t="s">
        <v>38</v>
      </c>
      <c r="B46">
        <f>35*B28</f>
        <v>1.0601193207893529</v>
      </c>
      <c r="C46">
        <f>B46*1000</f>
        <v>1060.119320789353</v>
      </c>
      <c r="D46" t="s">
        <v>39</v>
      </c>
    </row>
    <row r="47" spans="1:5" x14ac:dyDescent="0.2">
      <c r="A47" t="s">
        <v>52</v>
      </c>
      <c r="B47">
        <f>-B46*B15</f>
        <v>-1403.0991010447317</v>
      </c>
      <c r="C47">
        <f>20*LOG(ABS(B47),10)</f>
        <v>62.941766927579536</v>
      </c>
    </row>
    <row r="48" spans="1:5" x14ac:dyDescent="0.2">
      <c r="A48" t="s">
        <v>54</v>
      </c>
      <c r="B48">
        <f>(ABS(B47)-D3)/(ABS(B47)*D3)</f>
        <v>6.2383026415311287E-2</v>
      </c>
    </row>
    <row r="49" spans="1:5" x14ac:dyDescent="0.2">
      <c r="A49" t="s">
        <v>56</v>
      </c>
      <c r="B49">
        <f>B48*B15</f>
        <v>82.565770255559059</v>
      </c>
      <c r="C49" t="s">
        <v>55</v>
      </c>
      <c r="D49" s="2">
        <v>69</v>
      </c>
      <c r="E49" t="s">
        <v>57</v>
      </c>
    </row>
    <row r="50" spans="1:5" x14ac:dyDescent="0.2">
      <c r="A50" t="s">
        <v>58</v>
      </c>
      <c r="C50">
        <f>B15/D3</f>
        <v>83.509060298849093</v>
      </c>
    </row>
    <row r="51" spans="1:5" x14ac:dyDescent="0.2">
      <c r="A51" t="s">
        <v>59</v>
      </c>
      <c r="B51">
        <f>D25-B49</f>
        <v>296.43422974444093</v>
      </c>
      <c r="C51" t="s">
        <v>60</v>
      </c>
      <c r="D51" s="2">
        <f>D25-D49</f>
        <v>310</v>
      </c>
      <c r="E5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Yeoh</dc:creator>
  <cp:lastModifiedBy>Alex Yeoh</cp:lastModifiedBy>
  <dcterms:created xsi:type="dcterms:W3CDTF">2023-04-03T19:19:51Z</dcterms:created>
  <dcterms:modified xsi:type="dcterms:W3CDTF">2023-04-04T23:59:18Z</dcterms:modified>
</cp:coreProperties>
</file>