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sahlmann/jwst/code/gitlab/tel/jwst_siaf_prototype/pysiaf/pysiaf/prd_data/JWST/PRDOPSSOC-H-014/SIAFXML/Excel/"/>
    </mc:Choice>
  </mc:AlternateContent>
  <bookViews>
    <workbookView xWindow="80" yWindow="460" windowWidth="28720" windowHeight="17540" tabRatio="500"/>
  </bookViews>
  <sheets>
    <sheet name="SIAF" sheetId="1" r:id="rId1"/>
    <sheet name="Calc" sheetId="3" r:id="rId2"/>
    <sheet name="XML" sheetId="10" r:id="rId3"/>
    <sheet name="Plot" sheetId="5" r:id="rId4"/>
  </sheets>
  <definedNames>
    <definedName name="DataSheetName">XML!$B$5</definedName>
    <definedName name="HeaderRow">XML!$B$6</definedName>
    <definedName name="LastRow">XML!$B$4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M41" i="3"/>
  <c r="BM69" i="3"/>
  <c r="DH34" i="1"/>
  <c r="BL41" i="3"/>
  <c r="BL69" i="3"/>
  <c r="DG34" i="1"/>
  <c r="BK41" i="3"/>
  <c r="BK69" i="3"/>
  <c r="DF34" i="1"/>
  <c r="BJ41" i="3"/>
  <c r="BJ69" i="3"/>
  <c r="DE34" i="1"/>
  <c r="BI41" i="3"/>
  <c r="BI69" i="3"/>
  <c r="DD34" i="1"/>
  <c r="BH41" i="3"/>
  <c r="H41" i="3"/>
  <c r="B69" i="3"/>
  <c r="H3" i="1"/>
  <c r="F69" i="3"/>
  <c r="I41" i="3"/>
  <c r="E69" i="3"/>
  <c r="I3" i="1"/>
  <c r="G69" i="3"/>
  <c r="J41" i="3"/>
  <c r="K41" i="3"/>
  <c r="L41" i="3"/>
  <c r="M41" i="3"/>
  <c r="N41" i="3"/>
  <c r="O41" i="3"/>
  <c r="P41" i="3"/>
  <c r="Q41" i="3"/>
  <c r="R41" i="3"/>
  <c r="S41" i="3"/>
  <c r="T41" i="3"/>
  <c r="U41" i="3"/>
  <c r="AJ69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K69" i="3"/>
  <c r="BH69" i="3"/>
  <c r="DC34" i="1"/>
  <c r="BG41" i="3"/>
  <c r="BG69" i="3"/>
  <c r="DB34" i="1"/>
  <c r="BF41" i="3"/>
  <c r="BF69" i="3"/>
  <c r="DA34" i="1"/>
  <c r="BE41" i="3"/>
  <c r="BE69" i="3"/>
  <c r="CZ34" i="1"/>
  <c r="BD41" i="3"/>
  <c r="BD69" i="3"/>
  <c r="CY34" i="1"/>
  <c r="BC41" i="3"/>
  <c r="BC69" i="3"/>
  <c r="CX34" i="1"/>
  <c r="BB41" i="3"/>
  <c r="BB69" i="3"/>
  <c r="CW34" i="1"/>
  <c r="BA41" i="3"/>
  <c r="BA69" i="3"/>
  <c r="CV34" i="1"/>
  <c r="AZ41" i="3"/>
  <c r="AZ69" i="3"/>
  <c r="CU34" i="1"/>
  <c r="AY41" i="3"/>
  <c r="AY69" i="3"/>
  <c r="CM34" i="1"/>
  <c r="AX41" i="3"/>
  <c r="AX69" i="3"/>
  <c r="CL34" i="1"/>
  <c r="AW41" i="3"/>
  <c r="AW69" i="3"/>
  <c r="CK34" i="1"/>
  <c r="AV41" i="3"/>
  <c r="AV69" i="3"/>
  <c r="CJ34" i="1"/>
  <c r="AU41" i="3"/>
  <c r="AU69" i="3"/>
  <c r="CI34" i="1"/>
  <c r="AT41" i="3"/>
  <c r="AT69" i="3"/>
  <c r="CH34" i="1"/>
  <c r="AS41" i="3"/>
  <c r="AS69" i="3"/>
  <c r="CG34" i="1"/>
  <c r="AR41" i="3"/>
  <c r="AR69" i="3"/>
  <c r="CF34" i="1"/>
  <c r="AQ41" i="3"/>
  <c r="AQ69" i="3"/>
  <c r="CE34" i="1"/>
  <c r="AP41" i="3"/>
  <c r="AP69" i="3"/>
  <c r="CD34" i="1"/>
  <c r="AO41" i="3"/>
  <c r="AO69" i="3"/>
  <c r="CC34" i="1"/>
  <c r="AN41" i="3"/>
  <c r="AN69" i="3"/>
  <c r="CB34" i="1"/>
  <c r="AM41" i="3"/>
  <c r="AM69" i="3"/>
  <c r="CA34" i="1"/>
  <c r="AL41" i="3"/>
  <c r="AL69" i="3"/>
  <c r="BZ34" i="1"/>
  <c r="BM68" i="3"/>
  <c r="DH33" i="1"/>
  <c r="BL68" i="3"/>
  <c r="DG33" i="1"/>
  <c r="BK68" i="3"/>
  <c r="DF33" i="1"/>
  <c r="BJ68" i="3"/>
  <c r="DE33" i="1"/>
  <c r="BI68" i="3"/>
  <c r="DD33" i="1"/>
  <c r="B68" i="3"/>
  <c r="F68" i="3"/>
  <c r="E68" i="3"/>
  <c r="G68" i="3"/>
  <c r="AJ68" i="3"/>
  <c r="AK68" i="3"/>
  <c r="BH68" i="3"/>
  <c r="DC33" i="1"/>
  <c r="BG68" i="3"/>
  <c r="DB33" i="1"/>
  <c r="BF68" i="3"/>
  <c r="DA33" i="1"/>
  <c r="BE68" i="3"/>
  <c r="CZ33" i="1"/>
  <c r="BD68" i="3"/>
  <c r="CY33" i="1"/>
  <c r="BC68" i="3"/>
  <c r="CX33" i="1"/>
  <c r="BB68" i="3"/>
  <c r="CW33" i="1"/>
  <c r="BA68" i="3"/>
  <c r="CV33" i="1"/>
  <c r="AZ68" i="3"/>
  <c r="CU33" i="1"/>
  <c r="AY68" i="3"/>
  <c r="CM33" i="1"/>
  <c r="AX68" i="3"/>
  <c r="CL33" i="1"/>
  <c r="AW68" i="3"/>
  <c r="CK33" i="1"/>
  <c r="AV68" i="3"/>
  <c r="CJ33" i="1"/>
  <c r="AU68" i="3"/>
  <c r="CI33" i="1"/>
  <c r="AT68" i="3"/>
  <c r="CH33" i="1"/>
  <c r="AS68" i="3"/>
  <c r="CG33" i="1"/>
  <c r="AR68" i="3"/>
  <c r="CF33" i="1"/>
  <c r="AQ68" i="3"/>
  <c r="CE33" i="1"/>
  <c r="AP68" i="3"/>
  <c r="CD33" i="1"/>
  <c r="AO68" i="3"/>
  <c r="CC33" i="1"/>
  <c r="AN68" i="3"/>
  <c r="CB33" i="1"/>
  <c r="AM68" i="3"/>
  <c r="CA33" i="1"/>
  <c r="AL68" i="3"/>
  <c r="BZ33" i="1"/>
  <c r="BM67" i="3"/>
  <c r="DH32" i="1"/>
  <c r="BL67" i="3"/>
  <c r="DG32" i="1"/>
  <c r="BK67" i="3"/>
  <c r="DF32" i="1"/>
  <c r="BJ67" i="3"/>
  <c r="DE32" i="1"/>
  <c r="BI67" i="3"/>
  <c r="DD32" i="1"/>
  <c r="B67" i="3"/>
  <c r="F67" i="3"/>
  <c r="E67" i="3"/>
  <c r="G67" i="3"/>
  <c r="AJ67" i="3"/>
  <c r="AK67" i="3"/>
  <c r="BH67" i="3"/>
  <c r="DC32" i="1"/>
  <c r="BG67" i="3"/>
  <c r="DB32" i="1"/>
  <c r="BF67" i="3"/>
  <c r="DA32" i="1"/>
  <c r="BE67" i="3"/>
  <c r="CZ32" i="1"/>
  <c r="BD67" i="3"/>
  <c r="CY32" i="1"/>
  <c r="BC67" i="3"/>
  <c r="CX32" i="1"/>
  <c r="BB67" i="3"/>
  <c r="CW32" i="1"/>
  <c r="BA67" i="3"/>
  <c r="CV32" i="1"/>
  <c r="AZ67" i="3"/>
  <c r="CU32" i="1"/>
  <c r="AY67" i="3"/>
  <c r="CM32" i="1"/>
  <c r="AX67" i="3"/>
  <c r="CL32" i="1"/>
  <c r="AW67" i="3"/>
  <c r="CK32" i="1"/>
  <c r="AV67" i="3"/>
  <c r="CJ32" i="1"/>
  <c r="AU67" i="3"/>
  <c r="CI32" i="1"/>
  <c r="AT67" i="3"/>
  <c r="CH32" i="1"/>
  <c r="AS67" i="3"/>
  <c r="CG32" i="1"/>
  <c r="AR67" i="3"/>
  <c r="CF32" i="1"/>
  <c r="AQ67" i="3"/>
  <c r="CE32" i="1"/>
  <c r="AP67" i="3"/>
  <c r="CD32" i="1"/>
  <c r="AO67" i="3"/>
  <c r="CC32" i="1"/>
  <c r="AN67" i="3"/>
  <c r="CB32" i="1"/>
  <c r="AM67" i="3"/>
  <c r="CA32" i="1"/>
  <c r="AL67" i="3"/>
  <c r="BZ32" i="1"/>
  <c r="BM66" i="3"/>
  <c r="DH31" i="1"/>
  <c r="BL66" i="3"/>
  <c r="DG31" i="1"/>
  <c r="BK66" i="3"/>
  <c r="DF31" i="1"/>
  <c r="BJ66" i="3"/>
  <c r="DE31" i="1"/>
  <c r="BI66" i="3"/>
  <c r="DD31" i="1"/>
  <c r="B66" i="3"/>
  <c r="F66" i="3"/>
  <c r="E66" i="3"/>
  <c r="G66" i="3"/>
  <c r="AJ66" i="3"/>
  <c r="AK66" i="3"/>
  <c r="BH66" i="3"/>
  <c r="DC31" i="1"/>
  <c r="BG66" i="3"/>
  <c r="DB31" i="1"/>
  <c r="BF66" i="3"/>
  <c r="DA31" i="1"/>
  <c r="BE66" i="3"/>
  <c r="CZ31" i="1"/>
  <c r="BD66" i="3"/>
  <c r="CY31" i="1"/>
  <c r="BC66" i="3"/>
  <c r="CX31" i="1"/>
  <c r="BB66" i="3"/>
  <c r="CW31" i="1"/>
  <c r="BA66" i="3"/>
  <c r="CV31" i="1"/>
  <c r="AZ66" i="3"/>
  <c r="CU31" i="1"/>
  <c r="AY66" i="3"/>
  <c r="CM31" i="1"/>
  <c r="AX66" i="3"/>
  <c r="CL31" i="1"/>
  <c r="AW66" i="3"/>
  <c r="CK31" i="1"/>
  <c r="AV66" i="3"/>
  <c r="CJ31" i="1"/>
  <c r="AU66" i="3"/>
  <c r="CI31" i="1"/>
  <c r="AT66" i="3"/>
  <c r="CH31" i="1"/>
  <c r="AS66" i="3"/>
  <c r="CG31" i="1"/>
  <c r="AR66" i="3"/>
  <c r="CF31" i="1"/>
  <c r="AQ66" i="3"/>
  <c r="CE31" i="1"/>
  <c r="AP66" i="3"/>
  <c r="CD31" i="1"/>
  <c r="AO66" i="3"/>
  <c r="CC31" i="1"/>
  <c r="AN66" i="3"/>
  <c r="CB31" i="1"/>
  <c r="AM66" i="3"/>
  <c r="CA31" i="1"/>
  <c r="AL66" i="3"/>
  <c r="BZ31" i="1"/>
  <c r="BM65" i="3"/>
  <c r="DH30" i="1"/>
  <c r="BL65" i="3"/>
  <c r="DG30" i="1"/>
  <c r="BK65" i="3"/>
  <c r="DF30" i="1"/>
  <c r="BJ65" i="3"/>
  <c r="DE30" i="1"/>
  <c r="BI65" i="3"/>
  <c r="DD30" i="1"/>
  <c r="B65" i="3"/>
  <c r="F65" i="3"/>
  <c r="E65" i="3"/>
  <c r="G65" i="3"/>
  <c r="AJ65" i="3"/>
  <c r="AK65" i="3"/>
  <c r="BH65" i="3"/>
  <c r="DC30" i="1"/>
  <c r="BG65" i="3"/>
  <c r="DB30" i="1"/>
  <c r="BF65" i="3"/>
  <c r="DA30" i="1"/>
  <c r="BE65" i="3"/>
  <c r="CZ30" i="1"/>
  <c r="BD65" i="3"/>
  <c r="CY30" i="1"/>
  <c r="BC65" i="3"/>
  <c r="CX30" i="1"/>
  <c r="BB65" i="3"/>
  <c r="CW30" i="1"/>
  <c r="BA65" i="3"/>
  <c r="CV30" i="1"/>
  <c r="AZ65" i="3"/>
  <c r="CU30" i="1"/>
  <c r="AY65" i="3"/>
  <c r="CM30" i="1"/>
  <c r="AX65" i="3"/>
  <c r="CL30" i="1"/>
  <c r="AW65" i="3"/>
  <c r="CK30" i="1"/>
  <c r="AV65" i="3"/>
  <c r="CJ30" i="1"/>
  <c r="AU65" i="3"/>
  <c r="CI30" i="1"/>
  <c r="AT65" i="3"/>
  <c r="CH30" i="1"/>
  <c r="AS65" i="3"/>
  <c r="CG30" i="1"/>
  <c r="AR65" i="3"/>
  <c r="CF30" i="1"/>
  <c r="AQ65" i="3"/>
  <c r="CE30" i="1"/>
  <c r="AP65" i="3"/>
  <c r="CD30" i="1"/>
  <c r="AO65" i="3"/>
  <c r="CC30" i="1"/>
  <c r="AN65" i="3"/>
  <c r="CB30" i="1"/>
  <c r="AM65" i="3"/>
  <c r="CA30" i="1"/>
  <c r="AL65" i="3"/>
  <c r="BZ30" i="1"/>
  <c r="BM39" i="3"/>
  <c r="BM64" i="3"/>
  <c r="DH29" i="1"/>
  <c r="BL39" i="3"/>
  <c r="BL64" i="3"/>
  <c r="DG29" i="1"/>
  <c r="BK39" i="3"/>
  <c r="BK64" i="3"/>
  <c r="DF29" i="1"/>
  <c r="BJ39" i="3"/>
  <c r="BJ64" i="3"/>
  <c r="DE29" i="1"/>
  <c r="BI39" i="3"/>
  <c r="BI64" i="3"/>
  <c r="DD29" i="1"/>
  <c r="BH39" i="3"/>
  <c r="H39" i="3"/>
  <c r="B64" i="3"/>
  <c r="F64" i="3"/>
  <c r="I39" i="3"/>
  <c r="E64" i="3"/>
  <c r="G64" i="3"/>
  <c r="J39" i="3"/>
  <c r="K39" i="3"/>
  <c r="L39" i="3"/>
  <c r="M39" i="3"/>
  <c r="N39" i="3"/>
  <c r="O39" i="3"/>
  <c r="P39" i="3"/>
  <c r="Q39" i="3"/>
  <c r="R39" i="3"/>
  <c r="S39" i="3"/>
  <c r="T39" i="3"/>
  <c r="U39" i="3"/>
  <c r="AJ64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K64" i="3"/>
  <c r="BH64" i="3"/>
  <c r="DC29" i="1"/>
  <c r="BG39" i="3"/>
  <c r="BG64" i="3"/>
  <c r="DB29" i="1"/>
  <c r="BF39" i="3"/>
  <c r="BF64" i="3"/>
  <c r="DA29" i="1"/>
  <c r="BE39" i="3"/>
  <c r="BE64" i="3"/>
  <c r="CZ29" i="1"/>
  <c r="BD39" i="3"/>
  <c r="BD64" i="3"/>
  <c r="CY29" i="1"/>
  <c r="BC39" i="3"/>
  <c r="BC64" i="3"/>
  <c r="CX29" i="1"/>
  <c r="BB39" i="3"/>
  <c r="BB64" i="3"/>
  <c r="CW29" i="1"/>
  <c r="BA39" i="3"/>
  <c r="BA64" i="3"/>
  <c r="CV29" i="1"/>
  <c r="AZ39" i="3"/>
  <c r="AZ64" i="3"/>
  <c r="CU29" i="1"/>
  <c r="AY39" i="3"/>
  <c r="AY64" i="3"/>
  <c r="CM29" i="1"/>
  <c r="AX39" i="3"/>
  <c r="AX64" i="3"/>
  <c r="CL29" i="1"/>
  <c r="AW39" i="3"/>
  <c r="AW64" i="3"/>
  <c r="CK29" i="1"/>
  <c r="AV39" i="3"/>
  <c r="AV64" i="3"/>
  <c r="CJ29" i="1"/>
  <c r="AU39" i="3"/>
  <c r="AU64" i="3"/>
  <c r="CI29" i="1"/>
  <c r="AT39" i="3"/>
  <c r="AT64" i="3"/>
  <c r="CH29" i="1"/>
  <c r="AS39" i="3"/>
  <c r="AS64" i="3"/>
  <c r="CG29" i="1"/>
  <c r="AR39" i="3"/>
  <c r="AR64" i="3"/>
  <c r="CF29" i="1"/>
  <c r="AQ39" i="3"/>
  <c r="AQ64" i="3"/>
  <c r="CE29" i="1"/>
  <c r="AP39" i="3"/>
  <c r="AP64" i="3"/>
  <c r="CD29" i="1"/>
  <c r="AO39" i="3"/>
  <c r="AO64" i="3"/>
  <c r="CC29" i="1"/>
  <c r="AN39" i="3"/>
  <c r="AN64" i="3"/>
  <c r="CB29" i="1"/>
  <c r="AM39" i="3"/>
  <c r="AM64" i="3"/>
  <c r="CA29" i="1"/>
  <c r="AL39" i="3"/>
  <c r="AL64" i="3"/>
  <c r="BZ29" i="1"/>
  <c r="BM63" i="3"/>
  <c r="DH28" i="1"/>
  <c r="BL63" i="3"/>
  <c r="DG28" i="1"/>
  <c r="BK63" i="3"/>
  <c r="DF28" i="1"/>
  <c r="BJ63" i="3"/>
  <c r="DE28" i="1"/>
  <c r="BI63" i="3"/>
  <c r="DD28" i="1"/>
  <c r="B63" i="3"/>
  <c r="F63" i="3"/>
  <c r="E63" i="3"/>
  <c r="G63" i="3"/>
  <c r="AJ63" i="3"/>
  <c r="AK63" i="3"/>
  <c r="BH63" i="3"/>
  <c r="DC28" i="1"/>
  <c r="BG63" i="3"/>
  <c r="DB28" i="1"/>
  <c r="BF63" i="3"/>
  <c r="DA28" i="1"/>
  <c r="BE63" i="3"/>
  <c r="CZ28" i="1"/>
  <c r="BD63" i="3"/>
  <c r="CY28" i="1"/>
  <c r="BC63" i="3"/>
  <c r="CX28" i="1"/>
  <c r="BB63" i="3"/>
  <c r="CW28" i="1"/>
  <c r="BA63" i="3"/>
  <c r="CV28" i="1"/>
  <c r="AZ63" i="3"/>
  <c r="CU28" i="1"/>
  <c r="AY63" i="3"/>
  <c r="CM28" i="1"/>
  <c r="AX63" i="3"/>
  <c r="CL28" i="1"/>
  <c r="AW63" i="3"/>
  <c r="CK28" i="1"/>
  <c r="AV63" i="3"/>
  <c r="CJ28" i="1"/>
  <c r="AU63" i="3"/>
  <c r="CI28" i="1"/>
  <c r="AT63" i="3"/>
  <c r="CH28" i="1"/>
  <c r="AS63" i="3"/>
  <c r="CG28" i="1"/>
  <c r="AR63" i="3"/>
  <c r="CF28" i="1"/>
  <c r="AQ63" i="3"/>
  <c r="CE28" i="1"/>
  <c r="AP63" i="3"/>
  <c r="CD28" i="1"/>
  <c r="AO63" i="3"/>
  <c r="CC28" i="1"/>
  <c r="AN63" i="3"/>
  <c r="CB28" i="1"/>
  <c r="AM63" i="3"/>
  <c r="CA28" i="1"/>
  <c r="AL63" i="3"/>
  <c r="BZ28" i="1"/>
  <c r="BM62" i="3"/>
  <c r="DH27" i="1"/>
  <c r="BL62" i="3"/>
  <c r="DG27" i="1"/>
  <c r="BK62" i="3"/>
  <c r="DF27" i="1"/>
  <c r="BJ62" i="3"/>
  <c r="DE27" i="1"/>
  <c r="BI62" i="3"/>
  <c r="DD27" i="1"/>
  <c r="B62" i="3"/>
  <c r="F62" i="3"/>
  <c r="E62" i="3"/>
  <c r="G62" i="3"/>
  <c r="AJ62" i="3"/>
  <c r="AK62" i="3"/>
  <c r="BH62" i="3"/>
  <c r="DC27" i="1"/>
  <c r="BG62" i="3"/>
  <c r="DB27" i="1"/>
  <c r="BF62" i="3"/>
  <c r="DA27" i="1"/>
  <c r="BE62" i="3"/>
  <c r="CZ27" i="1"/>
  <c r="BD62" i="3"/>
  <c r="CY27" i="1"/>
  <c r="BC62" i="3"/>
  <c r="CX27" i="1"/>
  <c r="BB62" i="3"/>
  <c r="CW27" i="1"/>
  <c r="BA62" i="3"/>
  <c r="CV27" i="1"/>
  <c r="AZ62" i="3"/>
  <c r="CU27" i="1"/>
  <c r="AY62" i="3"/>
  <c r="CM27" i="1"/>
  <c r="AX62" i="3"/>
  <c r="CL27" i="1"/>
  <c r="AW62" i="3"/>
  <c r="CK27" i="1"/>
  <c r="AV62" i="3"/>
  <c r="CJ27" i="1"/>
  <c r="AU62" i="3"/>
  <c r="CI27" i="1"/>
  <c r="AT62" i="3"/>
  <c r="CH27" i="1"/>
  <c r="AS62" i="3"/>
  <c r="CG27" i="1"/>
  <c r="AR62" i="3"/>
  <c r="CF27" i="1"/>
  <c r="AQ62" i="3"/>
  <c r="CE27" i="1"/>
  <c r="AP62" i="3"/>
  <c r="CD27" i="1"/>
  <c r="AO62" i="3"/>
  <c r="CC27" i="1"/>
  <c r="AN62" i="3"/>
  <c r="CB27" i="1"/>
  <c r="AM62" i="3"/>
  <c r="CA27" i="1"/>
  <c r="AL62" i="3"/>
  <c r="BZ27" i="1"/>
  <c r="BM61" i="3"/>
  <c r="DH26" i="1"/>
  <c r="BL61" i="3"/>
  <c r="DG26" i="1"/>
  <c r="BK61" i="3"/>
  <c r="DF26" i="1"/>
  <c r="BJ61" i="3"/>
  <c r="DE26" i="1"/>
  <c r="BI61" i="3"/>
  <c r="DD26" i="1"/>
  <c r="B61" i="3"/>
  <c r="F61" i="3"/>
  <c r="E61" i="3"/>
  <c r="G61" i="3"/>
  <c r="AJ61" i="3"/>
  <c r="AK61" i="3"/>
  <c r="BH61" i="3"/>
  <c r="DC26" i="1"/>
  <c r="BG61" i="3"/>
  <c r="DB26" i="1"/>
  <c r="BF61" i="3"/>
  <c r="DA26" i="1"/>
  <c r="BE61" i="3"/>
  <c r="CZ26" i="1"/>
  <c r="BD61" i="3"/>
  <c r="CY26" i="1"/>
  <c r="BC61" i="3"/>
  <c r="CX26" i="1"/>
  <c r="BB61" i="3"/>
  <c r="CW26" i="1"/>
  <c r="BA61" i="3"/>
  <c r="CV26" i="1"/>
  <c r="AZ61" i="3"/>
  <c r="CU26" i="1"/>
  <c r="AY61" i="3"/>
  <c r="CM26" i="1"/>
  <c r="AX61" i="3"/>
  <c r="CL26" i="1"/>
  <c r="AW61" i="3"/>
  <c r="CK26" i="1"/>
  <c r="AV61" i="3"/>
  <c r="CJ26" i="1"/>
  <c r="AU61" i="3"/>
  <c r="CI26" i="1"/>
  <c r="AT61" i="3"/>
  <c r="CH26" i="1"/>
  <c r="AS61" i="3"/>
  <c r="CG26" i="1"/>
  <c r="AR61" i="3"/>
  <c r="CF26" i="1"/>
  <c r="AQ61" i="3"/>
  <c r="CE26" i="1"/>
  <c r="AP61" i="3"/>
  <c r="CD26" i="1"/>
  <c r="AO61" i="3"/>
  <c r="CC26" i="1"/>
  <c r="AN61" i="3"/>
  <c r="CB26" i="1"/>
  <c r="AM61" i="3"/>
  <c r="CA26" i="1"/>
  <c r="AL61" i="3"/>
  <c r="BZ26" i="1"/>
  <c r="BM60" i="3"/>
  <c r="DH25" i="1"/>
  <c r="BL60" i="3"/>
  <c r="DG25" i="1"/>
  <c r="BK60" i="3"/>
  <c r="DF25" i="1"/>
  <c r="BJ60" i="3"/>
  <c r="DE25" i="1"/>
  <c r="BI60" i="3"/>
  <c r="DD25" i="1"/>
  <c r="B60" i="3"/>
  <c r="F60" i="3"/>
  <c r="E60" i="3"/>
  <c r="G60" i="3"/>
  <c r="AJ60" i="3"/>
  <c r="AK60" i="3"/>
  <c r="BH60" i="3"/>
  <c r="DC25" i="1"/>
  <c r="BG60" i="3"/>
  <c r="DB25" i="1"/>
  <c r="BF60" i="3"/>
  <c r="DA25" i="1"/>
  <c r="BE60" i="3"/>
  <c r="CZ25" i="1"/>
  <c r="BD60" i="3"/>
  <c r="CY25" i="1"/>
  <c r="BC60" i="3"/>
  <c r="CX25" i="1"/>
  <c r="BB60" i="3"/>
  <c r="CW25" i="1"/>
  <c r="BA60" i="3"/>
  <c r="CV25" i="1"/>
  <c r="AZ60" i="3"/>
  <c r="CU25" i="1"/>
  <c r="AY60" i="3"/>
  <c r="CM25" i="1"/>
  <c r="AX60" i="3"/>
  <c r="CL25" i="1"/>
  <c r="AW60" i="3"/>
  <c r="CK25" i="1"/>
  <c r="AV60" i="3"/>
  <c r="CJ25" i="1"/>
  <c r="AU60" i="3"/>
  <c r="CI25" i="1"/>
  <c r="AT60" i="3"/>
  <c r="CH25" i="1"/>
  <c r="AS60" i="3"/>
  <c r="CG25" i="1"/>
  <c r="AR60" i="3"/>
  <c r="CF25" i="1"/>
  <c r="AQ60" i="3"/>
  <c r="CE25" i="1"/>
  <c r="AP60" i="3"/>
  <c r="CD25" i="1"/>
  <c r="AO60" i="3"/>
  <c r="CC25" i="1"/>
  <c r="AN60" i="3"/>
  <c r="CB25" i="1"/>
  <c r="AM60" i="3"/>
  <c r="CA25" i="1"/>
  <c r="AL60" i="3"/>
  <c r="BZ25" i="1"/>
  <c r="O4" i="1"/>
  <c r="I69" i="3"/>
  <c r="AK34" i="1"/>
  <c r="W69" i="3"/>
  <c r="BF34" i="1"/>
  <c r="O34" i="1"/>
  <c r="H69" i="3"/>
  <c r="AJ34" i="1"/>
  <c r="V69" i="3"/>
  <c r="BE34" i="1"/>
  <c r="N34" i="1"/>
  <c r="R6" i="3"/>
  <c r="R34" i="1"/>
  <c r="U34" i="3"/>
  <c r="R34" i="3"/>
  <c r="P34" i="1"/>
  <c r="O6" i="1"/>
  <c r="I68" i="3"/>
  <c r="AK33" i="1"/>
  <c r="W68" i="3"/>
  <c r="BF33" i="1"/>
  <c r="O33" i="1"/>
  <c r="H68" i="3"/>
  <c r="AJ33" i="1"/>
  <c r="V68" i="3"/>
  <c r="BE33" i="1"/>
  <c r="N33" i="1"/>
  <c r="R33" i="1"/>
  <c r="U33" i="3"/>
  <c r="R33" i="3"/>
  <c r="P33" i="1"/>
  <c r="I67" i="3"/>
  <c r="AK32" i="1"/>
  <c r="W67" i="3"/>
  <c r="BF32" i="1"/>
  <c r="O32" i="1"/>
  <c r="H67" i="3"/>
  <c r="AJ32" i="1"/>
  <c r="V67" i="3"/>
  <c r="BE32" i="1"/>
  <c r="N32" i="1"/>
  <c r="R32" i="1"/>
  <c r="U32" i="3"/>
  <c r="R32" i="3"/>
  <c r="P32" i="1"/>
  <c r="I66" i="3"/>
  <c r="AK31" i="1"/>
  <c r="W66" i="3"/>
  <c r="BF31" i="1"/>
  <c r="O31" i="1"/>
  <c r="H66" i="3"/>
  <c r="AJ31" i="1"/>
  <c r="V66" i="3"/>
  <c r="BE31" i="1"/>
  <c r="N31" i="1"/>
  <c r="R31" i="1"/>
  <c r="U31" i="3"/>
  <c r="R31" i="3"/>
  <c r="P31" i="1"/>
  <c r="I65" i="3"/>
  <c r="AK30" i="1"/>
  <c r="W65" i="3"/>
  <c r="BF30" i="1"/>
  <c r="O30" i="1"/>
  <c r="H65" i="3"/>
  <c r="AJ30" i="1"/>
  <c r="V65" i="3"/>
  <c r="BE30" i="1"/>
  <c r="N30" i="1"/>
  <c r="R30" i="1"/>
  <c r="U30" i="3"/>
  <c r="R30" i="3"/>
  <c r="P30" i="1"/>
  <c r="I64" i="3"/>
  <c r="AK29" i="1"/>
  <c r="W64" i="3"/>
  <c r="BF29" i="1"/>
  <c r="O29" i="1"/>
  <c r="H64" i="3"/>
  <c r="AJ29" i="1"/>
  <c r="V64" i="3"/>
  <c r="BE29" i="1"/>
  <c r="N29" i="1"/>
  <c r="R3" i="3"/>
  <c r="R29" i="1"/>
  <c r="U29" i="3"/>
  <c r="R29" i="3"/>
  <c r="P29" i="1"/>
  <c r="I63" i="3"/>
  <c r="AK28" i="1"/>
  <c r="W63" i="3"/>
  <c r="BF28" i="1"/>
  <c r="O28" i="1"/>
  <c r="H63" i="3"/>
  <c r="AJ28" i="1"/>
  <c r="V63" i="3"/>
  <c r="BE28" i="1"/>
  <c r="N28" i="1"/>
  <c r="R28" i="1"/>
  <c r="U28" i="3"/>
  <c r="R28" i="3"/>
  <c r="P28" i="1"/>
  <c r="I62" i="3"/>
  <c r="AK27" i="1"/>
  <c r="W62" i="3"/>
  <c r="BF27" i="1"/>
  <c r="O27" i="1"/>
  <c r="H62" i="3"/>
  <c r="AJ27" i="1"/>
  <c r="V62" i="3"/>
  <c r="BE27" i="1"/>
  <c r="N27" i="1"/>
  <c r="R27" i="1"/>
  <c r="U27" i="3"/>
  <c r="R27" i="3"/>
  <c r="P27" i="1"/>
  <c r="I61" i="3"/>
  <c r="AK26" i="1"/>
  <c r="W61" i="3"/>
  <c r="BF26" i="1"/>
  <c r="O26" i="1"/>
  <c r="H61" i="3"/>
  <c r="AJ26" i="1"/>
  <c r="V61" i="3"/>
  <c r="BE26" i="1"/>
  <c r="N26" i="1"/>
  <c r="R26" i="1"/>
  <c r="U26" i="3"/>
  <c r="R26" i="3"/>
  <c r="P26" i="1"/>
  <c r="I60" i="3"/>
  <c r="AK25" i="1"/>
  <c r="W60" i="3"/>
  <c r="BF25" i="1"/>
  <c r="O25" i="1"/>
  <c r="H60" i="3"/>
  <c r="AJ25" i="1"/>
  <c r="V60" i="3"/>
  <c r="BE25" i="1"/>
  <c r="N25" i="1"/>
  <c r="R25" i="1"/>
  <c r="U25" i="3"/>
  <c r="R25" i="3"/>
  <c r="P25" i="1"/>
  <c r="B59" i="3"/>
  <c r="F59" i="3"/>
  <c r="E59" i="3"/>
  <c r="G59" i="3"/>
  <c r="I59" i="3"/>
  <c r="AK24" i="1"/>
  <c r="W59" i="3"/>
  <c r="BF24" i="1"/>
  <c r="O24" i="1"/>
  <c r="H59" i="3"/>
  <c r="AJ24" i="1"/>
  <c r="V59" i="3"/>
  <c r="BE24" i="1"/>
  <c r="N24" i="1"/>
  <c r="AJ59" i="3"/>
  <c r="R24" i="1"/>
  <c r="U24" i="3"/>
  <c r="AK59" i="3"/>
  <c r="R24" i="3"/>
  <c r="P24" i="1"/>
  <c r="B58" i="3"/>
  <c r="F58" i="3"/>
  <c r="E58" i="3"/>
  <c r="G58" i="3"/>
  <c r="I58" i="3"/>
  <c r="AK23" i="1"/>
  <c r="W58" i="3"/>
  <c r="BF23" i="1"/>
  <c r="O23" i="1"/>
  <c r="H58" i="3"/>
  <c r="AJ23" i="1"/>
  <c r="V58" i="3"/>
  <c r="BE23" i="1"/>
  <c r="N23" i="1"/>
  <c r="AJ58" i="3"/>
  <c r="R23" i="1"/>
  <c r="U23" i="3"/>
  <c r="AK58" i="3"/>
  <c r="R23" i="3"/>
  <c r="P23" i="1"/>
  <c r="B57" i="3"/>
  <c r="F57" i="3"/>
  <c r="E57" i="3"/>
  <c r="G57" i="3"/>
  <c r="I57" i="3"/>
  <c r="AK22" i="1"/>
  <c r="W57" i="3"/>
  <c r="BF22" i="1"/>
  <c r="O22" i="1"/>
  <c r="H57" i="3"/>
  <c r="AJ22" i="1"/>
  <c r="V57" i="3"/>
  <c r="BE22" i="1"/>
  <c r="N22" i="1"/>
  <c r="AJ57" i="3"/>
  <c r="R22" i="1"/>
  <c r="U22" i="3"/>
  <c r="AK57" i="3"/>
  <c r="R22" i="3"/>
  <c r="P22" i="1"/>
  <c r="B56" i="3"/>
  <c r="F56" i="3"/>
  <c r="E56" i="3"/>
  <c r="G56" i="3"/>
  <c r="I56" i="3"/>
  <c r="AK21" i="1"/>
  <c r="W56" i="3"/>
  <c r="BF21" i="1"/>
  <c r="O21" i="1"/>
  <c r="H56" i="3"/>
  <c r="AJ21" i="1"/>
  <c r="V56" i="3"/>
  <c r="BE21" i="1"/>
  <c r="N21" i="1"/>
  <c r="AJ56" i="3"/>
  <c r="R21" i="1"/>
  <c r="U21" i="3"/>
  <c r="AK56" i="3"/>
  <c r="R21" i="3"/>
  <c r="P21" i="1"/>
  <c r="B55" i="3"/>
  <c r="F55" i="3"/>
  <c r="E55" i="3"/>
  <c r="G55" i="3"/>
  <c r="I55" i="3"/>
  <c r="AK20" i="1"/>
  <c r="W55" i="3"/>
  <c r="BF20" i="1"/>
  <c r="O20" i="1"/>
  <c r="H55" i="3"/>
  <c r="AJ20" i="1"/>
  <c r="V55" i="3"/>
  <c r="BE20" i="1"/>
  <c r="N20" i="1"/>
  <c r="AJ55" i="3"/>
  <c r="R20" i="1"/>
  <c r="U20" i="3"/>
  <c r="AK55" i="3"/>
  <c r="R20" i="3"/>
  <c r="P20" i="1"/>
  <c r="B54" i="3"/>
  <c r="F54" i="3"/>
  <c r="E54" i="3"/>
  <c r="G54" i="3"/>
  <c r="I54" i="3"/>
  <c r="AK19" i="1"/>
  <c r="W54" i="3"/>
  <c r="BF19" i="1"/>
  <c r="O19" i="1"/>
  <c r="H54" i="3"/>
  <c r="AJ19" i="1"/>
  <c r="V54" i="3"/>
  <c r="BE19" i="1"/>
  <c r="N19" i="1"/>
  <c r="AJ54" i="3"/>
  <c r="R19" i="1"/>
  <c r="U19" i="3"/>
  <c r="AK54" i="3"/>
  <c r="R19" i="3"/>
  <c r="P19" i="1"/>
  <c r="B53" i="3"/>
  <c r="F53" i="3"/>
  <c r="E53" i="3"/>
  <c r="G53" i="3"/>
  <c r="I53" i="3"/>
  <c r="AK18" i="1"/>
  <c r="W53" i="3"/>
  <c r="BF18" i="1"/>
  <c r="O18" i="1"/>
  <c r="H53" i="3"/>
  <c r="AJ18" i="1"/>
  <c r="V53" i="3"/>
  <c r="BE18" i="1"/>
  <c r="N18" i="1"/>
  <c r="AJ53" i="3"/>
  <c r="R18" i="1"/>
  <c r="U18" i="3"/>
  <c r="AK53" i="3"/>
  <c r="R18" i="3"/>
  <c r="P18" i="1"/>
  <c r="B52" i="3"/>
  <c r="F52" i="3"/>
  <c r="E52" i="3"/>
  <c r="G52" i="3"/>
  <c r="I52" i="3"/>
  <c r="AK17" i="1"/>
  <c r="W52" i="3"/>
  <c r="BF17" i="1"/>
  <c r="O17" i="1"/>
  <c r="H52" i="3"/>
  <c r="AJ17" i="1"/>
  <c r="V52" i="3"/>
  <c r="BE17" i="1"/>
  <c r="N17" i="1"/>
  <c r="AJ52" i="3"/>
  <c r="R17" i="1"/>
  <c r="U17" i="3"/>
  <c r="AK52" i="3"/>
  <c r="R17" i="3"/>
  <c r="P17" i="1"/>
  <c r="B51" i="3"/>
  <c r="F51" i="3"/>
  <c r="E51" i="3"/>
  <c r="G51" i="3"/>
  <c r="I51" i="3"/>
  <c r="AK16" i="1"/>
  <c r="W51" i="3"/>
  <c r="BF16" i="1"/>
  <c r="O16" i="1"/>
  <c r="H51" i="3"/>
  <c r="AJ16" i="1"/>
  <c r="V51" i="3"/>
  <c r="BE16" i="1"/>
  <c r="N16" i="1"/>
  <c r="AJ51" i="3"/>
  <c r="R16" i="1"/>
  <c r="U16" i="3"/>
  <c r="AK51" i="3"/>
  <c r="R16" i="3"/>
  <c r="P16" i="1"/>
  <c r="B50" i="3"/>
  <c r="F50" i="3"/>
  <c r="E50" i="3"/>
  <c r="G50" i="3"/>
  <c r="I50" i="3"/>
  <c r="AK15" i="1"/>
  <c r="W50" i="3"/>
  <c r="BF15" i="1"/>
  <c r="O15" i="1"/>
  <c r="H50" i="3"/>
  <c r="AJ15" i="1"/>
  <c r="V50" i="3"/>
  <c r="BE15" i="1"/>
  <c r="N15" i="1"/>
  <c r="AJ50" i="3"/>
  <c r="R15" i="1"/>
  <c r="U15" i="3"/>
  <c r="AK50" i="3"/>
  <c r="R15" i="3"/>
  <c r="P15" i="1"/>
  <c r="B49" i="3"/>
  <c r="F49" i="3"/>
  <c r="E49" i="3"/>
  <c r="G49" i="3"/>
  <c r="I49" i="3"/>
  <c r="AK14" i="1"/>
  <c r="W49" i="3"/>
  <c r="BF14" i="1"/>
  <c r="O14" i="1"/>
  <c r="H49" i="3"/>
  <c r="AJ14" i="1"/>
  <c r="V49" i="3"/>
  <c r="BE14" i="1"/>
  <c r="N14" i="1"/>
  <c r="AJ49" i="3"/>
  <c r="R14" i="1"/>
  <c r="U14" i="3"/>
  <c r="AK49" i="3"/>
  <c r="R14" i="3"/>
  <c r="P14" i="1"/>
  <c r="B48" i="3"/>
  <c r="F48" i="3"/>
  <c r="E48" i="3"/>
  <c r="G48" i="3"/>
  <c r="I48" i="3"/>
  <c r="AK13" i="1"/>
  <c r="W48" i="3"/>
  <c r="BF13" i="1"/>
  <c r="O13" i="1"/>
  <c r="H48" i="3"/>
  <c r="AJ13" i="1"/>
  <c r="V48" i="3"/>
  <c r="BE13" i="1"/>
  <c r="N13" i="1"/>
  <c r="AJ48" i="3"/>
  <c r="R13" i="1"/>
  <c r="U13" i="3"/>
  <c r="AK48" i="3"/>
  <c r="R13" i="3"/>
  <c r="P13" i="1"/>
  <c r="B47" i="3"/>
  <c r="F47" i="3"/>
  <c r="E47" i="3"/>
  <c r="G47" i="3"/>
  <c r="I47" i="3"/>
  <c r="AK12" i="1"/>
  <c r="W47" i="3"/>
  <c r="BF12" i="1"/>
  <c r="O12" i="1"/>
  <c r="H47" i="3"/>
  <c r="AJ12" i="1"/>
  <c r="V47" i="3"/>
  <c r="BE12" i="1"/>
  <c r="N12" i="1"/>
  <c r="AJ47" i="3"/>
  <c r="R12" i="1"/>
  <c r="U12" i="3"/>
  <c r="AK47" i="3"/>
  <c r="R12" i="3"/>
  <c r="P12" i="1"/>
  <c r="B46" i="3"/>
  <c r="F46" i="3"/>
  <c r="E46" i="3"/>
  <c r="G46" i="3"/>
  <c r="I46" i="3"/>
  <c r="AK11" i="1"/>
  <c r="W46" i="3"/>
  <c r="BF11" i="1"/>
  <c r="O11" i="1"/>
  <c r="H46" i="3"/>
  <c r="AJ11" i="1"/>
  <c r="V46" i="3"/>
  <c r="BE11" i="1"/>
  <c r="N11" i="1"/>
  <c r="AJ46" i="3"/>
  <c r="R11" i="1"/>
  <c r="U11" i="3"/>
  <c r="AK46" i="3"/>
  <c r="R11" i="3"/>
  <c r="P11" i="1"/>
  <c r="B45" i="3"/>
  <c r="F45" i="3"/>
  <c r="E45" i="3"/>
  <c r="G45" i="3"/>
  <c r="I45" i="3"/>
  <c r="AK10" i="1"/>
  <c r="W45" i="3"/>
  <c r="BF10" i="1"/>
  <c r="O10" i="1"/>
  <c r="H45" i="3"/>
  <c r="AJ10" i="1"/>
  <c r="V45" i="3"/>
  <c r="BE10" i="1"/>
  <c r="N10" i="1"/>
  <c r="AJ45" i="3"/>
  <c r="R10" i="1"/>
  <c r="U10" i="3"/>
  <c r="AK45" i="3"/>
  <c r="R10" i="3"/>
  <c r="P10" i="1"/>
  <c r="B44" i="3"/>
  <c r="F44" i="3"/>
  <c r="E44" i="3"/>
  <c r="G44" i="3"/>
  <c r="I44" i="3"/>
  <c r="AK9" i="1"/>
  <c r="W44" i="3"/>
  <c r="BF9" i="1"/>
  <c r="O9" i="1"/>
  <c r="H44" i="3"/>
  <c r="AJ9" i="1"/>
  <c r="V44" i="3"/>
  <c r="BE9" i="1"/>
  <c r="N9" i="1"/>
  <c r="AJ44" i="3"/>
  <c r="R9" i="1"/>
  <c r="U9" i="3"/>
  <c r="AK44" i="3"/>
  <c r="R9" i="3"/>
  <c r="P9" i="1"/>
  <c r="B43" i="3"/>
  <c r="F43" i="3"/>
  <c r="E43" i="3"/>
  <c r="G43" i="3"/>
  <c r="I43" i="3"/>
  <c r="AK8" i="1"/>
  <c r="W43" i="3"/>
  <c r="BF8" i="1"/>
  <c r="O8" i="1"/>
  <c r="H43" i="3"/>
  <c r="AJ8" i="1"/>
  <c r="V43" i="3"/>
  <c r="BE8" i="1"/>
  <c r="N8" i="1"/>
  <c r="AJ43" i="3"/>
  <c r="R8" i="1"/>
  <c r="U8" i="3"/>
  <c r="AK43" i="3"/>
  <c r="R8" i="3"/>
  <c r="P8" i="1"/>
  <c r="B42" i="3"/>
  <c r="F42" i="3"/>
  <c r="E42" i="3"/>
  <c r="G42" i="3"/>
  <c r="I42" i="3"/>
  <c r="AK7" i="1"/>
  <c r="W42" i="3"/>
  <c r="BF7" i="1"/>
  <c r="O7" i="1"/>
  <c r="H42" i="3"/>
  <c r="AJ7" i="1"/>
  <c r="V42" i="3"/>
  <c r="BE7" i="1"/>
  <c r="N7" i="1"/>
  <c r="AJ42" i="3"/>
  <c r="R7" i="1"/>
  <c r="U7" i="3"/>
  <c r="AK42" i="3"/>
  <c r="R7" i="3"/>
  <c r="P7" i="1"/>
  <c r="O5" i="1"/>
  <c r="O3" i="1"/>
  <c r="L34" i="1"/>
  <c r="L33" i="1"/>
  <c r="L32" i="1"/>
  <c r="L31" i="1"/>
  <c r="L30" i="1"/>
  <c r="S3" i="3"/>
  <c r="S29" i="3"/>
  <c r="S28" i="3"/>
  <c r="S27" i="3"/>
  <c r="S26" i="3"/>
  <c r="S25" i="3"/>
  <c r="AI69" i="3"/>
  <c r="BR34" i="1"/>
  <c r="AH69" i="3"/>
  <c r="BQ34" i="1"/>
  <c r="AG69" i="3"/>
  <c r="BP34" i="1"/>
  <c r="AF69" i="3"/>
  <c r="BO34" i="1"/>
  <c r="AE69" i="3"/>
  <c r="BN34" i="1"/>
  <c r="AD69" i="3"/>
  <c r="BM34" i="1"/>
  <c r="AC69" i="3"/>
  <c r="BL34" i="1"/>
  <c r="AB69" i="3"/>
  <c r="BK34" i="1"/>
  <c r="AA69" i="3"/>
  <c r="BJ34" i="1"/>
  <c r="Z69" i="3"/>
  <c r="BI34" i="1"/>
  <c r="Y69" i="3"/>
  <c r="BH34" i="1"/>
  <c r="X69" i="3"/>
  <c r="BG34" i="1"/>
  <c r="AI68" i="3"/>
  <c r="BR33" i="1"/>
  <c r="AH68" i="3"/>
  <c r="BQ33" i="1"/>
  <c r="AG68" i="3"/>
  <c r="BP33" i="1"/>
  <c r="AF68" i="3"/>
  <c r="BO33" i="1"/>
  <c r="AE68" i="3"/>
  <c r="BN33" i="1"/>
  <c r="AD68" i="3"/>
  <c r="BM33" i="1"/>
  <c r="AC68" i="3"/>
  <c r="BL33" i="1"/>
  <c r="AB68" i="3"/>
  <c r="BK33" i="1"/>
  <c r="AA68" i="3"/>
  <c r="BJ33" i="1"/>
  <c r="Z68" i="3"/>
  <c r="BI33" i="1"/>
  <c r="Y68" i="3"/>
  <c r="BH33" i="1"/>
  <c r="X68" i="3"/>
  <c r="BG33" i="1"/>
  <c r="AI67" i="3"/>
  <c r="BR32" i="1"/>
  <c r="AH67" i="3"/>
  <c r="BQ32" i="1"/>
  <c r="AG67" i="3"/>
  <c r="BP32" i="1"/>
  <c r="AF67" i="3"/>
  <c r="BO32" i="1"/>
  <c r="AE67" i="3"/>
  <c r="BN32" i="1"/>
  <c r="AD67" i="3"/>
  <c r="BM32" i="1"/>
  <c r="AC67" i="3"/>
  <c r="BL32" i="1"/>
  <c r="AB67" i="3"/>
  <c r="BK32" i="1"/>
  <c r="AA67" i="3"/>
  <c r="BJ32" i="1"/>
  <c r="Z67" i="3"/>
  <c r="BI32" i="1"/>
  <c r="Y67" i="3"/>
  <c r="BH32" i="1"/>
  <c r="X67" i="3"/>
  <c r="BG32" i="1"/>
  <c r="AI66" i="3"/>
  <c r="BR31" i="1"/>
  <c r="AH66" i="3"/>
  <c r="BQ31" i="1"/>
  <c r="AG66" i="3"/>
  <c r="BP31" i="1"/>
  <c r="AF66" i="3"/>
  <c r="BO31" i="1"/>
  <c r="AE66" i="3"/>
  <c r="BN31" i="1"/>
  <c r="AD66" i="3"/>
  <c r="BM31" i="1"/>
  <c r="AC66" i="3"/>
  <c r="BL31" i="1"/>
  <c r="AB66" i="3"/>
  <c r="BK31" i="1"/>
  <c r="AA66" i="3"/>
  <c r="BJ31" i="1"/>
  <c r="Z66" i="3"/>
  <c r="BI31" i="1"/>
  <c r="Y66" i="3"/>
  <c r="BH31" i="1"/>
  <c r="X66" i="3"/>
  <c r="BG31" i="1"/>
  <c r="AI65" i="3"/>
  <c r="BR30" i="1"/>
  <c r="AH65" i="3"/>
  <c r="BQ30" i="1"/>
  <c r="AG65" i="3"/>
  <c r="BP30" i="1"/>
  <c r="AF65" i="3"/>
  <c r="BO30" i="1"/>
  <c r="AE65" i="3"/>
  <c r="BN30" i="1"/>
  <c r="AD65" i="3"/>
  <c r="BM30" i="1"/>
  <c r="AC65" i="3"/>
  <c r="BL30" i="1"/>
  <c r="AB65" i="3"/>
  <c r="BK30" i="1"/>
  <c r="AA65" i="3"/>
  <c r="BJ30" i="1"/>
  <c r="Z65" i="3"/>
  <c r="BI30" i="1"/>
  <c r="Y65" i="3"/>
  <c r="BH30" i="1"/>
  <c r="X65" i="3"/>
  <c r="BG30" i="1"/>
  <c r="AI64" i="3"/>
  <c r="BR29" i="1"/>
  <c r="AH64" i="3"/>
  <c r="BQ29" i="1"/>
  <c r="AG64" i="3"/>
  <c r="BP29" i="1"/>
  <c r="AF64" i="3"/>
  <c r="BO29" i="1"/>
  <c r="AE64" i="3"/>
  <c r="BN29" i="1"/>
  <c r="AD64" i="3"/>
  <c r="BM29" i="1"/>
  <c r="AC64" i="3"/>
  <c r="BL29" i="1"/>
  <c r="AB64" i="3"/>
  <c r="BK29" i="1"/>
  <c r="AA64" i="3"/>
  <c r="BJ29" i="1"/>
  <c r="Z64" i="3"/>
  <c r="BI29" i="1"/>
  <c r="Y64" i="3"/>
  <c r="BH29" i="1"/>
  <c r="X64" i="3"/>
  <c r="BG29" i="1"/>
  <c r="AI63" i="3"/>
  <c r="BR28" i="1"/>
  <c r="AH63" i="3"/>
  <c r="BQ28" i="1"/>
  <c r="AG63" i="3"/>
  <c r="BP28" i="1"/>
  <c r="AF63" i="3"/>
  <c r="BO28" i="1"/>
  <c r="AE63" i="3"/>
  <c r="BN28" i="1"/>
  <c r="AD63" i="3"/>
  <c r="BM28" i="1"/>
  <c r="AC63" i="3"/>
  <c r="BL28" i="1"/>
  <c r="AB63" i="3"/>
  <c r="BK28" i="1"/>
  <c r="AA63" i="3"/>
  <c r="BJ28" i="1"/>
  <c r="Z63" i="3"/>
  <c r="BI28" i="1"/>
  <c r="Y63" i="3"/>
  <c r="BH28" i="1"/>
  <c r="X63" i="3"/>
  <c r="BG28" i="1"/>
  <c r="AI62" i="3"/>
  <c r="BR27" i="1"/>
  <c r="AH62" i="3"/>
  <c r="BQ27" i="1"/>
  <c r="AG62" i="3"/>
  <c r="BP27" i="1"/>
  <c r="AF62" i="3"/>
  <c r="BO27" i="1"/>
  <c r="AE62" i="3"/>
  <c r="BN27" i="1"/>
  <c r="AD62" i="3"/>
  <c r="BM27" i="1"/>
  <c r="AC62" i="3"/>
  <c r="BL27" i="1"/>
  <c r="AB62" i="3"/>
  <c r="BK27" i="1"/>
  <c r="AA62" i="3"/>
  <c r="BJ27" i="1"/>
  <c r="Z62" i="3"/>
  <c r="BI27" i="1"/>
  <c r="Y62" i="3"/>
  <c r="BH27" i="1"/>
  <c r="X62" i="3"/>
  <c r="BG27" i="1"/>
  <c r="AI61" i="3"/>
  <c r="BR26" i="1"/>
  <c r="AH61" i="3"/>
  <c r="BQ26" i="1"/>
  <c r="AG61" i="3"/>
  <c r="BP26" i="1"/>
  <c r="AF61" i="3"/>
  <c r="BO26" i="1"/>
  <c r="AE61" i="3"/>
  <c r="BN26" i="1"/>
  <c r="AD61" i="3"/>
  <c r="BM26" i="1"/>
  <c r="AC61" i="3"/>
  <c r="BL26" i="1"/>
  <c r="AB61" i="3"/>
  <c r="BK26" i="1"/>
  <c r="AA61" i="3"/>
  <c r="BJ26" i="1"/>
  <c r="Z61" i="3"/>
  <c r="BI26" i="1"/>
  <c r="Y61" i="3"/>
  <c r="BH26" i="1"/>
  <c r="X61" i="3"/>
  <c r="BG26" i="1"/>
  <c r="AI60" i="3"/>
  <c r="BR25" i="1"/>
  <c r="AH60" i="3"/>
  <c r="BQ25" i="1"/>
  <c r="AG60" i="3"/>
  <c r="BP25" i="1"/>
  <c r="AF60" i="3"/>
  <c r="BO25" i="1"/>
  <c r="AE60" i="3"/>
  <c r="BN25" i="1"/>
  <c r="AD60" i="3"/>
  <c r="BM25" i="1"/>
  <c r="AC60" i="3"/>
  <c r="BL25" i="1"/>
  <c r="AB60" i="3"/>
  <c r="BK25" i="1"/>
  <c r="AA60" i="3"/>
  <c r="BJ25" i="1"/>
  <c r="Z60" i="3"/>
  <c r="BI25" i="1"/>
  <c r="Y60" i="3"/>
  <c r="BH25" i="1"/>
  <c r="X60" i="3"/>
  <c r="BG25" i="1"/>
  <c r="U69" i="3"/>
  <c r="AW34" i="1"/>
  <c r="T69" i="3"/>
  <c r="AV34" i="1"/>
  <c r="S69" i="3"/>
  <c r="AU34" i="1"/>
  <c r="R69" i="3"/>
  <c r="AT34" i="1"/>
  <c r="Q69" i="3"/>
  <c r="AS34" i="1"/>
  <c r="P69" i="3"/>
  <c r="AR34" i="1"/>
  <c r="O69" i="3"/>
  <c r="AQ34" i="1"/>
  <c r="N69" i="3"/>
  <c r="AP34" i="1"/>
  <c r="M69" i="3"/>
  <c r="AO34" i="1"/>
  <c r="L69" i="3"/>
  <c r="AN34" i="1"/>
  <c r="K69" i="3"/>
  <c r="AM34" i="1"/>
  <c r="J69" i="3"/>
  <c r="AL34" i="1"/>
  <c r="U68" i="3"/>
  <c r="AW33" i="1"/>
  <c r="T68" i="3"/>
  <c r="AV33" i="1"/>
  <c r="S68" i="3"/>
  <c r="AU33" i="1"/>
  <c r="R68" i="3"/>
  <c r="AT33" i="1"/>
  <c r="Q68" i="3"/>
  <c r="AS33" i="1"/>
  <c r="P68" i="3"/>
  <c r="AR33" i="1"/>
  <c r="O68" i="3"/>
  <c r="AQ33" i="1"/>
  <c r="N68" i="3"/>
  <c r="AP33" i="1"/>
  <c r="M68" i="3"/>
  <c r="AO33" i="1"/>
  <c r="L68" i="3"/>
  <c r="AN33" i="1"/>
  <c r="K68" i="3"/>
  <c r="AM33" i="1"/>
  <c r="J68" i="3"/>
  <c r="AL33" i="1"/>
  <c r="U67" i="3"/>
  <c r="AW32" i="1"/>
  <c r="T67" i="3"/>
  <c r="AV32" i="1"/>
  <c r="S67" i="3"/>
  <c r="AU32" i="1"/>
  <c r="R67" i="3"/>
  <c r="AT32" i="1"/>
  <c r="Q67" i="3"/>
  <c r="AS32" i="1"/>
  <c r="P67" i="3"/>
  <c r="AR32" i="1"/>
  <c r="O67" i="3"/>
  <c r="AQ32" i="1"/>
  <c r="N67" i="3"/>
  <c r="AP32" i="1"/>
  <c r="M67" i="3"/>
  <c r="AO32" i="1"/>
  <c r="L67" i="3"/>
  <c r="AN32" i="1"/>
  <c r="K67" i="3"/>
  <c r="AM32" i="1"/>
  <c r="J67" i="3"/>
  <c r="AL32" i="1"/>
  <c r="U66" i="3"/>
  <c r="AW31" i="1"/>
  <c r="T66" i="3"/>
  <c r="AV31" i="1"/>
  <c r="S66" i="3"/>
  <c r="AU31" i="1"/>
  <c r="R66" i="3"/>
  <c r="AT31" i="1"/>
  <c r="Q66" i="3"/>
  <c r="AS31" i="1"/>
  <c r="P66" i="3"/>
  <c r="AR31" i="1"/>
  <c r="O66" i="3"/>
  <c r="AQ31" i="1"/>
  <c r="N66" i="3"/>
  <c r="AP31" i="1"/>
  <c r="M66" i="3"/>
  <c r="AO31" i="1"/>
  <c r="L66" i="3"/>
  <c r="AN31" i="1"/>
  <c r="K66" i="3"/>
  <c r="AM31" i="1"/>
  <c r="J66" i="3"/>
  <c r="AL31" i="1"/>
  <c r="U65" i="3"/>
  <c r="AW30" i="1"/>
  <c r="T65" i="3"/>
  <c r="AV30" i="1"/>
  <c r="S65" i="3"/>
  <c r="AU30" i="1"/>
  <c r="R65" i="3"/>
  <c r="AT30" i="1"/>
  <c r="Q65" i="3"/>
  <c r="AS30" i="1"/>
  <c r="P65" i="3"/>
  <c r="AR30" i="1"/>
  <c r="O65" i="3"/>
  <c r="AQ30" i="1"/>
  <c r="N65" i="3"/>
  <c r="AP30" i="1"/>
  <c r="M65" i="3"/>
  <c r="AO30" i="1"/>
  <c r="L65" i="3"/>
  <c r="AN30" i="1"/>
  <c r="K65" i="3"/>
  <c r="AM30" i="1"/>
  <c r="J65" i="3"/>
  <c r="AL30" i="1"/>
  <c r="U64" i="3"/>
  <c r="AW29" i="1"/>
  <c r="T64" i="3"/>
  <c r="AV29" i="1"/>
  <c r="S64" i="3"/>
  <c r="AU29" i="1"/>
  <c r="R64" i="3"/>
  <c r="AT29" i="1"/>
  <c r="Q64" i="3"/>
  <c r="AS29" i="1"/>
  <c r="P64" i="3"/>
  <c r="AR29" i="1"/>
  <c r="O64" i="3"/>
  <c r="AQ29" i="1"/>
  <c r="N64" i="3"/>
  <c r="AP29" i="1"/>
  <c r="M64" i="3"/>
  <c r="AO29" i="1"/>
  <c r="L64" i="3"/>
  <c r="AN29" i="1"/>
  <c r="K64" i="3"/>
  <c r="AM29" i="1"/>
  <c r="J64" i="3"/>
  <c r="AL29" i="1"/>
  <c r="U63" i="3"/>
  <c r="AW28" i="1"/>
  <c r="T63" i="3"/>
  <c r="AV28" i="1"/>
  <c r="S63" i="3"/>
  <c r="AU28" i="1"/>
  <c r="R63" i="3"/>
  <c r="AT28" i="1"/>
  <c r="Q63" i="3"/>
  <c r="AS28" i="1"/>
  <c r="P63" i="3"/>
  <c r="AR28" i="1"/>
  <c r="O63" i="3"/>
  <c r="AQ28" i="1"/>
  <c r="N63" i="3"/>
  <c r="AP28" i="1"/>
  <c r="M63" i="3"/>
  <c r="AO28" i="1"/>
  <c r="L63" i="3"/>
  <c r="AN28" i="1"/>
  <c r="K63" i="3"/>
  <c r="AM28" i="1"/>
  <c r="J63" i="3"/>
  <c r="AL28" i="1"/>
  <c r="U62" i="3"/>
  <c r="AW27" i="1"/>
  <c r="T62" i="3"/>
  <c r="AV27" i="1"/>
  <c r="S62" i="3"/>
  <c r="AU27" i="1"/>
  <c r="R62" i="3"/>
  <c r="AT27" i="1"/>
  <c r="Q62" i="3"/>
  <c r="AS27" i="1"/>
  <c r="P62" i="3"/>
  <c r="AR27" i="1"/>
  <c r="O62" i="3"/>
  <c r="AQ27" i="1"/>
  <c r="N62" i="3"/>
  <c r="AP27" i="1"/>
  <c r="M62" i="3"/>
  <c r="AO27" i="1"/>
  <c r="L62" i="3"/>
  <c r="AN27" i="1"/>
  <c r="K62" i="3"/>
  <c r="AM27" i="1"/>
  <c r="J62" i="3"/>
  <c r="AL27" i="1"/>
  <c r="U61" i="3"/>
  <c r="AW26" i="1"/>
  <c r="T61" i="3"/>
  <c r="AV26" i="1"/>
  <c r="S61" i="3"/>
  <c r="AU26" i="1"/>
  <c r="R61" i="3"/>
  <c r="AT26" i="1"/>
  <c r="Q61" i="3"/>
  <c r="AS26" i="1"/>
  <c r="P61" i="3"/>
  <c r="AR26" i="1"/>
  <c r="O61" i="3"/>
  <c r="AQ26" i="1"/>
  <c r="N61" i="3"/>
  <c r="AP26" i="1"/>
  <c r="M61" i="3"/>
  <c r="AO26" i="1"/>
  <c r="L61" i="3"/>
  <c r="AN26" i="1"/>
  <c r="K61" i="3"/>
  <c r="AM26" i="1"/>
  <c r="J61" i="3"/>
  <c r="AL26" i="1"/>
  <c r="U60" i="3"/>
  <c r="AW25" i="1"/>
  <c r="T60" i="3"/>
  <c r="AV25" i="1"/>
  <c r="S60" i="3"/>
  <c r="AU25" i="1"/>
  <c r="R60" i="3"/>
  <c r="AT25" i="1"/>
  <c r="Q60" i="3"/>
  <c r="AS25" i="1"/>
  <c r="P60" i="3"/>
  <c r="AR25" i="1"/>
  <c r="O60" i="3"/>
  <c r="AQ25" i="1"/>
  <c r="N60" i="3"/>
  <c r="AP25" i="1"/>
  <c r="M60" i="3"/>
  <c r="AO25" i="1"/>
  <c r="L60" i="3"/>
  <c r="AN25" i="1"/>
  <c r="K60" i="3"/>
  <c r="AM25" i="1"/>
  <c r="J60" i="3"/>
  <c r="AL25" i="1"/>
  <c r="B34" i="3"/>
  <c r="E34" i="3"/>
  <c r="M34" i="1"/>
  <c r="H34" i="3"/>
  <c r="I34" i="3"/>
  <c r="Q34" i="3"/>
  <c r="AE34" i="1"/>
  <c r="C34" i="3"/>
  <c r="D34" i="3"/>
  <c r="P34" i="3"/>
  <c r="AD34" i="1"/>
  <c r="F34" i="3"/>
  <c r="G34" i="3"/>
  <c r="O34" i="3"/>
  <c r="AC34" i="1"/>
  <c r="N34" i="3"/>
  <c r="AB34" i="1"/>
  <c r="M34" i="3"/>
  <c r="AA34" i="1"/>
  <c r="L34" i="3"/>
  <c r="Z34" i="1"/>
  <c r="K34" i="3"/>
  <c r="Y34" i="1"/>
  <c r="J34" i="3"/>
  <c r="X34" i="1"/>
  <c r="W34" i="1"/>
  <c r="V34" i="1"/>
  <c r="B33" i="3"/>
  <c r="E33" i="3"/>
  <c r="M33" i="1"/>
  <c r="H33" i="3"/>
  <c r="I33" i="3"/>
  <c r="Q33" i="3"/>
  <c r="AE33" i="1"/>
  <c r="C33" i="3"/>
  <c r="D33" i="3"/>
  <c r="P33" i="3"/>
  <c r="AD33" i="1"/>
  <c r="F33" i="3"/>
  <c r="G33" i="3"/>
  <c r="O33" i="3"/>
  <c r="AC33" i="1"/>
  <c r="N33" i="3"/>
  <c r="AB33" i="1"/>
  <c r="M33" i="3"/>
  <c r="AA33" i="1"/>
  <c r="L33" i="3"/>
  <c r="Z33" i="1"/>
  <c r="K33" i="3"/>
  <c r="Y33" i="1"/>
  <c r="J33" i="3"/>
  <c r="X33" i="1"/>
  <c r="W33" i="1"/>
  <c r="V33" i="1"/>
  <c r="B32" i="3"/>
  <c r="E32" i="3"/>
  <c r="M32" i="1"/>
  <c r="H32" i="3"/>
  <c r="I32" i="3"/>
  <c r="Q32" i="3"/>
  <c r="AE32" i="1"/>
  <c r="C32" i="3"/>
  <c r="D32" i="3"/>
  <c r="P32" i="3"/>
  <c r="AD32" i="1"/>
  <c r="F32" i="3"/>
  <c r="G32" i="3"/>
  <c r="O32" i="3"/>
  <c r="AC32" i="1"/>
  <c r="N32" i="3"/>
  <c r="AB32" i="1"/>
  <c r="M32" i="3"/>
  <c r="AA32" i="1"/>
  <c r="L32" i="3"/>
  <c r="Z32" i="1"/>
  <c r="K32" i="3"/>
  <c r="Y32" i="1"/>
  <c r="J32" i="3"/>
  <c r="X32" i="1"/>
  <c r="W32" i="1"/>
  <c r="V32" i="1"/>
  <c r="B31" i="3"/>
  <c r="E31" i="3"/>
  <c r="M31" i="1"/>
  <c r="H31" i="3"/>
  <c r="I31" i="3"/>
  <c r="Q31" i="3"/>
  <c r="AE31" i="1"/>
  <c r="C31" i="3"/>
  <c r="D31" i="3"/>
  <c r="P31" i="3"/>
  <c r="AD31" i="1"/>
  <c r="F31" i="3"/>
  <c r="G31" i="3"/>
  <c r="O31" i="3"/>
  <c r="AC31" i="1"/>
  <c r="N31" i="3"/>
  <c r="AB31" i="1"/>
  <c r="M31" i="3"/>
  <c r="AA31" i="1"/>
  <c r="L31" i="3"/>
  <c r="Z31" i="1"/>
  <c r="K31" i="3"/>
  <c r="Y31" i="1"/>
  <c r="J31" i="3"/>
  <c r="X31" i="1"/>
  <c r="W31" i="1"/>
  <c r="V31" i="1"/>
  <c r="B30" i="3"/>
  <c r="E30" i="3"/>
  <c r="M30" i="1"/>
  <c r="H30" i="3"/>
  <c r="I30" i="3"/>
  <c r="Q30" i="3"/>
  <c r="AE30" i="1"/>
  <c r="C30" i="3"/>
  <c r="D30" i="3"/>
  <c r="P30" i="3"/>
  <c r="AD30" i="1"/>
  <c r="F30" i="3"/>
  <c r="G30" i="3"/>
  <c r="O30" i="3"/>
  <c r="AC30" i="1"/>
  <c r="N30" i="3"/>
  <c r="AB30" i="1"/>
  <c r="M30" i="3"/>
  <c r="AA30" i="1"/>
  <c r="L30" i="3"/>
  <c r="Z30" i="1"/>
  <c r="K30" i="3"/>
  <c r="Y30" i="1"/>
  <c r="J30" i="3"/>
  <c r="X30" i="1"/>
  <c r="W30" i="1"/>
  <c r="V30" i="1"/>
  <c r="L29" i="1"/>
  <c r="B29" i="3"/>
  <c r="E29" i="3"/>
  <c r="M29" i="1"/>
  <c r="H29" i="3"/>
  <c r="I29" i="3"/>
  <c r="Q29" i="3"/>
  <c r="AE29" i="1"/>
  <c r="C29" i="3"/>
  <c r="D29" i="3"/>
  <c r="P29" i="3"/>
  <c r="AD29" i="1"/>
  <c r="F29" i="3"/>
  <c r="G29" i="3"/>
  <c r="O29" i="3"/>
  <c r="AC29" i="1"/>
  <c r="N29" i="3"/>
  <c r="AB29" i="1"/>
  <c r="M29" i="3"/>
  <c r="AA29" i="1"/>
  <c r="L29" i="3"/>
  <c r="Z29" i="1"/>
  <c r="K29" i="3"/>
  <c r="Y29" i="1"/>
  <c r="J29" i="3"/>
  <c r="X29" i="1"/>
  <c r="W29" i="1"/>
  <c r="V29" i="1"/>
  <c r="L28" i="1"/>
  <c r="B28" i="3"/>
  <c r="E28" i="3"/>
  <c r="M28" i="1"/>
  <c r="H28" i="3"/>
  <c r="I28" i="3"/>
  <c r="Q28" i="3"/>
  <c r="AE28" i="1"/>
  <c r="C28" i="3"/>
  <c r="D28" i="3"/>
  <c r="P28" i="3"/>
  <c r="AD28" i="1"/>
  <c r="F28" i="3"/>
  <c r="G28" i="3"/>
  <c r="O28" i="3"/>
  <c r="AC28" i="1"/>
  <c r="N28" i="3"/>
  <c r="AB28" i="1"/>
  <c r="M28" i="3"/>
  <c r="AA28" i="1"/>
  <c r="L28" i="3"/>
  <c r="Z28" i="1"/>
  <c r="K28" i="3"/>
  <c r="Y28" i="1"/>
  <c r="J28" i="3"/>
  <c r="X28" i="1"/>
  <c r="W28" i="1"/>
  <c r="V28" i="1"/>
  <c r="L27" i="1"/>
  <c r="B27" i="3"/>
  <c r="E27" i="3"/>
  <c r="M27" i="1"/>
  <c r="H27" i="3"/>
  <c r="I27" i="3"/>
  <c r="Q27" i="3"/>
  <c r="AE27" i="1"/>
  <c r="C27" i="3"/>
  <c r="D27" i="3"/>
  <c r="P27" i="3"/>
  <c r="AD27" i="1"/>
  <c r="F27" i="3"/>
  <c r="G27" i="3"/>
  <c r="O27" i="3"/>
  <c r="AC27" i="1"/>
  <c r="N27" i="3"/>
  <c r="AB27" i="1"/>
  <c r="M27" i="3"/>
  <c r="AA27" i="1"/>
  <c r="L27" i="3"/>
  <c r="Z27" i="1"/>
  <c r="K27" i="3"/>
  <c r="Y27" i="1"/>
  <c r="J27" i="3"/>
  <c r="X27" i="1"/>
  <c r="W27" i="1"/>
  <c r="V27" i="1"/>
  <c r="L26" i="1"/>
  <c r="B26" i="3"/>
  <c r="E26" i="3"/>
  <c r="M26" i="1"/>
  <c r="H26" i="3"/>
  <c r="I26" i="3"/>
  <c r="Q26" i="3"/>
  <c r="AE26" i="1"/>
  <c r="C26" i="3"/>
  <c r="D26" i="3"/>
  <c r="P26" i="3"/>
  <c r="AD26" i="1"/>
  <c r="F26" i="3"/>
  <c r="G26" i="3"/>
  <c r="O26" i="3"/>
  <c r="AC26" i="1"/>
  <c r="N26" i="3"/>
  <c r="AB26" i="1"/>
  <c r="M26" i="3"/>
  <c r="AA26" i="1"/>
  <c r="L26" i="3"/>
  <c r="Z26" i="1"/>
  <c r="K26" i="3"/>
  <c r="Y26" i="1"/>
  <c r="J26" i="3"/>
  <c r="X26" i="1"/>
  <c r="W26" i="1"/>
  <c r="V26" i="1"/>
  <c r="L25" i="1"/>
  <c r="B25" i="3"/>
  <c r="E25" i="3"/>
  <c r="M25" i="1"/>
  <c r="H25" i="3"/>
  <c r="I25" i="3"/>
  <c r="Q25" i="3"/>
  <c r="AE25" i="1"/>
  <c r="C25" i="3"/>
  <c r="D25" i="3"/>
  <c r="P25" i="3"/>
  <c r="AD25" i="1"/>
  <c r="F25" i="3"/>
  <c r="G25" i="3"/>
  <c r="O25" i="3"/>
  <c r="AC25" i="1"/>
  <c r="N25" i="3"/>
  <c r="AB25" i="1"/>
  <c r="M25" i="3"/>
  <c r="AA25" i="1"/>
  <c r="L25" i="3"/>
  <c r="Z25" i="1"/>
  <c r="K25" i="3"/>
  <c r="Y25" i="1"/>
  <c r="J25" i="3"/>
  <c r="X25" i="1"/>
  <c r="W25" i="1"/>
  <c r="V25" i="1"/>
  <c r="S6" i="3"/>
  <c r="S34" i="3"/>
  <c r="Q34" i="1"/>
  <c r="S33" i="3"/>
  <c r="Q33" i="1"/>
  <c r="S32" i="3"/>
  <c r="Q32" i="1"/>
  <c r="S31" i="3"/>
  <c r="Q31" i="1"/>
  <c r="S30" i="3"/>
  <c r="Q30" i="1"/>
  <c r="Q29" i="1"/>
  <c r="Q28" i="1"/>
  <c r="Q27" i="1"/>
  <c r="Q26" i="1"/>
  <c r="Q25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AC34" i="3"/>
  <c r="AB34" i="3"/>
  <c r="AA34" i="3"/>
  <c r="Z34" i="3"/>
  <c r="Y34" i="3"/>
  <c r="X34" i="3"/>
  <c r="W34" i="3"/>
  <c r="V34" i="3"/>
  <c r="AC33" i="3"/>
  <c r="AB33" i="3"/>
  <c r="AA33" i="3"/>
  <c r="Z33" i="3"/>
  <c r="Y33" i="3"/>
  <c r="X33" i="3"/>
  <c r="W33" i="3"/>
  <c r="V33" i="3"/>
  <c r="AC32" i="3"/>
  <c r="AB32" i="3"/>
  <c r="AA32" i="3"/>
  <c r="Z32" i="3"/>
  <c r="Y32" i="3"/>
  <c r="X32" i="3"/>
  <c r="W32" i="3"/>
  <c r="V32" i="3"/>
  <c r="AC31" i="3"/>
  <c r="AB31" i="3"/>
  <c r="AA31" i="3"/>
  <c r="Z31" i="3"/>
  <c r="Y31" i="3"/>
  <c r="X31" i="3"/>
  <c r="W31" i="3"/>
  <c r="V31" i="3"/>
  <c r="AC30" i="3"/>
  <c r="AB30" i="3"/>
  <c r="AA30" i="3"/>
  <c r="Z30" i="3"/>
  <c r="Y30" i="3"/>
  <c r="X30" i="3"/>
  <c r="W30" i="3"/>
  <c r="V30" i="3"/>
  <c r="AC29" i="3"/>
  <c r="AB29" i="3"/>
  <c r="AA29" i="3"/>
  <c r="Z29" i="3"/>
  <c r="Y29" i="3"/>
  <c r="X29" i="3"/>
  <c r="W29" i="3"/>
  <c r="V29" i="3"/>
  <c r="AC28" i="3"/>
  <c r="AB28" i="3"/>
  <c r="AA28" i="3"/>
  <c r="Z28" i="3"/>
  <c r="Y28" i="3"/>
  <c r="X28" i="3"/>
  <c r="W28" i="3"/>
  <c r="V28" i="3"/>
  <c r="AC27" i="3"/>
  <c r="AB27" i="3"/>
  <c r="AA27" i="3"/>
  <c r="Z27" i="3"/>
  <c r="Y27" i="3"/>
  <c r="X27" i="3"/>
  <c r="W27" i="3"/>
  <c r="V27" i="3"/>
  <c r="AC26" i="3"/>
  <c r="AB26" i="3"/>
  <c r="AA26" i="3"/>
  <c r="Z26" i="3"/>
  <c r="Y26" i="3"/>
  <c r="X26" i="3"/>
  <c r="W26" i="3"/>
  <c r="V26" i="3"/>
  <c r="AC25" i="3"/>
  <c r="AB25" i="3"/>
  <c r="AA25" i="3"/>
  <c r="Z25" i="3"/>
  <c r="Y25" i="3"/>
  <c r="X25" i="3"/>
  <c r="W25" i="3"/>
  <c r="V25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A69" i="3"/>
  <c r="A68" i="3"/>
  <c r="A67" i="3"/>
  <c r="A66" i="3"/>
  <c r="A65" i="3"/>
  <c r="A64" i="3"/>
  <c r="A63" i="3"/>
  <c r="A62" i="3"/>
  <c r="A61" i="3"/>
  <c r="A60" i="3"/>
  <c r="A34" i="3"/>
  <c r="A33" i="3"/>
  <c r="A32" i="3"/>
  <c r="A31" i="3"/>
  <c r="A30" i="3"/>
  <c r="A29" i="3"/>
  <c r="A28" i="3"/>
  <c r="A27" i="3"/>
  <c r="A26" i="3"/>
  <c r="A25" i="3"/>
  <c r="R6" i="1"/>
  <c r="R4" i="1"/>
  <c r="C102" i="3"/>
  <c r="G102" i="3"/>
  <c r="E102" i="3"/>
  <c r="I102" i="3"/>
  <c r="W24" i="1"/>
  <c r="F102" i="3"/>
  <c r="D102" i="3"/>
  <c r="H102" i="3"/>
  <c r="V24" i="1"/>
  <c r="C101" i="3"/>
  <c r="G101" i="3"/>
  <c r="E101" i="3"/>
  <c r="I101" i="3"/>
  <c r="W23" i="1"/>
  <c r="F101" i="3"/>
  <c r="D101" i="3"/>
  <c r="H101" i="3"/>
  <c r="V23" i="1"/>
  <c r="C100" i="3"/>
  <c r="G100" i="3"/>
  <c r="E100" i="3"/>
  <c r="I100" i="3"/>
  <c r="W22" i="1"/>
  <c r="F100" i="3"/>
  <c r="D100" i="3"/>
  <c r="H100" i="3"/>
  <c r="V22" i="1"/>
  <c r="C99" i="3"/>
  <c r="G99" i="3"/>
  <c r="E99" i="3"/>
  <c r="I99" i="3"/>
  <c r="W21" i="1"/>
  <c r="F99" i="3"/>
  <c r="D99" i="3"/>
  <c r="H99" i="3"/>
  <c r="V21" i="1"/>
  <c r="C98" i="3"/>
  <c r="G98" i="3"/>
  <c r="E98" i="3"/>
  <c r="I98" i="3"/>
  <c r="W20" i="1"/>
  <c r="F98" i="3"/>
  <c r="D98" i="3"/>
  <c r="H98" i="3"/>
  <c r="V20" i="1"/>
  <c r="C97" i="3"/>
  <c r="G97" i="3"/>
  <c r="E97" i="3"/>
  <c r="I97" i="3"/>
  <c r="W19" i="1"/>
  <c r="F97" i="3"/>
  <c r="D97" i="3"/>
  <c r="H97" i="3"/>
  <c r="V19" i="1"/>
  <c r="C96" i="3"/>
  <c r="G96" i="3"/>
  <c r="E96" i="3"/>
  <c r="I96" i="3"/>
  <c r="W18" i="1"/>
  <c r="F96" i="3"/>
  <c r="D96" i="3"/>
  <c r="H96" i="3"/>
  <c r="V18" i="1"/>
  <c r="C95" i="3"/>
  <c r="G95" i="3"/>
  <c r="E95" i="3"/>
  <c r="I95" i="3"/>
  <c r="W17" i="1"/>
  <c r="F95" i="3"/>
  <c r="D95" i="3"/>
  <c r="H95" i="3"/>
  <c r="V17" i="1"/>
  <c r="C94" i="3"/>
  <c r="G94" i="3"/>
  <c r="E94" i="3"/>
  <c r="I94" i="3"/>
  <c r="W16" i="1"/>
  <c r="F94" i="3"/>
  <c r="D94" i="3"/>
  <c r="H94" i="3"/>
  <c r="V16" i="1"/>
  <c r="C93" i="3"/>
  <c r="G93" i="3"/>
  <c r="E93" i="3"/>
  <c r="I93" i="3"/>
  <c r="W15" i="1"/>
  <c r="F93" i="3"/>
  <c r="D93" i="3"/>
  <c r="H93" i="3"/>
  <c r="V15" i="1"/>
  <c r="C92" i="3"/>
  <c r="G92" i="3"/>
  <c r="E92" i="3"/>
  <c r="I92" i="3"/>
  <c r="W14" i="1"/>
  <c r="F92" i="3"/>
  <c r="D92" i="3"/>
  <c r="H92" i="3"/>
  <c r="V14" i="1"/>
  <c r="C91" i="3"/>
  <c r="G91" i="3"/>
  <c r="E91" i="3"/>
  <c r="I91" i="3"/>
  <c r="W13" i="1"/>
  <c r="F91" i="3"/>
  <c r="D91" i="3"/>
  <c r="H91" i="3"/>
  <c r="V13" i="1"/>
  <c r="C90" i="3"/>
  <c r="G90" i="3"/>
  <c r="E90" i="3"/>
  <c r="I90" i="3"/>
  <c r="W12" i="1"/>
  <c r="F90" i="3"/>
  <c r="D90" i="3"/>
  <c r="H90" i="3"/>
  <c r="V12" i="1"/>
  <c r="C89" i="3"/>
  <c r="G89" i="3"/>
  <c r="E89" i="3"/>
  <c r="I89" i="3"/>
  <c r="W11" i="1"/>
  <c r="F89" i="3"/>
  <c r="D89" i="3"/>
  <c r="H89" i="3"/>
  <c r="V11" i="1"/>
  <c r="C88" i="3"/>
  <c r="G88" i="3"/>
  <c r="E88" i="3"/>
  <c r="I88" i="3"/>
  <c r="W10" i="1"/>
  <c r="F88" i="3"/>
  <c r="D88" i="3"/>
  <c r="H88" i="3"/>
  <c r="V10" i="1"/>
  <c r="C87" i="3"/>
  <c r="G87" i="3"/>
  <c r="E87" i="3"/>
  <c r="I87" i="3"/>
  <c r="W9" i="1"/>
  <c r="F87" i="3"/>
  <c r="D87" i="3"/>
  <c r="H87" i="3"/>
  <c r="V9" i="1"/>
  <c r="C86" i="3"/>
  <c r="G86" i="3"/>
  <c r="E86" i="3"/>
  <c r="I86" i="3"/>
  <c r="W8" i="1"/>
  <c r="F86" i="3"/>
  <c r="D86" i="3"/>
  <c r="H86" i="3"/>
  <c r="V8" i="1"/>
  <c r="C85" i="3"/>
  <c r="G85" i="3"/>
  <c r="E85" i="3"/>
  <c r="I85" i="3"/>
  <c r="W7" i="1"/>
  <c r="F85" i="3"/>
  <c r="D85" i="3"/>
  <c r="H85" i="3"/>
  <c r="V7" i="1"/>
  <c r="S15" i="3"/>
  <c r="S14" i="3"/>
  <c r="S13" i="3"/>
  <c r="S12" i="3"/>
  <c r="S11" i="3"/>
  <c r="S10" i="3"/>
  <c r="S9" i="3"/>
  <c r="S8" i="3"/>
  <c r="S7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U50" i="3"/>
  <c r="T50" i="3"/>
  <c r="S50" i="3"/>
  <c r="R50" i="3"/>
  <c r="Q50" i="3"/>
  <c r="P50" i="3"/>
  <c r="O50" i="3"/>
  <c r="N50" i="3"/>
  <c r="M50" i="3"/>
  <c r="L50" i="3"/>
  <c r="K50" i="3"/>
  <c r="J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U49" i="3"/>
  <c r="T49" i="3"/>
  <c r="S49" i="3"/>
  <c r="R49" i="3"/>
  <c r="Q49" i="3"/>
  <c r="P49" i="3"/>
  <c r="O49" i="3"/>
  <c r="N49" i="3"/>
  <c r="M49" i="3"/>
  <c r="L49" i="3"/>
  <c r="K49" i="3"/>
  <c r="J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U48" i="3"/>
  <c r="T48" i="3"/>
  <c r="S48" i="3"/>
  <c r="R48" i="3"/>
  <c r="Q48" i="3"/>
  <c r="P48" i="3"/>
  <c r="O48" i="3"/>
  <c r="N48" i="3"/>
  <c r="M48" i="3"/>
  <c r="L48" i="3"/>
  <c r="K48" i="3"/>
  <c r="J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U47" i="3"/>
  <c r="T47" i="3"/>
  <c r="S47" i="3"/>
  <c r="R47" i="3"/>
  <c r="Q47" i="3"/>
  <c r="P47" i="3"/>
  <c r="O47" i="3"/>
  <c r="N47" i="3"/>
  <c r="M47" i="3"/>
  <c r="L47" i="3"/>
  <c r="K47" i="3"/>
  <c r="J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U46" i="3"/>
  <c r="T46" i="3"/>
  <c r="S46" i="3"/>
  <c r="R46" i="3"/>
  <c r="Q46" i="3"/>
  <c r="P46" i="3"/>
  <c r="O46" i="3"/>
  <c r="N46" i="3"/>
  <c r="M46" i="3"/>
  <c r="L46" i="3"/>
  <c r="K46" i="3"/>
  <c r="J46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U45" i="3"/>
  <c r="T45" i="3"/>
  <c r="S45" i="3"/>
  <c r="R45" i="3"/>
  <c r="Q45" i="3"/>
  <c r="P45" i="3"/>
  <c r="O45" i="3"/>
  <c r="N45" i="3"/>
  <c r="M45" i="3"/>
  <c r="L45" i="3"/>
  <c r="K45" i="3"/>
  <c r="J45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U44" i="3"/>
  <c r="T44" i="3"/>
  <c r="S44" i="3"/>
  <c r="R44" i="3"/>
  <c r="Q44" i="3"/>
  <c r="P44" i="3"/>
  <c r="O44" i="3"/>
  <c r="N44" i="3"/>
  <c r="M44" i="3"/>
  <c r="L44" i="3"/>
  <c r="K44" i="3"/>
  <c r="J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U43" i="3"/>
  <c r="T43" i="3"/>
  <c r="S43" i="3"/>
  <c r="R43" i="3"/>
  <c r="Q43" i="3"/>
  <c r="P43" i="3"/>
  <c r="O43" i="3"/>
  <c r="N43" i="3"/>
  <c r="M43" i="3"/>
  <c r="L43" i="3"/>
  <c r="K43" i="3"/>
  <c r="J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U42" i="3"/>
  <c r="T42" i="3"/>
  <c r="S42" i="3"/>
  <c r="R42" i="3"/>
  <c r="Q42" i="3"/>
  <c r="P42" i="3"/>
  <c r="O42" i="3"/>
  <c r="N42" i="3"/>
  <c r="M42" i="3"/>
  <c r="L42" i="3"/>
  <c r="K42" i="3"/>
  <c r="J42" i="3"/>
  <c r="BM59" i="3"/>
  <c r="DH24" i="1"/>
  <c r="BL59" i="3"/>
  <c r="DG24" i="1"/>
  <c r="BK59" i="3"/>
  <c r="DF24" i="1"/>
  <c r="BJ59" i="3"/>
  <c r="DE24" i="1"/>
  <c r="BI59" i="3"/>
  <c r="DD24" i="1"/>
  <c r="BH59" i="3"/>
  <c r="DC24" i="1"/>
  <c r="BG59" i="3"/>
  <c r="DB24" i="1"/>
  <c r="BF59" i="3"/>
  <c r="DA24" i="1"/>
  <c r="BE59" i="3"/>
  <c r="CZ24" i="1"/>
  <c r="BD59" i="3"/>
  <c r="CY24" i="1"/>
  <c r="BC59" i="3"/>
  <c r="CX24" i="1"/>
  <c r="BB59" i="3"/>
  <c r="CW24" i="1"/>
  <c r="BA59" i="3"/>
  <c r="CV24" i="1"/>
  <c r="AZ59" i="3"/>
  <c r="CU24" i="1"/>
  <c r="AY59" i="3"/>
  <c r="CM24" i="1"/>
  <c r="AX59" i="3"/>
  <c r="CL24" i="1"/>
  <c r="AW59" i="3"/>
  <c r="CK24" i="1"/>
  <c r="AV59" i="3"/>
  <c r="CJ24" i="1"/>
  <c r="AU59" i="3"/>
  <c r="CI24" i="1"/>
  <c r="AT59" i="3"/>
  <c r="CH24" i="1"/>
  <c r="AS59" i="3"/>
  <c r="CG24" i="1"/>
  <c r="AR59" i="3"/>
  <c r="CF24" i="1"/>
  <c r="AQ59" i="3"/>
  <c r="CE24" i="1"/>
  <c r="AP59" i="3"/>
  <c r="CD24" i="1"/>
  <c r="AO59" i="3"/>
  <c r="CC24" i="1"/>
  <c r="AN59" i="3"/>
  <c r="CB24" i="1"/>
  <c r="AM59" i="3"/>
  <c r="CA24" i="1"/>
  <c r="AL59" i="3"/>
  <c r="BZ24" i="1"/>
  <c r="AI59" i="3"/>
  <c r="BR24" i="1"/>
  <c r="AH59" i="3"/>
  <c r="BQ24" i="1"/>
  <c r="AG59" i="3"/>
  <c r="BP24" i="1"/>
  <c r="AF59" i="3"/>
  <c r="BO24" i="1"/>
  <c r="AE59" i="3"/>
  <c r="BN24" i="1"/>
  <c r="AD59" i="3"/>
  <c r="BM24" i="1"/>
  <c r="AC59" i="3"/>
  <c r="BL24" i="1"/>
  <c r="AB59" i="3"/>
  <c r="BK24" i="1"/>
  <c r="AA59" i="3"/>
  <c r="BJ24" i="1"/>
  <c r="Z59" i="3"/>
  <c r="BI24" i="1"/>
  <c r="Y59" i="3"/>
  <c r="BH24" i="1"/>
  <c r="X59" i="3"/>
  <c r="BG24" i="1"/>
  <c r="U59" i="3"/>
  <c r="AW24" i="1"/>
  <c r="T59" i="3"/>
  <c r="AV24" i="1"/>
  <c r="S59" i="3"/>
  <c r="AU24" i="1"/>
  <c r="R59" i="3"/>
  <c r="AT24" i="1"/>
  <c r="Q59" i="3"/>
  <c r="AS24" i="1"/>
  <c r="P59" i="3"/>
  <c r="AR24" i="1"/>
  <c r="O59" i="3"/>
  <c r="AQ24" i="1"/>
  <c r="N59" i="3"/>
  <c r="AP24" i="1"/>
  <c r="M59" i="3"/>
  <c r="AO24" i="1"/>
  <c r="L59" i="3"/>
  <c r="AN24" i="1"/>
  <c r="K59" i="3"/>
  <c r="AM24" i="1"/>
  <c r="J59" i="3"/>
  <c r="AL24" i="1"/>
  <c r="B24" i="3"/>
  <c r="E24" i="3"/>
  <c r="H24" i="3"/>
  <c r="I24" i="3"/>
  <c r="Q24" i="3"/>
  <c r="AE24" i="1"/>
  <c r="C24" i="3"/>
  <c r="D24" i="3"/>
  <c r="P24" i="3"/>
  <c r="AD24" i="1"/>
  <c r="F24" i="3"/>
  <c r="G24" i="3"/>
  <c r="O24" i="3"/>
  <c r="AC24" i="1"/>
  <c r="N24" i="3"/>
  <c r="AB24" i="1"/>
  <c r="M24" i="3"/>
  <c r="AA24" i="1"/>
  <c r="L24" i="3"/>
  <c r="Z24" i="1"/>
  <c r="K24" i="3"/>
  <c r="Y24" i="1"/>
  <c r="J24" i="3"/>
  <c r="X24" i="1"/>
  <c r="C74" i="3"/>
  <c r="G74" i="3"/>
  <c r="E74" i="3"/>
  <c r="I74" i="3"/>
  <c r="W4" i="1"/>
  <c r="F74" i="3"/>
  <c r="D74" i="3"/>
  <c r="H74" i="3"/>
  <c r="V4" i="1"/>
  <c r="S24" i="3"/>
  <c r="Q24" i="1"/>
  <c r="BM58" i="3"/>
  <c r="DH23" i="1"/>
  <c r="BL58" i="3"/>
  <c r="DG23" i="1"/>
  <c r="BK58" i="3"/>
  <c r="DF23" i="1"/>
  <c r="BJ58" i="3"/>
  <c r="DE23" i="1"/>
  <c r="BI58" i="3"/>
  <c r="DD23" i="1"/>
  <c r="BH58" i="3"/>
  <c r="DC23" i="1"/>
  <c r="BG58" i="3"/>
  <c r="DB23" i="1"/>
  <c r="BF58" i="3"/>
  <c r="DA23" i="1"/>
  <c r="BE58" i="3"/>
  <c r="CZ23" i="1"/>
  <c r="BD58" i="3"/>
  <c r="CY23" i="1"/>
  <c r="BC58" i="3"/>
  <c r="CX23" i="1"/>
  <c r="BB58" i="3"/>
  <c r="CW23" i="1"/>
  <c r="BA58" i="3"/>
  <c r="CV23" i="1"/>
  <c r="AZ58" i="3"/>
  <c r="CU23" i="1"/>
  <c r="AY58" i="3"/>
  <c r="CM23" i="1"/>
  <c r="AX58" i="3"/>
  <c r="CL23" i="1"/>
  <c r="AW58" i="3"/>
  <c r="CK23" i="1"/>
  <c r="AV58" i="3"/>
  <c r="CJ23" i="1"/>
  <c r="AU58" i="3"/>
  <c r="CI23" i="1"/>
  <c r="AT58" i="3"/>
  <c r="CH23" i="1"/>
  <c r="AS58" i="3"/>
  <c r="CG23" i="1"/>
  <c r="AR58" i="3"/>
  <c r="CF23" i="1"/>
  <c r="AQ58" i="3"/>
  <c r="CE23" i="1"/>
  <c r="AP58" i="3"/>
  <c r="CD23" i="1"/>
  <c r="AO58" i="3"/>
  <c r="CC23" i="1"/>
  <c r="AN58" i="3"/>
  <c r="CB23" i="1"/>
  <c r="AM58" i="3"/>
  <c r="CA23" i="1"/>
  <c r="AL58" i="3"/>
  <c r="BZ23" i="1"/>
  <c r="AI58" i="3"/>
  <c r="BR23" i="1"/>
  <c r="AH58" i="3"/>
  <c r="BQ23" i="1"/>
  <c r="AG58" i="3"/>
  <c r="BP23" i="1"/>
  <c r="AF58" i="3"/>
  <c r="BO23" i="1"/>
  <c r="AE58" i="3"/>
  <c r="BN23" i="1"/>
  <c r="AD58" i="3"/>
  <c r="BM23" i="1"/>
  <c r="AC58" i="3"/>
  <c r="BL23" i="1"/>
  <c r="AB58" i="3"/>
  <c r="BK23" i="1"/>
  <c r="AA58" i="3"/>
  <c r="BJ23" i="1"/>
  <c r="Z58" i="3"/>
  <c r="BI23" i="1"/>
  <c r="Y58" i="3"/>
  <c r="BH23" i="1"/>
  <c r="X58" i="3"/>
  <c r="BG23" i="1"/>
  <c r="U58" i="3"/>
  <c r="AW23" i="1"/>
  <c r="T58" i="3"/>
  <c r="AV23" i="1"/>
  <c r="S58" i="3"/>
  <c r="AU23" i="1"/>
  <c r="R58" i="3"/>
  <c r="AT23" i="1"/>
  <c r="Q58" i="3"/>
  <c r="AS23" i="1"/>
  <c r="P58" i="3"/>
  <c r="AR23" i="1"/>
  <c r="O58" i="3"/>
  <c r="AQ23" i="1"/>
  <c r="N58" i="3"/>
  <c r="AP23" i="1"/>
  <c r="M58" i="3"/>
  <c r="AO23" i="1"/>
  <c r="L58" i="3"/>
  <c r="AN23" i="1"/>
  <c r="K58" i="3"/>
  <c r="AM23" i="1"/>
  <c r="J58" i="3"/>
  <c r="AL23" i="1"/>
  <c r="B23" i="3"/>
  <c r="E23" i="3"/>
  <c r="H23" i="3"/>
  <c r="I23" i="3"/>
  <c r="Q23" i="3"/>
  <c r="AE23" i="1"/>
  <c r="C23" i="3"/>
  <c r="D23" i="3"/>
  <c r="P23" i="3"/>
  <c r="AD23" i="1"/>
  <c r="F23" i="3"/>
  <c r="G23" i="3"/>
  <c r="O23" i="3"/>
  <c r="AC23" i="1"/>
  <c r="N23" i="3"/>
  <c r="AB23" i="1"/>
  <c r="M23" i="3"/>
  <c r="AA23" i="1"/>
  <c r="L23" i="3"/>
  <c r="Z23" i="1"/>
  <c r="K23" i="3"/>
  <c r="Y23" i="1"/>
  <c r="J23" i="3"/>
  <c r="X23" i="1"/>
  <c r="I38" i="3"/>
  <c r="C73" i="3"/>
  <c r="W38" i="3"/>
  <c r="G73" i="3"/>
  <c r="E73" i="3"/>
  <c r="I73" i="3"/>
  <c r="W3" i="1"/>
  <c r="V38" i="3"/>
  <c r="F73" i="3"/>
  <c r="H38" i="3"/>
  <c r="D73" i="3"/>
  <c r="H73" i="3"/>
  <c r="V3" i="1"/>
  <c r="S23" i="3"/>
  <c r="Q23" i="1"/>
  <c r="BM57" i="3"/>
  <c r="DH22" i="1"/>
  <c r="BL57" i="3"/>
  <c r="DG22" i="1"/>
  <c r="BK57" i="3"/>
  <c r="DF22" i="1"/>
  <c r="BJ57" i="3"/>
  <c r="DE22" i="1"/>
  <c r="BI57" i="3"/>
  <c r="DD22" i="1"/>
  <c r="BH57" i="3"/>
  <c r="DC22" i="1"/>
  <c r="BG57" i="3"/>
  <c r="DB22" i="1"/>
  <c r="BF57" i="3"/>
  <c r="DA22" i="1"/>
  <c r="BE57" i="3"/>
  <c r="CZ22" i="1"/>
  <c r="BD57" i="3"/>
  <c r="CY22" i="1"/>
  <c r="BC57" i="3"/>
  <c r="CX22" i="1"/>
  <c r="BB57" i="3"/>
  <c r="CW22" i="1"/>
  <c r="BA57" i="3"/>
  <c r="CV22" i="1"/>
  <c r="AZ57" i="3"/>
  <c r="CU22" i="1"/>
  <c r="AY57" i="3"/>
  <c r="CM22" i="1"/>
  <c r="AX57" i="3"/>
  <c r="CL22" i="1"/>
  <c r="AW57" i="3"/>
  <c r="CK22" i="1"/>
  <c r="AV57" i="3"/>
  <c r="CJ22" i="1"/>
  <c r="AU57" i="3"/>
  <c r="CI22" i="1"/>
  <c r="AT57" i="3"/>
  <c r="CH22" i="1"/>
  <c r="AS57" i="3"/>
  <c r="CG22" i="1"/>
  <c r="AR57" i="3"/>
  <c r="CF22" i="1"/>
  <c r="AQ57" i="3"/>
  <c r="CE22" i="1"/>
  <c r="AP57" i="3"/>
  <c r="CD22" i="1"/>
  <c r="AO57" i="3"/>
  <c r="CC22" i="1"/>
  <c r="AN57" i="3"/>
  <c r="CB22" i="1"/>
  <c r="AM57" i="3"/>
  <c r="CA22" i="1"/>
  <c r="AL57" i="3"/>
  <c r="BZ22" i="1"/>
  <c r="AI57" i="3"/>
  <c r="BR22" i="1"/>
  <c r="AH57" i="3"/>
  <c r="BQ22" i="1"/>
  <c r="AG57" i="3"/>
  <c r="BP22" i="1"/>
  <c r="AF57" i="3"/>
  <c r="BO22" i="1"/>
  <c r="AE57" i="3"/>
  <c r="BN22" i="1"/>
  <c r="AD57" i="3"/>
  <c r="BM22" i="1"/>
  <c r="AC57" i="3"/>
  <c r="BL22" i="1"/>
  <c r="AB57" i="3"/>
  <c r="BK22" i="1"/>
  <c r="AA57" i="3"/>
  <c r="BJ22" i="1"/>
  <c r="Z57" i="3"/>
  <c r="BI22" i="1"/>
  <c r="Y57" i="3"/>
  <c r="BH22" i="1"/>
  <c r="X57" i="3"/>
  <c r="BG22" i="1"/>
  <c r="U57" i="3"/>
  <c r="AW22" i="1"/>
  <c r="T57" i="3"/>
  <c r="AV22" i="1"/>
  <c r="S57" i="3"/>
  <c r="AU22" i="1"/>
  <c r="R57" i="3"/>
  <c r="AT22" i="1"/>
  <c r="Q57" i="3"/>
  <c r="AS22" i="1"/>
  <c r="P57" i="3"/>
  <c r="AR22" i="1"/>
  <c r="O57" i="3"/>
  <c r="AQ22" i="1"/>
  <c r="N57" i="3"/>
  <c r="AP22" i="1"/>
  <c r="M57" i="3"/>
  <c r="AO22" i="1"/>
  <c r="L57" i="3"/>
  <c r="AN22" i="1"/>
  <c r="K57" i="3"/>
  <c r="AM22" i="1"/>
  <c r="J57" i="3"/>
  <c r="AL22" i="1"/>
  <c r="B22" i="3"/>
  <c r="E22" i="3"/>
  <c r="H22" i="3"/>
  <c r="I22" i="3"/>
  <c r="Q22" i="3"/>
  <c r="AE22" i="1"/>
  <c r="C22" i="3"/>
  <c r="D22" i="3"/>
  <c r="P22" i="3"/>
  <c r="AD22" i="1"/>
  <c r="F22" i="3"/>
  <c r="G22" i="3"/>
  <c r="O22" i="3"/>
  <c r="AC22" i="1"/>
  <c r="N22" i="3"/>
  <c r="AB22" i="1"/>
  <c r="M22" i="3"/>
  <c r="AA22" i="1"/>
  <c r="L22" i="3"/>
  <c r="Z22" i="1"/>
  <c r="K22" i="3"/>
  <c r="Y22" i="1"/>
  <c r="J22" i="3"/>
  <c r="X22" i="1"/>
  <c r="C76" i="3"/>
  <c r="G76" i="3"/>
  <c r="E76" i="3"/>
  <c r="I76" i="3"/>
  <c r="W6" i="1"/>
  <c r="F76" i="3"/>
  <c r="D76" i="3"/>
  <c r="H76" i="3"/>
  <c r="V6" i="1"/>
  <c r="S22" i="3"/>
  <c r="Q22" i="1"/>
  <c r="BM56" i="3"/>
  <c r="DH21" i="1"/>
  <c r="BL56" i="3"/>
  <c r="DG21" i="1"/>
  <c r="BK56" i="3"/>
  <c r="DF21" i="1"/>
  <c r="BJ56" i="3"/>
  <c r="DE21" i="1"/>
  <c r="BI56" i="3"/>
  <c r="DD21" i="1"/>
  <c r="BH56" i="3"/>
  <c r="DC21" i="1"/>
  <c r="BG56" i="3"/>
  <c r="DB21" i="1"/>
  <c r="BF56" i="3"/>
  <c r="DA21" i="1"/>
  <c r="BE56" i="3"/>
  <c r="CZ21" i="1"/>
  <c r="BD56" i="3"/>
  <c r="CY21" i="1"/>
  <c r="BC56" i="3"/>
  <c r="CX21" i="1"/>
  <c r="BB56" i="3"/>
  <c r="CW21" i="1"/>
  <c r="BA56" i="3"/>
  <c r="CV21" i="1"/>
  <c r="AZ56" i="3"/>
  <c r="CU21" i="1"/>
  <c r="AY56" i="3"/>
  <c r="CM21" i="1"/>
  <c r="AX56" i="3"/>
  <c r="CL21" i="1"/>
  <c r="AW56" i="3"/>
  <c r="CK21" i="1"/>
  <c r="AV56" i="3"/>
  <c r="CJ21" i="1"/>
  <c r="AU56" i="3"/>
  <c r="CI21" i="1"/>
  <c r="AT56" i="3"/>
  <c r="CH21" i="1"/>
  <c r="AS56" i="3"/>
  <c r="CG21" i="1"/>
  <c r="AR56" i="3"/>
  <c r="CF21" i="1"/>
  <c r="AQ56" i="3"/>
  <c r="CE21" i="1"/>
  <c r="AP56" i="3"/>
  <c r="CD21" i="1"/>
  <c r="AO56" i="3"/>
  <c r="CC21" i="1"/>
  <c r="AN56" i="3"/>
  <c r="CB21" i="1"/>
  <c r="AM56" i="3"/>
  <c r="CA21" i="1"/>
  <c r="AL56" i="3"/>
  <c r="BZ21" i="1"/>
  <c r="AI56" i="3"/>
  <c r="BR21" i="1"/>
  <c r="AH56" i="3"/>
  <c r="BQ21" i="1"/>
  <c r="AG56" i="3"/>
  <c r="BP21" i="1"/>
  <c r="AF56" i="3"/>
  <c r="BO21" i="1"/>
  <c r="AE56" i="3"/>
  <c r="BN21" i="1"/>
  <c r="AD56" i="3"/>
  <c r="BM21" i="1"/>
  <c r="AC56" i="3"/>
  <c r="BL21" i="1"/>
  <c r="AB56" i="3"/>
  <c r="BK21" i="1"/>
  <c r="AA56" i="3"/>
  <c r="BJ21" i="1"/>
  <c r="Z56" i="3"/>
  <c r="BI21" i="1"/>
  <c r="Y56" i="3"/>
  <c r="BH21" i="1"/>
  <c r="X56" i="3"/>
  <c r="BG21" i="1"/>
  <c r="U56" i="3"/>
  <c r="AW21" i="1"/>
  <c r="T56" i="3"/>
  <c r="AV21" i="1"/>
  <c r="S56" i="3"/>
  <c r="AU21" i="1"/>
  <c r="R56" i="3"/>
  <c r="AT21" i="1"/>
  <c r="Q56" i="3"/>
  <c r="AS21" i="1"/>
  <c r="P56" i="3"/>
  <c r="AR21" i="1"/>
  <c r="O56" i="3"/>
  <c r="AQ21" i="1"/>
  <c r="N56" i="3"/>
  <c r="AP21" i="1"/>
  <c r="M56" i="3"/>
  <c r="AO21" i="1"/>
  <c r="L56" i="3"/>
  <c r="AN21" i="1"/>
  <c r="K56" i="3"/>
  <c r="AM21" i="1"/>
  <c r="J56" i="3"/>
  <c r="AL21" i="1"/>
  <c r="B21" i="3"/>
  <c r="E21" i="3"/>
  <c r="H21" i="3"/>
  <c r="I21" i="3"/>
  <c r="Q21" i="3"/>
  <c r="AE21" i="1"/>
  <c r="C21" i="3"/>
  <c r="D21" i="3"/>
  <c r="P21" i="3"/>
  <c r="AD21" i="1"/>
  <c r="F21" i="3"/>
  <c r="G21" i="3"/>
  <c r="O21" i="3"/>
  <c r="AC21" i="1"/>
  <c r="N21" i="3"/>
  <c r="AB21" i="1"/>
  <c r="M21" i="3"/>
  <c r="AA21" i="1"/>
  <c r="L21" i="3"/>
  <c r="Z21" i="1"/>
  <c r="K21" i="3"/>
  <c r="Y21" i="1"/>
  <c r="J21" i="3"/>
  <c r="X21" i="1"/>
  <c r="I40" i="3"/>
  <c r="C75" i="3"/>
  <c r="W40" i="3"/>
  <c r="G75" i="3"/>
  <c r="E75" i="3"/>
  <c r="I75" i="3"/>
  <c r="W5" i="1"/>
  <c r="V40" i="3"/>
  <c r="F75" i="3"/>
  <c r="H40" i="3"/>
  <c r="D75" i="3"/>
  <c r="H75" i="3"/>
  <c r="V5" i="1"/>
  <c r="S21" i="3"/>
  <c r="Q21" i="1"/>
  <c r="BM55" i="3"/>
  <c r="DH20" i="1"/>
  <c r="BL55" i="3"/>
  <c r="DG20" i="1"/>
  <c r="BK55" i="3"/>
  <c r="DF20" i="1"/>
  <c r="BJ55" i="3"/>
  <c r="DE20" i="1"/>
  <c r="BI55" i="3"/>
  <c r="DD20" i="1"/>
  <c r="BH55" i="3"/>
  <c r="DC20" i="1"/>
  <c r="BG55" i="3"/>
  <c r="DB20" i="1"/>
  <c r="BF55" i="3"/>
  <c r="DA20" i="1"/>
  <c r="BE55" i="3"/>
  <c r="CZ20" i="1"/>
  <c r="BD55" i="3"/>
  <c r="CY20" i="1"/>
  <c r="BC55" i="3"/>
  <c r="CX20" i="1"/>
  <c r="BB55" i="3"/>
  <c r="CW20" i="1"/>
  <c r="BA55" i="3"/>
  <c r="CV20" i="1"/>
  <c r="AZ55" i="3"/>
  <c r="CU20" i="1"/>
  <c r="AY55" i="3"/>
  <c r="CM20" i="1"/>
  <c r="AX55" i="3"/>
  <c r="CL20" i="1"/>
  <c r="AW55" i="3"/>
  <c r="CK20" i="1"/>
  <c r="AV55" i="3"/>
  <c r="CJ20" i="1"/>
  <c r="AU55" i="3"/>
  <c r="CI20" i="1"/>
  <c r="AT55" i="3"/>
  <c r="CH20" i="1"/>
  <c r="AS55" i="3"/>
  <c r="CG20" i="1"/>
  <c r="AR55" i="3"/>
  <c r="CF20" i="1"/>
  <c r="AQ55" i="3"/>
  <c r="CE20" i="1"/>
  <c r="AP55" i="3"/>
  <c r="CD20" i="1"/>
  <c r="AO55" i="3"/>
  <c r="CC20" i="1"/>
  <c r="AN55" i="3"/>
  <c r="CB20" i="1"/>
  <c r="AM55" i="3"/>
  <c r="CA20" i="1"/>
  <c r="AL55" i="3"/>
  <c r="BZ20" i="1"/>
  <c r="AI55" i="3"/>
  <c r="BR20" i="1"/>
  <c r="AH55" i="3"/>
  <c r="BQ20" i="1"/>
  <c r="AG55" i="3"/>
  <c r="BP20" i="1"/>
  <c r="AF55" i="3"/>
  <c r="BO20" i="1"/>
  <c r="AE55" i="3"/>
  <c r="BN20" i="1"/>
  <c r="AD55" i="3"/>
  <c r="BM20" i="1"/>
  <c r="AC55" i="3"/>
  <c r="BL20" i="1"/>
  <c r="AB55" i="3"/>
  <c r="BK20" i="1"/>
  <c r="AA55" i="3"/>
  <c r="BJ20" i="1"/>
  <c r="Z55" i="3"/>
  <c r="BI20" i="1"/>
  <c r="Y55" i="3"/>
  <c r="BH20" i="1"/>
  <c r="X55" i="3"/>
  <c r="BG20" i="1"/>
  <c r="U55" i="3"/>
  <c r="AW20" i="1"/>
  <c r="T55" i="3"/>
  <c r="AV20" i="1"/>
  <c r="S55" i="3"/>
  <c r="AU20" i="1"/>
  <c r="R55" i="3"/>
  <c r="AT20" i="1"/>
  <c r="Q55" i="3"/>
  <c r="AS20" i="1"/>
  <c r="P55" i="3"/>
  <c r="AR20" i="1"/>
  <c r="O55" i="3"/>
  <c r="AQ20" i="1"/>
  <c r="N55" i="3"/>
  <c r="AP20" i="1"/>
  <c r="M55" i="3"/>
  <c r="AO20" i="1"/>
  <c r="L55" i="3"/>
  <c r="AN20" i="1"/>
  <c r="K55" i="3"/>
  <c r="AM20" i="1"/>
  <c r="J55" i="3"/>
  <c r="AL20" i="1"/>
  <c r="B20" i="3"/>
  <c r="E20" i="3"/>
  <c r="H20" i="3"/>
  <c r="I20" i="3"/>
  <c r="Q20" i="3"/>
  <c r="AE20" i="1"/>
  <c r="C20" i="3"/>
  <c r="D20" i="3"/>
  <c r="P20" i="3"/>
  <c r="AD20" i="1"/>
  <c r="F20" i="3"/>
  <c r="G20" i="3"/>
  <c r="O20" i="3"/>
  <c r="AC20" i="1"/>
  <c r="N20" i="3"/>
  <c r="AB20" i="1"/>
  <c r="M20" i="3"/>
  <c r="AA20" i="1"/>
  <c r="L20" i="3"/>
  <c r="Z20" i="1"/>
  <c r="K20" i="3"/>
  <c r="Y20" i="1"/>
  <c r="J20" i="3"/>
  <c r="X20" i="1"/>
  <c r="S20" i="3"/>
  <c r="Q20" i="1"/>
  <c r="BM54" i="3"/>
  <c r="DH19" i="1"/>
  <c r="BL54" i="3"/>
  <c r="DG19" i="1"/>
  <c r="BK54" i="3"/>
  <c r="DF19" i="1"/>
  <c r="BJ54" i="3"/>
  <c r="DE19" i="1"/>
  <c r="BI54" i="3"/>
  <c r="DD19" i="1"/>
  <c r="BH54" i="3"/>
  <c r="DC19" i="1"/>
  <c r="BG54" i="3"/>
  <c r="DB19" i="1"/>
  <c r="BF54" i="3"/>
  <c r="DA19" i="1"/>
  <c r="BE54" i="3"/>
  <c r="CZ19" i="1"/>
  <c r="BD54" i="3"/>
  <c r="CY19" i="1"/>
  <c r="BC54" i="3"/>
  <c r="CX19" i="1"/>
  <c r="BB54" i="3"/>
  <c r="CW19" i="1"/>
  <c r="BA54" i="3"/>
  <c r="CV19" i="1"/>
  <c r="AZ54" i="3"/>
  <c r="CU19" i="1"/>
  <c r="AY54" i="3"/>
  <c r="CM19" i="1"/>
  <c r="AX54" i="3"/>
  <c r="CL19" i="1"/>
  <c r="AW54" i="3"/>
  <c r="CK19" i="1"/>
  <c r="AV54" i="3"/>
  <c r="CJ19" i="1"/>
  <c r="AU54" i="3"/>
  <c r="CI19" i="1"/>
  <c r="AT54" i="3"/>
  <c r="CH19" i="1"/>
  <c r="AS54" i="3"/>
  <c r="CG19" i="1"/>
  <c r="AR54" i="3"/>
  <c r="CF19" i="1"/>
  <c r="AQ54" i="3"/>
  <c r="CE19" i="1"/>
  <c r="AP54" i="3"/>
  <c r="CD19" i="1"/>
  <c r="AO54" i="3"/>
  <c r="CC19" i="1"/>
  <c r="AN54" i="3"/>
  <c r="CB19" i="1"/>
  <c r="AM54" i="3"/>
  <c r="CA19" i="1"/>
  <c r="AL54" i="3"/>
  <c r="BZ19" i="1"/>
  <c r="AI54" i="3"/>
  <c r="BR19" i="1"/>
  <c r="AH54" i="3"/>
  <c r="BQ19" i="1"/>
  <c r="AG54" i="3"/>
  <c r="BP19" i="1"/>
  <c r="AF54" i="3"/>
  <c r="BO19" i="1"/>
  <c r="AE54" i="3"/>
  <c r="BN19" i="1"/>
  <c r="AD54" i="3"/>
  <c r="BM19" i="1"/>
  <c r="AC54" i="3"/>
  <c r="BL19" i="1"/>
  <c r="AB54" i="3"/>
  <c r="BK19" i="1"/>
  <c r="AA54" i="3"/>
  <c r="BJ19" i="1"/>
  <c r="Z54" i="3"/>
  <c r="BI19" i="1"/>
  <c r="Y54" i="3"/>
  <c r="BH19" i="1"/>
  <c r="X54" i="3"/>
  <c r="BG19" i="1"/>
  <c r="U54" i="3"/>
  <c r="AW19" i="1"/>
  <c r="T54" i="3"/>
  <c r="AV19" i="1"/>
  <c r="S54" i="3"/>
  <c r="AU19" i="1"/>
  <c r="R54" i="3"/>
  <c r="AT19" i="1"/>
  <c r="Q54" i="3"/>
  <c r="AS19" i="1"/>
  <c r="P54" i="3"/>
  <c r="AR19" i="1"/>
  <c r="O54" i="3"/>
  <c r="AQ19" i="1"/>
  <c r="N54" i="3"/>
  <c r="AP19" i="1"/>
  <c r="M54" i="3"/>
  <c r="AO19" i="1"/>
  <c r="L54" i="3"/>
  <c r="AN19" i="1"/>
  <c r="K54" i="3"/>
  <c r="AM19" i="1"/>
  <c r="J54" i="3"/>
  <c r="AL19" i="1"/>
  <c r="B19" i="3"/>
  <c r="E19" i="3"/>
  <c r="H19" i="3"/>
  <c r="I19" i="3"/>
  <c r="Q19" i="3"/>
  <c r="AE19" i="1"/>
  <c r="C19" i="3"/>
  <c r="D19" i="3"/>
  <c r="P19" i="3"/>
  <c r="AD19" i="1"/>
  <c r="F19" i="3"/>
  <c r="G19" i="3"/>
  <c r="O19" i="3"/>
  <c r="AC19" i="1"/>
  <c r="N19" i="3"/>
  <c r="AB19" i="1"/>
  <c r="M19" i="3"/>
  <c r="AA19" i="1"/>
  <c r="L19" i="3"/>
  <c r="Z19" i="1"/>
  <c r="K19" i="3"/>
  <c r="Y19" i="1"/>
  <c r="J19" i="3"/>
  <c r="X19" i="1"/>
  <c r="S19" i="3"/>
  <c r="Q19" i="1"/>
  <c r="BM53" i="3"/>
  <c r="DH18" i="1"/>
  <c r="BL53" i="3"/>
  <c r="DG18" i="1"/>
  <c r="BK53" i="3"/>
  <c r="DF18" i="1"/>
  <c r="BJ53" i="3"/>
  <c r="DE18" i="1"/>
  <c r="BI53" i="3"/>
  <c r="DD18" i="1"/>
  <c r="BH53" i="3"/>
  <c r="DC18" i="1"/>
  <c r="BG53" i="3"/>
  <c r="DB18" i="1"/>
  <c r="BF53" i="3"/>
  <c r="DA18" i="1"/>
  <c r="BE53" i="3"/>
  <c r="CZ18" i="1"/>
  <c r="BD53" i="3"/>
  <c r="CY18" i="1"/>
  <c r="BC53" i="3"/>
  <c r="CX18" i="1"/>
  <c r="BB53" i="3"/>
  <c r="CW18" i="1"/>
  <c r="BA53" i="3"/>
  <c r="CV18" i="1"/>
  <c r="AZ53" i="3"/>
  <c r="CU18" i="1"/>
  <c r="AY53" i="3"/>
  <c r="CM18" i="1"/>
  <c r="AX53" i="3"/>
  <c r="CL18" i="1"/>
  <c r="AW53" i="3"/>
  <c r="CK18" i="1"/>
  <c r="AV53" i="3"/>
  <c r="CJ18" i="1"/>
  <c r="AU53" i="3"/>
  <c r="CI18" i="1"/>
  <c r="AT53" i="3"/>
  <c r="CH18" i="1"/>
  <c r="AS53" i="3"/>
  <c r="CG18" i="1"/>
  <c r="AR53" i="3"/>
  <c r="CF18" i="1"/>
  <c r="AQ53" i="3"/>
  <c r="CE18" i="1"/>
  <c r="AP53" i="3"/>
  <c r="CD18" i="1"/>
  <c r="AO53" i="3"/>
  <c r="CC18" i="1"/>
  <c r="AN53" i="3"/>
  <c r="CB18" i="1"/>
  <c r="AM53" i="3"/>
  <c r="CA18" i="1"/>
  <c r="AL53" i="3"/>
  <c r="BZ18" i="1"/>
  <c r="AI53" i="3"/>
  <c r="BR18" i="1"/>
  <c r="AH53" i="3"/>
  <c r="BQ18" i="1"/>
  <c r="AG53" i="3"/>
  <c r="BP18" i="1"/>
  <c r="AF53" i="3"/>
  <c r="BO18" i="1"/>
  <c r="AE53" i="3"/>
  <c r="BN18" i="1"/>
  <c r="AD53" i="3"/>
  <c r="BM18" i="1"/>
  <c r="AC53" i="3"/>
  <c r="BL18" i="1"/>
  <c r="AB53" i="3"/>
  <c r="BK18" i="1"/>
  <c r="AA53" i="3"/>
  <c r="BJ18" i="1"/>
  <c r="Z53" i="3"/>
  <c r="BI18" i="1"/>
  <c r="Y53" i="3"/>
  <c r="BH18" i="1"/>
  <c r="X53" i="3"/>
  <c r="BG18" i="1"/>
  <c r="U53" i="3"/>
  <c r="AW18" i="1"/>
  <c r="T53" i="3"/>
  <c r="AV18" i="1"/>
  <c r="S53" i="3"/>
  <c r="AU18" i="1"/>
  <c r="R53" i="3"/>
  <c r="AT18" i="1"/>
  <c r="Q53" i="3"/>
  <c r="AS18" i="1"/>
  <c r="P53" i="3"/>
  <c r="AR18" i="1"/>
  <c r="O53" i="3"/>
  <c r="AQ18" i="1"/>
  <c r="N53" i="3"/>
  <c r="AP18" i="1"/>
  <c r="M53" i="3"/>
  <c r="AO18" i="1"/>
  <c r="L53" i="3"/>
  <c r="AN18" i="1"/>
  <c r="K53" i="3"/>
  <c r="AM18" i="1"/>
  <c r="J53" i="3"/>
  <c r="AL18" i="1"/>
  <c r="B18" i="3"/>
  <c r="E18" i="3"/>
  <c r="H18" i="3"/>
  <c r="I18" i="3"/>
  <c r="Q18" i="3"/>
  <c r="AE18" i="1"/>
  <c r="C18" i="3"/>
  <c r="D18" i="3"/>
  <c r="P18" i="3"/>
  <c r="AD18" i="1"/>
  <c r="F18" i="3"/>
  <c r="G18" i="3"/>
  <c r="O18" i="3"/>
  <c r="AC18" i="1"/>
  <c r="N18" i="3"/>
  <c r="AB18" i="1"/>
  <c r="M18" i="3"/>
  <c r="AA18" i="1"/>
  <c r="L18" i="3"/>
  <c r="Z18" i="1"/>
  <c r="K18" i="3"/>
  <c r="Y18" i="1"/>
  <c r="J18" i="3"/>
  <c r="X18" i="1"/>
  <c r="S18" i="3"/>
  <c r="Q18" i="1"/>
  <c r="BM52" i="3"/>
  <c r="DH17" i="1"/>
  <c r="BL52" i="3"/>
  <c r="DG17" i="1"/>
  <c r="BK52" i="3"/>
  <c r="DF17" i="1"/>
  <c r="BJ52" i="3"/>
  <c r="DE17" i="1"/>
  <c r="BI52" i="3"/>
  <c r="DD17" i="1"/>
  <c r="BH52" i="3"/>
  <c r="DC17" i="1"/>
  <c r="BG52" i="3"/>
  <c r="DB17" i="1"/>
  <c r="BF52" i="3"/>
  <c r="DA17" i="1"/>
  <c r="BE52" i="3"/>
  <c r="CZ17" i="1"/>
  <c r="BD52" i="3"/>
  <c r="CY17" i="1"/>
  <c r="BC52" i="3"/>
  <c r="CX17" i="1"/>
  <c r="BB52" i="3"/>
  <c r="CW17" i="1"/>
  <c r="BA52" i="3"/>
  <c r="CV17" i="1"/>
  <c r="AZ52" i="3"/>
  <c r="CU17" i="1"/>
  <c r="AY52" i="3"/>
  <c r="CM17" i="1"/>
  <c r="AX52" i="3"/>
  <c r="CL17" i="1"/>
  <c r="AW52" i="3"/>
  <c r="CK17" i="1"/>
  <c r="AV52" i="3"/>
  <c r="CJ17" i="1"/>
  <c r="AU52" i="3"/>
  <c r="CI17" i="1"/>
  <c r="AT52" i="3"/>
  <c r="CH17" i="1"/>
  <c r="AS52" i="3"/>
  <c r="CG17" i="1"/>
  <c r="AR52" i="3"/>
  <c r="CF17" i="1"/>
  <c r="AQ52" i="3"/>
  <c r="CE17" i="1"/>
  <c r="AP52" i="3"/>
  <c r="CD17" i="1"/>
  <c r="AO52" i="3"/>
  <c r="CC17" i="1"/>
  <c r="AN52" i="3"/>
  <c r="CB17" i="1"/>
  <c r="AM52" i="3"/>
  <c r="CA17" i="1"/>
  <c r="AL52" i="3"/>
  <c r="BZ17" i="1"/>
  <c r="AI52" i="3"/>
  <c r="BR17" i="1"/>
  <c r="AH52" i="3"/>
  <c r="BQ17" i="1"/>
  <c r="AG52" i="3"/>
  <c r="BP17" i="1"/>
  <c r="AF52" i="3"/>
  <c r="BO17" i="1"/>
  <c r="AE52" i="3"/>
  <c r="BN17" i="1"/>
  <c r="AD52" i="3"/>
  <c r="BM17" i="1"/>
  <c r="AC52" i="3"/>
  <c r="BL17" i="1"/>
  <c r="AB52" i="3"/>
  <c r="BK17" i="1"/>
  <c r="AA52" i="3"/>
  <c r="BJ17" i="1"/>
  <c r="Z52" i="3"/>
  <c r="BI17" i="1"/>
  <c r="Y52" i="3"/>
  <c r="BH17" i="1"/>
  <c r="X52" i="3"/>
  <c r="BG17" i="1"/>
  <c r="U52" i="3"/>
  <c r="AW17" i="1"/>
  <c r="T52" i="3"/>
  <c r="AV17" i="1"/>
  <c r="S52" i="3"/>
  <c r="AU17" i="1"/>
  <c r="R52" i="3"/>
  <c r="AT17" i="1"/>
  <c r="Q52" i="3"/>
  <c r="AS17" i="1"/>
  <c r="P52" i="3"/>
  <c r="AR17" i="1"/>
  <c r="O52" i="3"/>
  <c r="AQ17" i="1"/>
  <c r="N52" i="3"/>
  <c r="AP17" i="1"/>
  <c r="M52" i="3"/>
  <c r="AO17" i="1"/>
  <c r="L52" i="3"/>
  <c r="AN17" i="1"/>
  <c r="K52" i="3"/>
  <c r="AM17" i="1"/>
  <c r="J52" i="3"/>
  <c r="AL17" i="1"/>
  <c r="B17" i="3"/>
  <c r="E17" i="3"/>
  <c r="H17" i="3"/>
  <c r="I17" i="3"/>
  <c r="Q17" i="3"/>
  <c r="AE17" i="1"/>
  <c r="C17" i="3"/>
  <c r="D17" i="3"/>
  <c r="P17" i="3"/>
  <c r="AD17" i="1"/>
  <c r="F17" i="3"/>
  <c r="G17" i="3"/>
  <c r="O17" i="3"/>
  <c r="AC17" i="1"/>
  <c r="N17" i="3"/>
  <c r="AB17" i="1"/>
  <c r="M17" i="3"/>
  <c r="AA17" i="1"/>
  <c r="L17" i="3"/>
  <c r="Z17" i="1"/>
  <c r="K17" i="3"/>
  <c r="Y17" i="1"/>
  <c r="J17" i="3"/>
  <c r="X17" i="1"/>
  <c r="S17" i="3"/>
  <c r="Q17" i="1"/>
  <c r="BM51" i="3"/>
  <c r="DH16" i="1"/>
  <c r="BL51" i="3"/>
  <c r="DG16" i="1"/>
  <c r="BK51" i="3"/>
  <c r="DF16" i="1"/>
  <c r="BJ51" i="3"/>
  <c r="DE16" i="1"/>
  <c r="BI51" i="3"/>
  <c r="DD16" i="1"/>
  <c r="BH51" i="3"/>
  <c r="DC16" i="1"/>
  <c r="BG51" i="3"/>
  <c r="DB16" i="1"/>
  <c r="BF51" i="3"/>
  <c r="DA16" i="1"/>
  <c r="BE51" i="3"/>
  <c r="CZ16" i="1"/>
  <c r="BD51" i="3"/>
  <c r="CY16" i="1"/>
  <c r="BC51" i="3"/>
  <c r="CX16" i="1"/>
  <c r="BB51" i="3"/>
  <c r="CW16" i="1"/>
  <c r="BA51" i="3"/>
  <c r="CV16" i="1"/>
  <c r="AZ51" i="3"/>
  <c r="CU16" i="1"/>
  <c r="AY51" i="3"/>
  <c r="CM16" i="1"/>
  <c r="AX51" i="3"/>
  <c r="CL16" i="1"/>
  <c r="AW51" i="3"/>
  <c r="CK16" i="1"/>
  <c r="AV51" i="3"/>
  <c r="CJ16" i="1"/>
  <c r="AU51" i="3"/>
  <c r="CI16" i="1"/>
  <c r="AT51" i="3"/>
  <c r="CH16" i="1"/>
  <c r="AS51" i="3"/>
  <c r="CG16" i="1"/>
  <c r="AR51" i="3"/>
  <c r="CF16" i="1"/>
  <c r="AQ51" i="3"/>
  <c r="CE16" i="1"/>
  <c r="AP51" i="3"/>
  <c r="CD16" i="1"/>
  <c r="AO51" i="3"/>
  <c r="CC16" i="1"/>
  <c r="AN51" i="3"/>
  <c r="CB16" i="1"/>
  <c r="AM51" i="3"/>
  <c r="CA16" i="1"/>
  <c r="AL51" i="3"/>
  <c r="BZ16" i="1"/>
  <c r="AI51" i="3"/>
  <c r="BR16" i="1"/>
  <c r="AH51" i="3"/>
  <c r="BQ16" i="1"/>
  <c r="AG51" i="3"/>
  <c r="BP16" i="1"/>
  <c r="AF51" i="3"/>
  <c r="BO16" i="1"/>
  <c r="AE51" i="3"/>
  <c r="BN16" i="1"/>
  <c r="AD51" i="3"/>
  <c r="BM16" i="1"/>
  <c r="AC51" i="3"/>
  <c r="BL16" i="1"/>
  <c r="AB51" i="3"/>
  <c r="BK16" i="1"/>
  <c r="AA51" i="3"/>
  <c r="BJ16" i="1"/>
  <c r="Z51" i="3"/>
  <c r="BI16" i="1"/>
  <c r="Y51" i="3"/>
  <c r="BH16" i="1"/>
  <c r="X51" i="3"/>
  <c r="BG16" i="1"/>
  <c r="U51" i="3"/>
  <c r="AW16" i="1"/>
  <c r="T51" i="3"/>
  <c r="AV16" i="1"/>
  <c r="S51" i="3"/>
  <c r="AU16" i="1"/>
  <c r="R51" i="3"/>
  <c r="AT16" i="1"/>
  <c r="Q51" i="3"/>
  <c r="AS16" i="1"/>
  <c r="P51" i="3"/>
  <c r="AR16" i="1"/>
  <c r="O51" i="3"/>
  <c r="AQ16" i="1"/>
  <c r="N51" i="3"/>
  <c r="AP16" i="1"/>
  <c r="M51" i="3"/>
  <c r="AO16" i="1"/>
  <c r="L51" i="3"/>
  <c r="AN16" i="1"/>
  <c r="K51" i="3"/>
  <c r="AM16" i="1"/>
  <c r="J51" i="3"/>
  <c r="AL16" i="1"/>
  <c r="B16" i="3"/>
  <c r="E16" i="3"/>
  <c r="H16" i="3"/>
  <c r="I16" i="3"/>
  <c r="Q16" i="3"/>
  <c r="AE16" i="1"/>
  <c r="C16" i="3"/>
  <c r="D16" i="3"/>
  <c r="P16" i="3"/>
  <c r="AD16" i="1"/>
  <c r="F16" i="3"/>
  <c r="G16" i="3"/>
  <c r="O16" i="3"/>
  <c r="AC16" i="1"/>
  <c r="N16" i="3"/>
  <c r="AB16" i="1"/>
  <c r="M16" i="3"/>
  <c r="AA16" i="1"/>
  <c r="L16" i="3"/>
  <c r="Z16" i="1"/>
  <c r="K16" i="3"/>
  <c r="Y16" i="1"/>
  <c r="J16" i="3"/>
  <c r="X16" i="1"/>
  <c r="S16" i="3"/>
  <c r="Q16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15" i="3"/>
  <c r="E15" i="3"/>
  <c r="H15" i="3"/>
  <c r="I15" i="3"/>
  <c r="Q15" i="3"/>
  <c r="AE15" i="1"/>
  <c r="C15" i="3"/>
  <c r="D15" i="3"/>
  <c r="P15" i="3"/>
  <c r="AD15" i="1"/>
  <c r="F15" i="3"/>
  <c r="G15" i="3"/>
  <c r="O15" i="3"/>
  <c r="AC15" i="1"/>
  <c r="N15" i="3"/>
  <c r="AB15" i="1"/>
  <c r="M15" i="3"/>
  <c r="AA15" i="1"/>
  <c r="L15" i="3"/>
  <c r="Z15" i="1"/>
  <c r="K15" i="3"/>
  <c r="Y15" i="1"/>
  <c r="J15" i="3"/>
  <c r="X15" i="1"/>
  <c r="Q15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14" i="3"/>
  <c r="E14" i="3"/>
  <c r="H14" i="3"/>
  <c r="I14" i="3"/>
  <c r="Q14" i="3"/>
  <c r="AE14" i="1"/>
  <c r="C14" i="3"/>
  <c r="D14" i="3"/>
  <c r="P14" i="3"/>
  <c r="AD14" i="1"/>
  <c r="F14" i="3"/>
  <c r="G14" i="3"/>
  <c r="O14" i="3"/>
  <c r="AC14" i="1"/>
  <c r="N14" i="3"/>
  <c r="AB14" i="1"/>
  <c r="M14" i="3"/>
  <c r="AA14" i="1"/>
  <c r="L14" i="3"/>
  <c r="Z14" i="1"/>
  <c r="K14" i="3"/>
  <c r="Y14" i="1"/>
  <c r="J14" i="3"/>
  <c r="X14" i="1"/>
  <c r="Q14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13" i="3"/>
  <c r="E13" i="3"/>
  <c r="H13" i="3"/>
  <c r="I13" i="3"/>
  <c r="Q13" i="3"/>
  <c r="AE13" i="1"/>
  <c r="C13" i="3"/>
  <c r="D13" i="3"/>
  <c r="P13" i="3"/>
  <c r="AD13" i="1"/>
  <c r="F13" i="3"/>
  <c r="G13" i="3"/>
  <c r="O13" i="3"/>
  <c r="AC13" i="1"/>
  <c r="N13" i="3"/>
  <c r="AB13" i="1"/>
  <c r="M13" i="3"/>
  <c r="AA13" i="1"/>
  <c r="L13" i="3"/>
  <c r="Z13" i="1"/>
  <c r="K13" i="3"/>
  <c r="Y13" i="1"/>
  <c r="J13" i="3"/>
  <c r="X13" i="1"/>
  <c r="Q13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12" i="3"/>
  <c r="E12" i="3"/>
  <c r="H12" i="3"/>
  <c r="I12" i="3"/>
  <c r="Q12" i="3"/>
  <c r="AE12" i="1"/>
  <c r="C12" i="3"/>
  <c r="D12" i="3"/>
  <c r="P12" i="3"/>
  <c r="AD12" i="1"/>
  <c r="F12" i="3"/>
  <c r="G12" i="3"/>
  <c r="O12" i="3"/>
  <c r="AC12" i="1"/>
  <c r="N12" i="3"/>
  <c r="AB12" i="1"/>
  <c r="M12" i="3"/>
  <c r="AA12" i="1"/>
  <c r="L12" i="3"/>
  <c r="Z12" i="1"/>
  <c r="K12" i="3"/>
  <c r="Y12" i="1"/>
  <c r="J12" i="3"/>
  <c r="X12" i="1"/>
  <c r="Q12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11" i="3"/>
  <c r="E11" i="3"/>
  <c r="H11" i="3"/>
  <c r="I11" i="3"/>
  <c r="Q11" i="3"/>
  <c r="AE11" i="1"/>
  <c r="C11" i="3"/>
  <c r="D11" i="3"/>
  <c r="P11" i="3"/>
  <c r="AD11" i="1"/>
  <c r="F11" i="3"/>
  <c r="G11" i="3"/>
  <c r="O11" i="3"/>
  <c r="AC11" i="1"/>
  <c r="N11" i="3"/>
  <c r="AB11" i="1"/>
  <c r="M11" i="3"/>
  <c r="AA11" i="1"/>
  <c r="L11" i="3"/>
  <c r="Z11" i="1"/>
  <c r="K11" i="3"/>
  <c r="Y11" i="1"/>
  <c r="J11" i="3"/>
  <c r="X11" i="1"/>
  <c r="Q11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10" i="3"/>
  <c r="E10" i="3"/>
  <c r="H10" i="3"/>
  <c r="I10" i="3"/>
  <c r="Q10" i="3"/>
  <c r="AE10" i="1"/>
  <c r="C10" i="3"/>
  <c r="D10" i="3"/>
  <c r="P10" i="3"/>
  <c r="AD10" i="1"/>
  <c r="F10" i="3"/>
  <c r="G10" i="3"/>
  <c r="O10" i="3"/>
  <c r="AC10" i="1"/>
  <c r="N10" i="3"/>
  <c r="AB10" i="1"/>
  <c r="M10" i="3"/>
  <c r="AA10" i="1"/>
  <c r="L10" i="3"/>
  <c r="Z10" i="1"/>
  <c r="K10" i="3"/>
  <c r="Y10" i="1"/>
  <c r="J10" i="3"/>
  <c r="X10" i="1"/>
  <c r="Q10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R9" i="1"/>
  <c r="BQ9" i="1"/>
  <c r="BP9" i="1"/>
  <c r="BO9" i="1"/>
  <c r="BN9" i="1"/>
  <c r="BM9" i="1"/>
  <c r="BL9" i="1"/>
  <c r="BK9" i="1"/>
  <c r="BJ9" i="1"/>
  <c r="BI9" i="1"/>
  <c r="BH9" i="1"/>
  <c r="BG9" i="1"/>
  <c r="AW9" i="1"/>
  <c r="AV9" i="1"/>
  <c r="AU9" i="1"/>
  <c r="AT9" i="1"/>
  <c r="AS9" i="1"/>
  <c r="AR9" i="1"/>
  <c r="AQ9" i="1"/>
  <c r="AP9" i="1"/>
  <c r="AO9" i="1"/>
  <c r="AN9" i="1"/>
  <c r="AM9" i="1"/>
  <c r="AL9" i="1"/>
  <c r="B9" i="3"/>
  <c r="E9" i="3"/>
  <c r="H9" i="3"/>
  <c r="I9" i="3"/>
  <c r="Q9" i="3"/>
  <c r="AE9" i="1"/>
  <c r="C9" i="3"/>
  <c r="D9" i="3"/>
  <c r="P9" i="3"/>
  <c r="AD9" i="1"/>
  <c r="F9" i="3"/>
  <c r="G9" i="3"/>
  <c r="O9" i="3"/>
  <c r="AC9" i="1"/>
  <c r="N9" i="3"/>
  <c r="AB9" i="1"/>
  <c r="M9" i="3"/>
  <c r="AA9" i="1"/>
  <c r="L9" i="3"/>
  <c r="Z9" i="1"/>
  <c r="K9" i="3"/>
  <c r="Y9" i="1"/>
  <c r="J9" i="3"/>
  <c r="X9" i="1"/>
  <c r="Q9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R8" i="1"/>
  <c r="BQ8" i="1"/>
  <c r="BP8" i="1"/>
  <c r="BO8" i="1"/>
  <c r="BN8" i="1"/>
  <c r="BM8" i="1"/>
  <c r="BL8" i="1"/>
  <c r="BK8" i="1"/>
  <c r="BJ8" i="1"/>
  <c r="BI8" i="1"/>
  <c r="BH8" i="1"/>
  <c r="BG8" i="1"/>
  <c r="AW8" i="1"/>
  <c r="AV8" i="1"/>
  <c r="AU8" i="1"/>
  <c r="AT8" i="1"/>
  <c r="AS8" i="1"/>
  <c r="AR8" i="1"/>
  <c r="AQ8" i="1"/>
  <c r="AP8" i="1"/>
  <c r="AO8" i="1"/>
  <c r="AN8" i="1"/>
  <c r="AM8" i="1"/>
  <c r="AL8" i="1"/>
  <c r="B8" i="3"/>
  <c r="E8" i="3"/>
  <c r="H8" i="3"/>
  <c r="I8" i="3"/>
  <c r="Q8" i="3"/>
  <c r="AE8" i="1"/>
  <c r="C8" i="3"/>
  <c r="D8" i="3"/>
  <c r="P8" i="3"/>
  <c r="AD8" i="1"/>
  <c r="F8" i="3"/>
  <c r="G8" i="3"/>
  <c r="O8" i="3"/>
  <c r="AC8" i="1"/>
  <c r="N8" i="3"/>
  <c r="AB8" i="1"/>
  <c r="M8" i="3"/>
  <c r="AA8" i="1"/>
  <c r="L8" i="3"/>
  <c r="Z8" i="1"/>
  <c r="K8" i="3"/>
  <c r="Y8" i="1"/>
  <c r="J8" i="3"/>
  <c r="X8" i="1"/>
  <c r="Q8" i="1"/>
  <c r="J102" i="3"/>
  <c r="A24" i="3"/>
  <c r="A102" i="3"/>
  <c r="J101" i="3"/>
  <c r="A23" i="3"/>
  <c r="A101" i="3"/>
  <c r="J100" i="3"/>
  <c r="A22" i="3"/>
  <c r="A100" i="3"/>
  <c r="J99" i="3"/>
  <c r="A21" i="3"/>
  <c r="A99" i="3"/>
  <c r="J98" i="3"/>
  <c r="A20" i="3"/>
  <c r="A98" i="3"/>
  <c r="J97" i="3"/>
  <c r="A19" i="3"/>
  <c r="A97" i="3"/>
  <c r="J96" i="3"/>
  <c r="A18" i="3"/>
  <c r="A96" i="3"/>
  <c r="J95" i="3"/>
  <c r="A17" i="3"/>
  <c r="A95" i="3"/>
  <c r="J94" i="3"/>
  <c r="A16" i="3"/>
  <c r="A94" i="3"/>
  <c r="J93" i="3"/>
  <c r="A15" i="3"/>
  <c r="A93" i="3"/>
  <c r="J92" i="3"/>
  <c r="A14" i="3"/>
  <c r="A92" i="3"/>
  <c r="J91" i="3"/>
  <c r="A13" i="3"/>
  <c r="A91" i="3"/>
  <c r="J90" i="3"/>
  <c r="A12" i="3"/>
  <c r="A90" i="3"/>
  <c r="J89" i="3"/>
  <c r="A11" i="3"/>
  <c r="A89" i="3"/>
  <c r="J88" i="3"/>
  <c r="A10" i="3"/>
  <c r="A88" i="3"/>
  <c r="J87" i="3"/>
  <c r="A9" i="3"/>
  <c r="A87" i="3"/>
  <c r="J86" i="3"/>
  <c r="A8" i="3"/>
  <c r="A86" i="3"/>
  <c r="D59" i="3"/>
  <c r="C59" i="3"/>
  <c r="A59" i="3"/>
  <c r="D58" i="3"/>
  <c r="C58" i="3"/>
  <c r="A58" i="3"/>
  <c r="D57" i="3"/>
  <c r="C57" i="3"/>
  <c r="A57" i="3"/>
  <c r="D56" i="3"/>
  <c r="C56" i="3"/>
  <c r="A56" i="3"/>
  <c r="D55" i="3"/>
  <c r="C55" i="3"/>
  <c r="A55" i="3"/>
  <c r="AC24" i="3"/>
  <c r="AB24" i="3"/>
  <c r="AA24" i="3"/>
  <c r="Z24" i="3"/>
  <c r="Y24" i="3"/>
  <c r="X24" i="3"/>
  <c r="W24" i="3"/>
  <c r="V24" i="3"/>
  <c r="AC23" i="3"/>
  <c r="AB23" i="3"/>
  <c r="AA23" i="3"/>
  <c r="Z23" i="3"/>
  <c r="Y23" i="3"/>
  <c r="X23" i="3"/>
  <c r="W23" i="3"/>
  <c r="V23" i="3"/>
  <c r="AC22" i="3"/>
  <c r="AB22" i="3"/>
  <c r="AA22" i="3"/>
  <c r="Z22" i="3"/>
  <c r="Y22" i="3"/>
  <c r="X22" i="3"/>
  <c r="W22" i="3"/>
  <c r="V22" i="3"/>
  <c r="AC21" i="3"/>
  <c r="AB21" i="3"/>
  <c r="AA21" i="3"/>
  <c r="Z21" i="3"/>
  <c r="Y21" i="3"/>
  <c r="X21" i="3"/>
  <c r="W21" i="3"/>
  <c r="V21" i="3"/>
  <c r="AC20" i="3"/>
  <c r="AB20" i="3"/>
  <c r="AA20" i="3"/>
  <c r="Z20" i="3"/>
  <c r="Y20" i="3"/>
  <c r="X20" i="3"/>
  <c r="W20" i="3"/>
  <c r="V20" i="3"/>
  <c r="AC19" i="3"/>
  <c r="AB19" i="3"/>
  <c r="AA19" i="3"/>
  <c r="Z19" i="3"/>
  <c r="Y19" i="3"/>
  <c r="X19" i="3"/>
  <c r="W19" i="3"/>
  <c r="V19" i="3"/>
  <c r="AC18" i="3"/>
  <c r="AB18" i="3"/>
  <c r="AA18" i="3"/>
  <c r="Z18" i="3"/>
  <c r="Y18" i="3"/>
  <c r="X18" i="3"/>
  <c r="W18" i="3"/>
  <c r="V18" i="3"/>
  <c r="AC17" i="3"/>
  <c r="AB17" i="3"/>
  <c r="AA17" i="3"/>
  <c r="Z17" i="3"/>
  <c r="Y17" i="3"/>
  <c r="X17" i="3"/>
  <c r="W17" i="3"/>
  <c r="V17" i="3"/>
  <c r="D54" i="3"/>
  <c r="C54" i="3"/>
  <c r="A54" i="3"/>
  <c r="D53" i="3"/>
  <c r="C53" i="3"/>
  <c r="A53" i="3"/>
  <c r="D52" i="3"/>
  <c r="C52" i="3"/>
  <c r="A52" i="3"/>
  <c r="D51" i="3"/>
  <c r="C51" i="3"/>
  <c r="A51" i="3"/>
  <c r="D50" i="3"/>
  <c r="C50" i="3"/>
  <c r="A50" i="3"/>
  <c r="D49" i="3"/>
  <c r="C49" i="3"/>
  <c r="A49" i="3"/>
  <c r="D48" i="3"/>
  <c r="C48" i="3"/>
  <c r="A48" i="3"/>
  <c r="D47" i="3"/>
  <c r="C47" i="3"/>
  <c r="A47" i="3"/>
  <c r="D46" i="3"/>
  <c r="C46" i="3"/>
  <c r="A46" i="3"/>
  <c r="D45" i="3"/>
  <c r="C45" i="3"/>
  <c r="A45" i="3"/>
  <c r="D44" i="3"/>
  <c r="C44" i="3"/>
  <c r="A44" i="3"/>
  <c r="D43" i="3"/>
  <c r="C43" i="3"/>
  <c r="A43" i="3"/>
  <c r="AC16" i="3"/>
  <c r="AB16" i="3"/>
  <c r="AA16" i="3"/>
  <c r="Z16" i="3"/>
  <c r="Y16" i="3"/>
  <c r="X16" i="3"/>
  <c r="W16" i="3"/>
  <c r="V16" i="3"/>
  <c r="AC15" i="3"/>
  <c r="AB15" i="3"/>
  <c r="AA15" i="3"/>
  <c r="Z15" i="3"/>
  <c r="Y15" i="3"/>
  <c r="X15" i="3"/>
  <c r="W15" i="3"/>
  <c r="V15" i="3"/>
  <c r="AC14" i="3"/>
  <c r="AB14" i="3"/>
  <c r="AA14" i="3"/>
  <c r="Z14" i="3"/>
  <c r="Y14" i="3"/>
  <c r="X14" i="3"/>
  <c r="W14" i="3"/>
  <c r="V14" i="3"/>
  <c r="AC13" i="3"/>
  <c r="AB13" i="3"/>
  <c r="AA13" i="3"/>
  <c r="Z13" i="3"/>
  <c r="Y13" i="3"/>
  <c r="X13" i="3"/>
  <c r="W13" i="3"/>
  <c r="V13" i="3"/>
  <c r="AC12" i="3"/>
  <c r="AB12" i="3"/>
  <c r="AA12" i="3"/>
  <c r="Z12" i="3"/>
  <c r="Y12" i="3"/>
  <c r="X12" i="3"/>
  <c r="W12" i="3"/>
  <c r="V12" i="3"/>
  <c r="AC11" i="3"/>
  <c r="AB11" i="3"/>
  <c r="AA11" i="3"/>
  <c r="Z11" i="3"/>
  <c r="Y11" i="3"/>
  <c r="X11" i="3"/>
  <c r="W11" i="3"/>
  <c r="V11" i="3"/>
  <c r="AC10" i="3"/>
  <c r="AB10" i="3"/>
  <c r="AA10" i="3"/>
  <c r="Z10" i="3"/>
  <c r="Y10" i="3"/>
  <c r="X10" i="3"/>
  <c r="W10" i="3"/>
  <c r="V10" i="3"/>
  <c r="AC9" i="3"/>
  <c r="AB9" i="3"/>
  <c r="AA9" i="3"/>
  <c r="Z9" i="3"/>
  <c r="Y9" i="3"/>
  <c r="X9" i="3"/>
  <c r="W9" i="3"/>
  <c r="V9" i="3"/>
  <c r="AC8" i="3"/>
  <c r="AB8" i="3"/>
  <c r="AA8" i="3"/>
  <c r="Z8" i="3"/>
  <c r="Y8" i="3"/>
  <c r="X8" i="3"/>
  <c r="W8" i="3"/>
  <c r="V8" i="3"/>
  <c r="J85" i="3"/>
  <c r="A7" i="3"/>
  <c r="A85" i="3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R7" i="1"/>
  <c r="BQ7" i="1"/>
  <c r="BP7" i="1"/>
  <c r="BO7" i="1"/>
  <c r="BN7" i="1"/>
  <c r="BM7" i="1"/>
  <c r="BL7" i="1"/>
  <c r="BK7" i="1"/>
  <c r="BJ7" i="1"/>
  <c r="BI7" i="1"/>
  <c r="BH7" i="1"/>
  <c r="BG7" i="1"/>
  <c r="AW7" i="1"/>
  <c r="AV7" i="1"/>
  <c r="AU7" i="1"/>
  <c r="AT7" i="1"/>
  <c r="AS7" i="1"/>
  <c r="AR7" i="1"/>
  <c r="AQ7" i="1"/>
  <c r="AP7" i="1"/>
  <c r="AO7" i="1"/>
  <c r="AN7" i="1"/>
  <c r="AM7" i="1"/>
  <c r="AL7" i="1"/>
  <c r="B7" i="3"/>
  <c r="E7" i="3"/>
  <c r="H7" i="3"/>
  <c r="I7" i="3"/>
  <c r="Q7" i="3"/>
  <c r="AE7" i="1"/>
  <c r="C7" i="3"/>
  <c r="D7" i="3"/>
  <c r="P7" i="3"/>
  <c r="AD7" i="1"/>
  <c r="F7" i="3"/>
  <c r="G7" i="3"/>
  <c r="O7" i="3"/>
  <c r="AC7" i="1"/>
  <c r="N7" i="3"/>
  <c r="AB7" i="1"/>
  <c r="M7" i="3"/>
  <c r="AA7" i="1"/>
  <c r="L7" i="3"/>
  <c r="Z7" i="1"/>
  <c r="K7" i="3"/>
  <c r="Y7" i="1"/>
  <c r="J7" i="3"/>
  <c r="X7" i="1"/>
  <c r="Q7" i="1"/>
  <c r="D42" i="3"/>
  <c r="C42" i="3"/>
  <c r="A42" i="3"/>
  <c r="AC7" i="3"/>
  <c r="AB7" i="3"/>
  <c r="AA7" i="3"/>
  <c r="Z7" i="3"/>
  <c r="Y7" i="3"/>
  <c r="X7" i="3"/>
  <c r="W7" i="3"/>
  <c r="V7" i="3"/>
  <c r="K40" i="3"/>
  <c r="L40" i="3"/>
  <c r="N40" i="3"/>
  <c r="O40" i="3"/>
  <c r="P40" i="3"/>
  <c r="R40" i="3"/>
  <c r="S40" i="3"/>
  <c r="T40" i="3"/>
  <c r="U40" i="3"/>
  <c r="X40" i="3"/>
  <c r="Y40" i="3"/>
  <c r="AA40" i="3"/>
  <c r="AB40" i="3"/>
  <c r="AC40" i="3"/>
  <c r="AE40" i="3"/>
  <c r="AF40" i="3"/>
  <c r="AG40" i="3"/>
  <c r="AH40" i="3"/>
  <c r="J40" i="3"/>
  <c r="M40" i="3"/>
  <c r="Q40" i="3"/>
  <c r="Z40" i="3"/>
  <c r="AD40" i="3"/>
  <c r="AI40" i="3"/>
  <c r="K38" i="3"/>
  <c r="L38" i="3"/>
  <c r="N38" i="3"/>
  <c r="O38" i="3"/>
  <c r="P38" i="3"/>
  <c r="R38" i="3"/>
  <c r="S38" i="3"/>
  <c r="T38" i="3"/>
  <c r="U38" i="3"/>
  <c r="X38" i="3"/>
  <c r="Y38" i="3"/>
  <c r="AA38" i="3"/>
  <c r="AB38" i="3"/>
  <c r="AC38" i="3"/>
  <c r="AE38" i="3"/>
  <c r="AF38" i="3"/>
  <c r="AG38" i="3"/>
  <c r="AH38" i="3"/>
  <c r="J38" i="3"/>
  <c r="M38" i="3"/>
  <c r="Q38" i="3"/>
  <c r="Z38" i="3"/>
  <c r="AD38" i="3"/>
  <c r="AI38" i="3"/>
  <c r="I6" i="1"/>
  <c r="M6" i="1"/>
  <c r="H6" i="3"/>
  <c r="I6" i="3"/>
  <c r="F6" i="3"/>
  <c r="G6" i="3"/>
  <c r="I5" i="1"/>
  <c r="M5" i="1"/>
  <c r="H5" i="3"/>
  <c r="I5" i="3"/>
  <c r="F5" i="3"/>
  <c r="G5" i="3"/>
  <c r="I4" i="1"/>
  <c r="M4" i="1"/>
  <c r="H4" i="3"/>
  <c r="I4" i="3"/>
  <c r="F4" i="3"/>
  <c r="G4" i="3"/>
  <c r="M3" i="1"/>
  <c r="H3" i="3"/>
  <c r="F3" i="3"/>
  <c r="H6" i="1"/>
  <c r="L6" i="1"/>
  <c r="H4" i="1"/>
  <c r="L4" i="1"/>
  <c r="C6" i="3"/>
  <c r="H5" i="1"/>
  <c r="L5" i="1"/>
  <c r="C5" i="3"/>
  <c r="C4" i="3"/>
  <c r="L3" i="1"/>
  <c r="C3" i="3"/>
  <c r="B6" i="3"/>
  <c r="B5" i="3"/>
  <c r="B4" i="3"/>
  <c r="B3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BE40" i="3"/>
  <c r="BI40" i="3"/>
  <c r="BJ40" i="3"/>
  <c r="BC40" i="3"/>
  <c r="BF40" i="3"/>
  <c r="BG40" i="3"/>
  <c r="BK40" i="3"/>
  <c r="BL40" i="3"/>
  <c r="AQ40" i="3"/>
  <c r="AU40" i="3"/>
  <c r="AV40" i="3"/>
  <c r="AO40" i="3"/>
  <c r="AR40" i="3"/>
  <c r="AS40" i="3"/>
  <c r="AW40" i="3"/>
  <c r="AX40" i="3"/>
  <c r="U6" i="3"/>
  <c r="U5" i="3"/>
  <c r="U4" i="3"/>
  <c r="S4" i="3"/>
  <c r="R4" i="3"/>
  <c r="S5" i="3"/>
  <c r="R5" i="3"/>
  <c r="E6" i="3"/>
  <c r="Q6" i="3"/>
  <c r="D6" i="3"/>
  <c r="P6" i="3"/>
  <c r="O6" i="3"/>
  <c r="N6" i="3"/>
  <c r="M6" i="3"/>
  <c r="L6" i="3"/>
  <c r="K6" i="3"/>
  <c r="J6" i="3"/>
  <c r="E5" i="3"/>
  <c r="Q5" i="3"/>
  <c r="D5" i="3"/>
  <c r="P5" i="3"/>
  <c r="O5" i="3"/>
  <c r="N5" i="3"/>
  <c r="M5" i="3"/>
  <c r="L5" i="3"/>
  <c r="K5" i="3"/>
  <c r="J5" i="3"/>
  <c r="E4" i="3"/>
  <c r="Q4" i="3"/>
  <c r="D4" i="3"/>
  <c r="P4" i="3"/>
  <c r="O4" i="3"/>
  <c r="N4" i="3"/>
  <c r="M4" i="3"/>
  <c r="L4" i="3"/>
  <c r="K4" i="3"/>
  <c r="J4" i="3"/>
  <c r="E3" i="3"/>
  <c r="I3" i="3"/>
  <c r="Q3" i="3"/>
  <c r="D3" i="3"/>
  <c r="P3" i="3"/>
  <c r="G3" i="3"/>
  <c r="O3" i="3"/>
  <c r="N3" i="3"/>
  <c r="M3" i="3"/>
  <c r="L3" i="3"/>
  <c r="K3" i="3"/>
  <c r="J3" i="3"/>
  <c r="AZ40" i="3"/>
  <c r="BB40" i="3"/>
  <c r="AL40" i="3"/>
  <c r="AN40" i="3"/>
  <c r="T6" i="3"/>
  <c r="AC6" i="3"/>
  <c r="AB6" i="3"/>
  <c r="AA6" i="3"/>
  <c r="Z6" i="3"/>
  <c r="Y6" i="3"/>
  <c r="X6" i="3"/>
  <c r="W6" i="3"/>
  <c r="V6" i="3"/>
  <c r="AC5" i="3"/>
  <c r="AB5" i="3"/>
  <c r="AA5" i="3"/>
  <c r="Z5" i="3"/>
  <c r="Y5" i="3"/>
  <c r="X5" i="3"/>
  <c r="W5" i="3"/>
  <c r="V5" i="3"/>
  <c r="T4" i="3"/>
  <c r="AC4" i="3"/>
  <c r="AB4" i="3"/>
  <c r="AA4" i="3"/>
  <c r="Z4" i="3"/>
  <c r="Y4" i="3"/>
  <c r="X4" i="3"/>
  <c r="W4" i="3"/>
  <c r="V4" i="3"/>
  <c r="BM40" i="3"/>
  <c r="BH40" i="3"/>
  <c r="BD40" i="3"/>
  <c r="BA40" i="3"/>
  <c r="AY40" i="3"/>
  <c r="AT40" i="3"/>
  <c r="AP40" i="3"/>
  <c r="AM40" i="3"/>
  <c r="J76" i="3"/>
  <c r="J75" i="3"/>
  <c r="J74" i="3"/>
  <c r="J73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A6" i="3"/>
  <c r="A76" i="3"/>
  <c r="A5" i="3"/>
  <c r="A75" i="3"/>
  <c r="A4" i="3"/>
  <c r="A74" i="3"/>
  <c r="A3" i="3"/>
  <c r="A73" i="3"/>
  <c r="U3" i="3"/>
  <c r="AE6" i="1"/>
  <c r="AD6" i="1"/>
  <c r="AC6" i="1"/>
  <c r="AB6" i="1"/>
  <c r="AA6" i="1"/>
  <c r="Z6" i="1"/>
  <c r="Y6" i="1"/>
  <c r="X6" i="1"/>
  <c r="AE5" i="1"/>
  <c r="AD5" i="1"/>
  <c r="AC5" i="1"/>
  <c r="AB5" i="1"/>
  <c r="AA5" i="1"/>
  <c r="Z5" i="1"/>
  <c r="Y5" i="1"/>
  <c r="X5" i="1"/>
  <c r="AE4" i="1"/>
  <c r="AD4" i="1"/>
  <c r="AC4" i="1"/>
  <c r="AB4" i="1"/>
  <c r="AA4" i="1"/>
  <c r="Z4" i="1"/>
  <c r="Y4" i="1"/>
  <c r="X4" i="1"/>
  <c r="AE3" i="1"/>
  <c r="AD3" i="1"/>
  <c r="AC3" i="1"/>
  <c r="AB3" i="1"/>
  <c r="AA3" i="1"/>
  <c r="Z3" i="1"/>
  <c r="Y3" i="1"/>
  <c r="X3" i="1"/>
  <c r="T3" i="3"/>
  <c r="AC3" i="3"/>
  <c r="AB3" i="3"/>
  <c r="AA3" i="3"/>
  <c r="Z3" i="3"/>
  <c r="Y3" i="3"/>
  <c r="X3" i="3"/>
  <c r="W3" i="3"/>
  <c r="V3" i="3"/>
  <c r="A41" i="3"/>
  <c r="A40" i="3"/>
  <c r="A39" i="3"/>
  <c r="A38" i="3"/>
  <c r="N3" i="1"/>
  <c r="N6" i="1"/>
  <c r="N5" i="1"/>
  <c r="N4" i="1"/>
</calcChain>
</file>

<file path=xl/comments1.xml><?xml version="1.0" encoding="utf-8"?>
<comments xmlns="http://schemas.openxmlformats.org/spreadsheetml/2006/main">
  <authors>
    <author>Colin Cox</author>
  </authors>
  <commentList>
    <comment ref="S3" authorId="0">
      <text>
        <r>
          <rPr>
            <b/>
            <sz val="9"/>
            <color indexed="81"/>
            <rFont val="Calibri"/>
            <family val="2"/>
          </rPr>
          <t>Colin Cox:</t>
        </r>
        <r>
          <rPr>
            <sz val="9"/>
            <color indexed="81"/>
            <rFont val="Calibri"/>
            <family val="2"/>
          </rPr>
          <t xml:space="preserve">
For OSS only, xIDl is in V2 direction. This forms a left handed XY system.
Following TN/029 revision P1</t>
        </r>
      </text>
    </comment>
    <comment ref="T3" authorId="0">
      <text>
        <r>
          <rPr>
            <b/>
            <sz val="9"/>
            <color indexed="81"/>
            <rFont val="Calibri"/>
            <family val="2"/>
          </rPr>
          <t>Colin Cox:</t>
        </r>
        <r>
          <rPr>
            <sz val="9"/>
            <color indexed="81"/>
            <rFont val="Calibri"/>
            <family val="2"/>
          </rPr>
          <t xml:space="preserve">
For OSS only, Science is aligned with Detector.</t>
        </r>
      </text>
    </comment>
  </commentList>
</comments>
</file>

<file path=xl/sharedStrings.xml><?xml version="1.0" encoding="utf-8"?>
<sst xmlns="http://schemas.openxmlformats.org/spreadsheetml/2006/main" count="378" uniqueCount="282">
  <si>
    <t>Aperture Basic Info</t>
  </si>
  <si>
    <t>Detector Frame</t>
  </si>
  <si>
    <t>Science Frame</t>
  </si>
  <si>
    <t>V-Frame</t>
  </si>
  <si>
    <t>Frame Relationships</t>
  </si>
  <si>
    <t>Science to Ideal Polynomial</t>
  </si>
  <si>
    <t>Vertices</t>
  </si>
  <si>
    <t>InstrName</t>
  </si>
  <si>
    <t>AperName</t>
  </si>
  <si>
    <t>AperShape</t>
  </si>
  <si>
    <t>XDetSize</t>
  </si>
  <si>
    <t>YDetSize</t>
  </si>
  <si>
    <t>XDetRef</t>
  </si>
  <si>
    <t>YDetRef</t>
  </si>
  <si>
    <t>XSciSize</t>
  </si>
  <si>
    <t>YSciSize</t>
  </si>
  <si>
    <t>XSciRef</t>
  </si>
  <si>
    <t>YSciRef</t>
  </si>
  <si>
    <t>XSciScale</t>
  </si>
  <si>
    <t>YSciScale</t>
  </si>
  <si>
    <t>V2Ref</t>
  </si>
  <si>
    <t>V3Ref</t>
  </si>
  <si>
    <t>VIdlParity</t>
  </si>
  <si>
    <t>DetSciYAngle</t>
  </si>
  <si>
    <t>DetSciParity</t>
  </si>
  <si>
    <t>Sci2IdlDeg</t>
  </si>
  <si>
    <t>Sci2IdlX10</t>
  </si>
  <si>
    <t>Sci2IdlX11</t>
  </si>
  <si>
    <t>Sci2IdlX20</t>
  </si>
  <si>
    <t>Sci2IdlX21</t>
  </si>
  <si>
    <t>Sci2IdlX22</t>
  </si>
  <si>
    <t>Sci2IdlY10</t>
  </si>
  <si>
    <t>Sci2IdlY11</t>
  </si>
  <si>
    <t>Sci2IdlY20</t>
  </si>
  <si>
    <t>Sci2IdlY21</t>
  </si>
  <si>
    <t>Sci2IdlY22</t>
  </si>
  <si>
    <t>Idl2SciX10</t>
  </si>
  <si>
    <t>Idl2SciX11</t>
  </si>
  <si>
    <t>Idl2SciX20</t>
  </si>
  <si>
    <t>Idl2SciX21</t>
  </si>
  <si>
    <t>Idl2SciX22</t>
  </si>
  <si>
    <t>Idl2SciY10</t>
  </si>
  <si>
    <t>Idl2SciY11</t>
  </si>
  <si>
    <t>Idl2SciY20</t>
  </si>
  <si>
    <t>Idl2SciY21</t>
  </si>
  <si>
    <t>Idl2SciY22</t>
  </si>
  <si>
    <t>XIdlVert1</t>
  </si>
  <si>
    <t>XIdlVert2</t>
  </si>
  <si>
    <t>XIdlVert3</t>
  </si>
  <si>
    <t>XIdlVert4</t>
  </si>
  <si>
    <t>YIdlVert1</t>
  </si>
  <si>
    <t>YIdlVert2</t>
  </si>
  <si>
    <t>YIdlVert3</t>
  </si>
  <si>
    <t>YIdlVert4</t>
  </si>
  <si>
    <t>Comment</t>
  </si>
  <si>
    <t>FGS</t>
  </si>
  <si>
    <t>x1</t>
  </si>
  <si>
    <t>x2</t>
  </si>
  <si>
    <t>x3</t>
  </si>
  <si>
    <t>x4</t>
  </si>
  <si>
    <t>y1</t>
  </si>
  <si>
    <t>y2</t>
  </si>
  <si>
    <t>y3</t>
  </si>
  <si>
    <t>y4</t>
  </si>
  <si>
    <t>Sci2IdlX40</t>
  </si>
  <si>
    <t>Sci2IdlX41</t>
  </si>
  <si>
    <t>Sci2IdlX42</t>
  </si>
  <si>
    <t>Sci2IdlX43</t>
  </si>
  <si>
    <t>Sci2IdlX44</t>
  </si>
  <si>
    <t>Sci2IdlY40</t>
  </si>
  <si>
    <t>Sci2IdlY41</t>
  </si>
  <si>
    <t>Sci2IdlY42</t>
  </si>
  <si>
    <t>Sci2IdlY43</t>
  </si>
  <si>
    <t>Sci2IdlY44</t>
  </si>
  <si>
    <t>Idl2SciX40</t>
  </si>
  <si>
    <t>Idl2SciX41</t>
  </si>
  <si>
    <t>Idl2SciX42</t>
  </si>
  <si>
    <t>Idl2SciX43</t>
  </si>
  <si>
    <t>Idl2SciX44</t>
  </si>
  <si>
    <t>Idl2SciY40</t>
  </si>
  <si>
    <t>Idl2SciY41</t>
  </si>
  <si>
    <t>Idl2SciY42</t>
  </si>
  <si>
    <t>Idl2SciY43</t>
  </si>
  <si>
    <t>Idl2SciY44</t>
  </si>
  <si>
    <t>ix1</t>
  </si>
  <si>
    <t>ix2</t>
  </si>
  <si>
    <t>ix3</t>
  </si>
  <si>
    <t>ix4</t>
  </si>
  <si>
    <t>iy1</t>
  </si>
  <si>
    <t>iy2</t>
  </si>
  <si>
    <t>iy3</t>
  </si>
  <si>
    <t>iy4</t>
  </si>
  <si>
    <t>Sci2IdlX30</t>
  </si>
  <si>
    <t>Sci2IdlX32</t>
  </si>
  <si>
    <t>Sci2IdlX31</t>
  </si>
  <si>
    <t>Sci2IdlX33</t>
  </si>
  <si>
    <t>Sci2IdlY30</t>
  </si>
  <si>
    <t>Sci2IdlY31</t>
  </si>
  <si>
    <t>Sci2IdlY32</t>
  </si>
  <si>
    <t>Sci2IdlY33</t>
  </si>
  <si>
    <t>Idl2SciX30</t>
  </si>
  <si>
    <t>Idl2SciX31</t>
  </si>
  <si>
    <t>Idl2SciX32</t>
  </si>
  <si>
    <t>Idl2SciX33</t>
  </si>
  <si>
    <t>Idl2SciY30</t>
  </si>
  <si>
    <t>Idl2SciY31</t>
  </si>
  <si>
    <t>Idl2SciY32</t>
  </si>
  <si>
    <t>Idl2SciY33</t>
  </si>
  <si>
    <t>Px1</t>
  </si>
  <si>
    <t>Px2</t>
  </si>
  <si>
    <t>Px3</t>
  </si>
  <si>
    <t>Px4</t>
  </si>
  <si>
    <t>Py1</t>
  </si>
  <si>
    <t>Py2</t>
  </si>
  <si>
    <t>Py3</t>
  </si>
  <si>
    <t>Py4</t>
  </si>
  <si>
    <t>Corners in Local Science Frame</t>
  </si>
  <si>
    <t>A_10</t>
  </si>
  <si>
    <t>A_11</t>
  </si>
  <si>
    <t>A_20</t>
  </si>
  <si>
    <t>A_21</t>
  </si>
  <si>
    <t>A_22</t>
  </si>
  <si>
    <t>A-30</t>
  </si>
  <si>
    <t>A_31</t>
  </si>
  <si>
    <t>A_32</t>
  </si>
  <si>
    <t>A_33</t>
  </si>
  <si>
    <t>Corners</t>
  </si>
  <si>
    <t>in</t>
  </si>
  <si>
    <t>Frame</t>
  </si>
  <si>
    <t>A_40</t>
  </si>
  <si>
    <t>A_41</t>
  </si>
  <si>
    <t>A_42</t>
  </si>
  <si>
    <t>A_43</t>
  </si>
  <si>
    <t>A_44</t>
  </si>
  <si>
    <t>B_10</t>
  </si>
  <si>
    <t>B_11</t>
  </si>
  <si>
    <t>B_20</t>
  </si>
  <si>
    <t>B_21</t>
  </si>
  <si>
    <t>B_22</t>
  </si>
  <si>
    <t>B_30</t>
  </si>
  <si>
    <t>B_31</t>
  </si>
  <si>
    <t>B_32</t>
  </si>
  <si>
    <t>B_33</t>
  </si>
  <si>
    <t>B_40</t>
  </si>
  <si>
    <t>B_41</t>
  </si>
  <si>
    <t>B_42</t>
  </si>
  <si>
    <t>B_43</t>
  </si>
  <si>
    <t>B_44</t>
  </si>
  <si>
    <t>C_10</t>
  </si>
  <si>
    <t>C_11</t>
  </si>
  <si>
    <t>Vparity</t>
  </si>
  <si>
    <t>Vangle</t>
  </si>
  <si>
    <t>C_20</t>
  </si>
  <si>
    <t>C_21</t>
  </si>
  <si>
    <t>C_30</t>
  </si>
  <si>
    <t>C_22</t>
  </si>
  <si>
    <t>C_31</t>
  </si>
  <si>
    <t>C_32</t>
  </si>
  <si>
    <t>C_33</t>
  </si>
  <si>
    <t>C_40</t>
  </si>
  <si>
    <t>C_41</t>
  </si>
  <si>
    <t>C_42</t>
  </si>
  <si>
    <t>C_43</t>
  </si>
  <si>
    <t>C_44</t>
  </si>
  <si>
    <t>D_10</t>
  </si>
  <si>
    <t>D_11</t>
  </si>
  <si>
    <t>D_20</t>
  </si>
  <si>
    <t>D_21</t>
  </si>
  <si>
    <t>D_22</t>
  </si>
  <si>
    <t>D_30</t>
  </si>
  <si>
    <t>D_31</t>
  </si>
  <si>
    <t>D_32</t>
  </si>
  <si>
    <t>D_33</t>
  </si>
  <si>
    <t>D_40</t>
  </si>
  <si>
    <t>D_41</t>
  </si>
  <si>
    <t>D_42</t>
  </si>
  <si>
    <t>D_43</t>
  </si>
  <si>
    <t>D_44</t>
  </si>
  <si>
    <t>Ideal</t>
  </si>
  <si>
    <t>in  V2V3</t>
  </si>
  <si>
    <t>V2</t>
  </si>
  <si>
    <t>V3</t>
  </si>
  <si>
    <t>Parity</t>
  </si>
  <si>
    <t>Angle</t>
  </si>
  <si>
    <t>UseAfterDate</t>
  </si>
  <si>
    <t>QUAD</t>
  </si>
  <si>
    <t>*END*</t>
  </si>
  <si>
    <t>V3SciXAngle</t>
  </si>
  <si>
    <t>V3SciYAngle</t>
  </si>
  <si>
    <t>dV2_dxSci</t>
  </si>
  <si>
    <t>dV2_dySci</t>
  </si>
  <si>
    <t>dV3_dxSci</t>
  </si>
  <si>
    <t>dV3_dySci</t>
  </si>
  <si>
    <t>dxSci_dxDet</t>
  </si>
  <si>
    <t>dxSci_dyDet</t>
  </si>
  <si>
    <t>dySci_dxDet</t>
  </si>
  <si>
    <t>dySci_dyDet</t>
  </si>
  <si>
    <t>dXSci</t>
  </si>
  <si>
    <t>dYSci</t>
  </si>
  <si>
    <t>dxIdl</t>
  </si>
  <si>
    <t>dyIdl</t>
  </si>
  <si>
    <t>Today</t>
  </si>
  <si>
    <t>Main Config Table</t>
  </si>
  <si>
    <t>Field</t>
  </si>
  <si>
    <t>Value</t>
  </si>
  <si>
    <t>Last Row Item</t>
  </si>
  <si>
    <t>Data Worksheet Name</t>
  </si>
  <si>
    <t>Excel Sheet Header Row</t>
  </si>
  <si>
    <t>Xpath Root</t>
  </si>
  <si>
    <t>Main List Node</t>
  </si>
  <si>
    <t>Foreign Key</t>
  </si>
  <si>
    <t>SIAF</t>
  </si>
  <si>
    <t>2</t>
  </si>
  <si>
    <t>/SiafEntries/SiafEntry</t>
  </si>
  <si>
    <t>True</t>
  </si>
  <si>
    <t>V3IdlYAngle</t>
  </si>
  <si>
    <t>Sci2IdlX50</t>
  </si>
  <si>
    <t>Sci2IdlX51</t>
  </si>
  <si>
    <t>Sci2IdlX52</t>
  </si>
  <si>
    <t>Sci2IdlX53</t>
  </si>
  <si>
    <t>Sci2IdlX54</t>
  </si>
  <si>
    <t>Sci2IdlX55</t>
  </si>
  <si>
    <t>Sci2IdlY50</t>
  </si>
  <si>
    <t>Sci2IdlY51</t>
  </si>
  <si>
    <t>Sci2IdlY52</t>
  </si>
  <si>
    <t>Sci2IdlY53</t>
  </si>
  <si>
    <t>Sci2IdlY54</t>
  </si>
  <si>
    <t>Sci2IdlY55</t>
  </si>
  <si>
    <t>Idl2SciX50</t>
  </si>
  <si>
    <t>Idl2SciX51</t>
  </si>
  <si>
    <t>Idl2SciX52</t>
  </si>
  <si>
    <t>Idl2SciX53</t>
  </si>
  <si>
    <t>Idl2SciX54</t>
  </si>
  <si>
    <t>Idl2SciX55</t>
  </si>
  <si>
    <t>Idl2SciY50</t>
  </si>
  <si>
    <t>Idl2SciY51</t>
  </si>
  <si>
    <t>Idl2SciY52</t>
  </si>
  <si>
    <t>Idl2SciY53</t>
  </si>
  <si>
    <t>Idl2SciY54</t>
  </si>
  <si>
    <t>Idl2SciY55</t>
  </si>
  <si>
    <t>YAngle-XAngle</t>
  </si>
  <si>
    <t>FGS1_FULL_OSS</t>
  </si>
  <si>
    <t>FGS1_FULL</t>
  </si>
  <si>
    <t>FGS2_FULL_OSS</t>
  </si>
  <si>
    <t>FGS2_FULL</t>
  </si>
  <si>
    <t>FGS1_SUB128LL</t>
  </si>
  <si>
    <t>FGS1_SUB128DIAG</t>
  </si>
  <si>
    <t>FGS1_SUB128CNTR</t>
  </si>
  <si>
    <t>FGS1_SUB32LL</t>
  </si>
  <si>
    <t>FGS1_SUB32DIAG</t>
  </si>
  <si>
    <t>FGS1_SUB32CNTR</t>
  </si>
  <si>
    <t>FGS1_SUB8LL</t>
  </si>
  <si>
    <t>FGS1_SUB8DIAG</t>
  </si>
  <si>
    <t>FGS1_SUB8CNTR</t>
  </si>
  <si>
    <t>FGS2_SUB128LL</t>
  </si>
  <si>
    <t>FGS2_SUB128DIAG</t>
  </si>
  <si>
    <t>FGS2_SUB128CNTR</t>
  </si>
  <si>
    <t>FGS2_SUB32LL</t>
  </si>
  <si>
    <t>FGS2_SUB32DIAG</t>
  </si>
  <si>
    <t>FGS2_SUB32CNTR</t>
  </si>
  <si>
    <t>FGS2_SUB8LL</t>
  </si>
  <si>
    <t>FGS2_SUB8DIAG</t>
  </si>
  <si>
    <t>FGS2_SUB8CNTR</t>
  </si>
  <si>
    <t>Sci2IdlX00</t>
  </si>
  <si>
    <t>Sci2IdlY00</t>
  </si>
  <si>
    <t>Idl2SciX00</t>
  </si>
  <si>
    <t>Idl2SciY00</t>
  </si>
  <si>
    <t>AperType</t>
  </si>
  <si>
    <t>FULLSCA</t>
  </si>
  <si>
    <t>SUBARRAY</t>
  </si>
  <si>
    <t>OSS</t>
  </si>
  <si>
    <t>FGS1_FP1MIMF</t>
  </si>
  <si>
    <t>FGS1_FP2MIMF</t>
  </si>
  <si>
    <t>FGS1_FP3MIMF</t>
  </si>
  <si>
    <t>FGS1_FP4MIMF</t>
  </si>
  <si>
    <t>FGS1_FP5MIMF</t>
  </si>
  <si>
    <t>FGS2_FP1MIMF</t>
  </si>
  <si>
    <t>FGS2_FP2MIMF</t>
  </si>
  <si>
    <t>FGS2_FP3MIMF</t>
  </si>
  <si>
    <t>FGS2_FP4MIMF</t>
  </si>
  <si>
    <t>FGS2_FP5MIMF</t>
  </si>
  <si>
    <t>DDCName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</si>
</sst>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000"/>
    <numFmt numFmtId="167" formatCode="0.0000"/>
    <numFmt numFmtId="168" formatCode="0.00000E+00"/>
    <numFmt numFmtId="169" formatCode="0.000E+00"/>
    <numFmt numFmtId="170" formatCode="0.0000E+00"/>
    <numFmt numFmtId="171" formatCode="0.00000000"/>
    <numFmt numFmtId="172" formatCode="yyyy\-mm\-dd"/>
    <numFmt numFmtId="173" formatCode="0.000000000000000E+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4"/>
      <color rgb="FF0000FF"/>
      <name val="Courier"/>
      <family val="3"/>
    </font>
    <font>
      <sz val="14"/>
      <color theme="1"/>
      <name val="Courier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ourier"/>
      <family val="3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008000"/>
      <name val="Calibri"/>
      <family val="2"/>
      <scheme val="minor"/>
    </font>
    <font>
      <b/>
      <sz val="12"/>
      <color rgb="FF66006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5"/>
      <color rgb="FF3366FF"/>
      <name val="Calibri"/>
      <family val="2"/>
      <scheme val="minor"/>
    </font>
    <font>
      <b/>
      <sz val="12"/>
      <color rgb="FF3366FF"/>
      <name val="Calibri"/>
      <family val="2"/>
      <scheme val="minor"/>
    </font>
    <font>
      <sz val="12"/>
      <color rgb="FF3366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/>
      </bottom>
      <diagonal/>
    </border>
  </borders>
  <cellStyleXfs count="155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4">
    <xf numFmtId="0" fontId="0" fillId="0" borderId="0" xfId="0"/>
    <xf numFmtId="0" fontId="5" fillId="0" borderId="0" xfId="0" applyFont="1"/>
    <xf numFmtId="0" fontId="3" fillId="2" borderId="5" xfId="15" applyFill="1" applyBorder="1" applyAlignment="1">
      <alignment horizontal="center"/>
    </xf>
    <xf numFmtId="0" fontId="3" fillId="2" borderId="1" xfId="15" applyFill="1" applyAlignment="1">
      <alignment horizontal="center"/>
    </xf>
    <xf numFmtId="0" fontId="3" fillId="3" borderId="1" xfId="15" applyFill="1" applyAlignment="1">
      <alignment horizontal="center"/>
    </xf>
    <xf numFmtId="0" fontId="3" fillId="4" borderId="5" xfId="15" applyFill="1" applyBorder="1" applyAlignment="1">
      <alignment horizontal="center"/>
    </xf>
    <xf numFmtId="0" fontId="3" fillId="6" borderId="1" xfId="15" applyFill="1" applyAlignment="1">
      <alignment horizontal="center"/>
    </xf>
    <xf numFmtId="0" fontId="3" fillId="0" borderId="1" xfId="15" applyAlignment="1">
      <alignment horizontal="center"/>
    </xf>
    <xf numFmtId="2" fontId="0" fillId="0" borderId="0" xfId="0" applyNumberFormat="1"/>
    <xf numFmtId="2" fontId="6" fillId="0" borderId="0" xfId="0" applyNumberFormat="1" applyFont="1"/>
    <xf numFmtId="0" fontId="6" fillId="0" borderId="0" xfId="0" applyFont="1"/>
    <xf numFmtId="166" fontId="0" fillId="0" borderId="0" xfId="0" applyNumberFormat="1"/>
    <xf numFmtId="168" fontId="6" fillId="0" borderId="0" xfId="0" applyNumberFormat="1" applyFont="1"/>
    <xf numFmtId="166" fontId="3" fillId="7" borderId="1" xfId="15" applyNumberFormat="1" applyFont="1" applyFill="1" applyAlignment="1">
      <alignment horizontal="center"/>
    </xf>
    <xf numFmtId="168" fontId="0" fillId="0" borderId="0" xfId="0" applyNumberFormat="1"/>
    <xf numFmtId="165" fontId="0" fillId="0" borderId="0" xfId="0" applyNumberFormat="1"/>
    <xf numFmtId="2" fontId="0" fillId="9" borderId="0" xfId="0" applyNumberFormat="1" applyFill="1"/>
    <xf numFmtId="2" fontId="0" fillId="4" borderId="0" xfId="0" applyNumberFormat="1" applyFill="1"/>
    <xf numFmtId="0" fontId="6" fillId="0" borderId="0" xfId="0" applyFont="1" applyFill="1" applyBorder="1"/>
    <xf numFmtId="167" fontId="0" fillId="0" borderId="0" xfId="0" applyNumberFormat="1"/>
    <xf numFmtId="1" fontId="0" fillId="0" borderId="0" xfId="0" applyNumberFormat="1"/>
    <xf numFmtId="170" fontId="0" fillId="0" borderId="0" xfId="0" applyNumberFormat="1"/>
    <xf numFmtId="166" fontId="6" fillId="0" borderId="0" xfId="0" applyNumberFormat="1" applyFont="1" applyFill="1"/>
    <xf numFmtId="170" fontId="6" fillId="0" borderId="0" xfId="0" applyNumberFormat="1" applyFont="1" applyFill="1"/>
    <xf numFmtId="166" fontId="0" fillId="0" borderId="0" xfId="0" applyNumberFormat="1" applyFill="1"/>
    <xf numFmtId="170" fontId="0" fillId="0" borderId="0" xfId="0" applyNumberFormat="1" applyFill="1"/>
    <xf numFmtId="1" fontId="0" fillId="0" borderId="0" xfId="0" applyNumberFormat="1" applyFill="1"/>
    <xf numFmtId="164" fontId="11" fillId="0" borderId="0" xfId="0" applyNumberFormat="1" applyFont="1"/>
    <xf numFmtId="166" fontId="12" fillId="0" borderId="0" xfId="0" applyNumberFormat="1" applyFont="1"/>
    <xf numFmtId="169" fontId="12" fillId="0" borderId="0" xfId="0" applyNumberFormat="1" applyFont="1"/>
    <xf numFmtId="168" fontId="10" fillId="0" borderId="0" xfId="0" applyNumberFormat="1" applyFont="1"/>
    <xf numFmtId="168" fontId="6" fillId="0" borderId="0" xfId="0" applyNumberFormat="1" applyFont="1" applyFill="1"/>
    <xf numFmtId="164" fontId="13" fillId="0" borderId="0" xfId="0" applyNumberFormat="1" applyFont="1"/>
    <xf numFmtId="166" fontId="13" fillId="0" borderId="0" xfId="0" applyNumberFormat="1" applyFont="1"/>
    <xf numFmtId="169" fontId="13" fillId="0" borderId="0" xfId="0" applyNumberFormat="1" applyFont="1"/>
    <xf numFmtId="0" fontId="0" fillId="0" borderId="0" xfId="0" applyFill="1" applyAlignment="1"/>
    <xf numFmtId="0" fontId="0" fillId="0" borderId="0" xfId="0" applyFill="1" applyBorder="1" applyAlignment="1"/>
    <xf numFmtId="0" fontId="6" fillId="10" borderId="0" xfId="0" applyFont="1" applyFill="1" applyBorder="1" applyAlignment="1"/>
    <xf numFmtId="0" fontId="6" fillId="0" borderId="0" xfId="0" applyFont="1" applyFill="1" applyBorder="1" applyAlignment="1"/>
    <xf numFmtId="0" fontId="15" fillId="0" borderId="0" xfId="0" applyFont="1" applyFill="1" applyBorder="1" applyAlignment="1"/>
    <xf numFmtId="49" fontId="15" fillId="0" borderId="0" xfId="0" applyNumberFormat="1" applyFont="1" applyFill="1" applyBorder="1" applyAlignment="1"/>
    <xf numFmtId="49" fontId="0" fillId="0" borderId="0" xfId="0" applyNumberFormat="1"/>
    <xf numFmtId="164" fontId="0" fillId="7" borderId="0" xfId="0" applyNumberFormat="1" applyFill="1"/>
    <xf numFmtId="164" fontId="0" fillId="4" borderId="0" xfId="0" applyNumberFormat="1" applyFill="1"/>
    <xf numFmtId="171" fontId="0" fillId="0" borderId="0" xfId="0" applyNumberFormat="1"/>
    <xf numFmtId="168" fontId="7" fillId="7" borderId="0" xfId="0" applyNumberFormat="1" applyFont="1" applyFill="1" applyBorder="1"/>
    <xf numFmtId="0" fontId="0" fillId="11" borderId="0" xfId="0" applyFill="1"/>
    <xf numFmtId="0" fontId="16" fillId="2" borderId="1" xfId="15" applyFont="1" applyFill="1" applyAlignment="1">
      <alignment horizontal="center"/>
    </xf>
    <xf numFmtId="0" fontId="17" fillId="0" borderId="0" xfId="0" applyFont="1"/>
    <xf numFmtId="166" fontId="17" fillId="0" borderId="0" xfId="0" applyNumberFormat="1" applyFont="1"/>
    <xf numFmtId="168" fontId="17" fillId="0" borderId="0" xfId="0" applyNumberFormat="1" applyFont="1"/>
    <xf numFmtId="0" fontId="18" fillId="0" borderId="0" xfId="0" applyFont="1"/>
    <xf numFmtId="0" fontId="0" fillId="0" borderId="0" xfId="0" applyFont="1"/>
    <xf numFmtId="0" fontId="18" fillId="12" borderId="0" xfId="0" applyFont="1" applyFill="1"/>
    <xf numFmtId="0" fontId="0" fillId="12" borderId="0" xfId="0" applyFill="1"/>
    <xf numFmtId="167" fontId="0" fillId="12" borderId="0" xfId="0" applyNumberFormat="1" applyFill="1"/>
    <xf numFmtId="166" fontId="0" fillId="12" borderId="0" xfId="0" applyNumberFormat="1" applyFill="1"/>
    <xf numFmtId="2" fontId="0" fillId="12" borderId="0" xfId="0" applyNumberFormat="1" applyFill="1"/>
    <xf numFmtId="168" fontId="0" fillId="12" borderId="0" xfId="0" applyNumberFormat="1" applyFill="1"/>
    <xf numFmtId="0" fontId="18" fillId="0" borderId="0" xfId="0" applyFont="1" applyFill="1"/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6" fillId="0" borderId="0" xfId="0" applyFont="1" applyFill="1"/>
    <xf numFmtId="168" fontId="10" fillId="0" borderId="0" xfId="0" applyNumberFormat="1" applyFont="1" applyFill="1"/>
    <xf numFmtId="1" fontId="3" fillId="7" borderId="5" xfId="15" applyNumberFormat="1" applyFill="1" applyBorder="1" applyAlignment="1">
      <alignment horizontal="center"/>
    </xf>
    <xf numFmtId="1" fontId="6" fillId="0" borderId="0" xfId="0" applyNumberFormat="1" applyFont="1"/>
    <xf numFmtId="1" fontId="6" fillId="0" borderId="0" xfId="0" applyNumberFormat="1" applyFont="1" applyFill="1"/>
    <xf numFmtId="0" fontId="6" fillId="0" borderId="0" xfId="0" applyFont="1" applyAlignment="1">
      <alignment horizontal="right"/>
    </xf>
    <xf numFmtId="172" fontId="0" fillId="0" borderId="0" xfId="0" applyNumberFormat="1"/>
    <xf numFmtId="0" fontId="13" fillId="0" borderId="0" xfId="0" applyFont="1"/>
    <xf numFmtId="0" fontId="6" fillId="11" borderId="0" xfId="0" applyFont="1" applyFill="1"/>
    <xf numFmtId="167" fontId="0" fillId="11" borderId="0" xfId="0" applyNumberFormat="1" applyFill="1"/>
    <xf numFmtId="1" fontId="6" fillId="11" borderId="0" xfId="0" applyNumberFormat="1" applyFont="1" applyFill="1"/>
    <xf numFmtId="168" fontId="10" fillId="11" borderId="0" xfId="0" applyNumberFormat="1" applyFont="1" applyFill="1"/>
    <xf numFmtId="1" fontId="3" fillId="4" borderId="1" xfId="15" applyNumberFormat="1" applyFill="1" applyAlignment="1">
      <alignment horizontal="center"/>
    </xf>
    <xf numFmtId="167" fontId="4" fillId="8" borderId="2" xfId="0" applyNumberFormat="1" applyFont="1" applyFill="1" applyBorder="1"/>
    <xf numFmtId="167" fontId="5" fillId="8" borderId="3" xfId="0" applyNumberFormat="1" applyFont="1" applyFill="1" applyBorder="1"/>
    <xf numFmtId="167" fontId="5" fillId="8" borderId="4" xfId="0" applyNumberFormat="1" applyFont="1" applyFill="1" applyBorder="1"/>
    <xf numFmtId="167" fontId="3" fillId="8" borderId="5" xfId="15" applyNumberFormat="1" applyFill="1" applyBorder="1" applyAlignment="1">
      <alignment horizontal="center"/>
    </xf>
    <xf numFmtId="167" fontId="3" fillId="8" borderId="1" xfId="15" applyNumberFormat="1" applyFill="1" applyAlignment="1">
      <alignment horizontal="center"/>
    </xf>
    <xf numFmtId="167" fontId="3" fillId="8" borderId="6" xfId="15" applyNumberFormat="1" applyFill="1" applyBorder="1" applyAlignment="1">
      <alignment horizontal="center"/>
    </xf>
    <xf numFmtId="0" fontId="18" fillId="9" borderId="0" xfId="0" applyFont="1" applyFill="1"/>
    <xf numFmtId="165" fontId="0" fillId="9" borderId="0" xfId="0" applyNumberFormat="1" applyFill="1"/>
    <xf numFmtId="164" fontId="0" fillId="9" borderId="0" xfId="0" applyNumberFormat="1" applyFill="1"/>
    <xf numFmtId="0" fontId="0" fillId="9" borderId="0" xfId="0" applyFill="1"/>
    <xf numFmtId="167" fontId="0" fillId="9" borderId="0" xfId="0" applyNumberFormat="1" applyFill="1"/>
    <xf numFmtId="168" fontId="0" fillId="9" borderId="0" xfId="0" applyNumberFormat="1" applyFill="1"/>
    <xf numFmtId="166" fontId="0" fillId="9" borderId="0" xfId="0" applyNumberFormat="1" applyFill="1"/>
    <xf numFmtId="2" fontId="3" fillId="3" borderId="1" xfId="15" applyNumberFormat="1" applyFill="1" applyAlignment="1">
      <alignment horizontal="center"/>
    </xf>
    <xf numFmtId="2" fontId="0" fillId="0" borderId="0" xfId="0" applyNumberFormat="1" applyFont="1"/>
    <xf numFmtId="2" fontId="6" fillId="0" borderId="0" xfId="0" applyNumberFormat="1" applyFont="1" applyFill="1"/>
    <xf numFmtId="2" fontId="19" fillId="11" borderId="0" xfId="0" applyNumberFormat="1" applyFont="1" applyFill="1"/>
    <xf numFmtId="2" fontId="6" fillId="11" borderId="0" xfId="0" applyNumberFormat="1" applyFont="1" applyFill="1"/>
    <xf numFmtId="2" fontId="3" fillId="4" borderId="1" xfId="15" applyNumberFormat="1" applyFill="1" applyAlignment="1">
      <alignment horizontal="center"/>
    </xf>
    <xf numFmtId="2" fontId="0" fillId="11" borderId="0" xfId="0" applyNumberFormat="1" applyFont="1" applyFill="1"/>
    <xf numFmtId="171" fontId="3" fillId="4" borderId="1" xfId="15" applyNumberFormat="1" applyFill="1" applyAlignment="1">
      <alignment horizontal="center"/>
    </xf>
    <xf numFmtId="171" fontId="0" fillId="0" borderId="0" xfId="0" applyNumberFormat="1" applyFill="1"/>
    <xf numFmtId="171" fontId="0" fillId="11" borderId="0" xfId="0" applyNumberFormat="1" applyFill="1"/>
    <xf numFmtId="166" fontId="4" fillId="5" borderId="2" xfId="0" applyNumberFormat="1" applyFont="1" applyFill="1" applyBorder="1"/>
    <xf numFmtId="166" fontId="5" fillId="5" borderId="4" xfId="0" applyNumberFormat="1" applyFont="1" applyFill="1" applyBorder="1"/>
    <xf numFmtId="166" fontId="3" fillId="5" borderId="5" xfId="15" applyNumberFormat="1" applyFill="1" applyBorder="1" applyAlignment="1">
      <alignment horizontal="center"/>
    </xf>
    <xf numFmtId="166" fontId="3" fillId="5" borderId="1" xfId="15" applyNumberFormat="1" applyFill="1" applyAlignment="1">
      <alignment horizontal="center"/>
    </xf>
    <xf numFmtId="166" fontId="3" fillId="6" borderId="5" xfId="15" applyNumberFormat="1" applyFill="1" applyBorder="1" applyAlignment="1">
      <alignment horizontal="center"/>
    </xf>
    <xf numFmtId="166" fontId="6" fillId="0" borderId="0" xfId="0" applyNumberFormat="1" applyFont="1"/>
    <xf numFmtId="166" fontId="0" fillId="0" borderId="0" xfId="0" applyNumberFormat="1" applyFont="1" applyFill="1"/>
    <xf numFmtId="166" fontId="0" fillId="0" borderId="0" xfId="0" applyNumberFormat="1" applyFont="1"/>
    <xf numFmtId="166" fontId="0" fillId="11" borderId="0" xfId="0" applyNumberFormat="1" applyFont="1" applyFill="1"/>
    <xf numFmtId="166" fontId="6" fillId="11" borderId="0" xfId="0" applyNumberFormat="1" applyFont="1" applyFill="1"/>
    <xf numFmtId="173" fontId="7" fillId="7" borderId="3" xfId="0" applyNumberFormat="1" applyFont="1" applyFill="1" applyBorder="1"/>
    <xf numFmtId="173" fontId="7" fillId="7" borderId="4" xfId="0" applyNumberFormat="1" applyFont="1" applyFill="1" applyBorder="1"/>
    <xf numFmtId="173" fontId="3" fillId="7" borderId="1" xfId="15" applyNumberFormat="1" applyFill="1" applyBorder="1" applyAlignment="1">
      <alignment horizontal="center"/>
    </xf>
    <xf numFmtId="173" fontId="3" fillId="7" borderId="1" xfId="15" applyNumberFormat="1" applyFont="1" applyFill="1" applyAlignment="1">
      <alignment horizontal="center"/>
    </xf>
    <xf numFmtId="173" fontId="6" fillId="0" borderId="0" xfId="0" applyNumberFormat="1" applyFont="1"/>
    <xf numFmtId="173" fontId="0" fillId="0" borderId="0" xfId="0" applyNumberFormat="1"/>
    <xf numFmtId="173" fontId="13" fillId="0" borderId="0" xfId="0" applyNumberFormat="1" applyFont="1"/>
    <xf numFmtId="173" fontId="12" fillId="0" borderId="0" xfId="0" applyNumberFormat="1" applyFont="1" applyFill="1"/>
    <xf numFmtId="173" fontId="10" fillId="0" borderId="0" xfId="0" applyNumberFormat="1" applyFont="1" applyFill="1"/>
    <xf numFmtId="173" fontId="12" fillId="0" borderId="0" xfId="0" applyNumberFormat="1" applyFont="1"/>
    <xf numFmtId="173" fontId="10" fillId="0" borderId="0" xfId="0" applyNumberFormat="1" applyFont="1"/>
    <xf numFmtId="173" fontId="6" fillId="11" borderId="0" xfId="0" applyNumberFormat="1" applyFont="1" applyFill="1"/>
    <xf numFmtId="173" fontId="12" fillId="11" borderId="0" xfId="0" applyNumberFormat="1" applyFont="1" applyFill="1"/>
    <xf numFmtId="173" fontId="10" fillId="11" borderId="0" xfId="0" applyNumberFormat="1" applyFont="1" applyFill="1"/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8" fontId="4" fillId="7" borderId="2" xfId="0" applyNumberFormat="1" applyFont="1" applyFill="1" applyBorder="1" applyAlignment="1">
      <alignment vertical="center"/>
    </xf>
    <xf numFmtId="168" fontId="4" fillId="7" borderId="3" xfId="0" applyNumberFormat="1" applyFont="1" applyFill="1" applyBorder="1" applyAlignment="1">
      <alignment vertical="center"/>
    </xf>
    <xf numFmtId="168" fontId="0" fillId="0" borderId="3" xfId="0" applyNumberFormat="1" applyBorder="1" applyAlignment="1"/>
    <xf numFmtId="0" fontId="4" fillId="3" borderId="2" xfId="0" applyFont="1" applyFill="1" applyBorder="1" applyAlignment="1">
      <alignment horizontal="center"/>
    </xf>
    <xf numFmtId="0" fontId="6" fillId="12" borderId="0" xfId="0" applyFont="1" applyFill="1"/>
    <xf numFmtId="0" fontId="13" fillId="12" borderId="0" xfId="0" applyFont="1" applyFill="1"/>
    <xf numFmtId="2" fontId="0" fillId="12" borderId="0" xfId="0" applyNumberFormat="1" applyFont="1" applyFill="1"/>
    <xf numFmtId="1" fontId="6" fillId="12" borderId="0" xfId="0" applyNumberFormat="1" applyFont="1" applyFill="1"/>
    <xf numFmtId="171" fontId="0" fillId="12" borderId="0" xfId="0" applyNumberFormat="1" applyFill="1"/>
    <xf numFmtId="166" fontId="6" fillId="12" borderId="0" xfId="0" applyNumberFormat="1" applyFont="1" applyFill="1"/>
    <xf numFmtId="172" fontId="0" fillId="12" borderId="0" xfId="0" applyNumberFormat="1" applyFill="1"/>
    <xf numFmtId="173" fontId="6" fillId="12" borderId="0" xfId="0" applyNumberFormat="1" applyFont="1" applyFill="1"/>
    <xf numFmtId="173" fontId="0" fillId="12" borderId="0" xfId="0" applyNumberFormat="1" applyFill="1"/>
    <xf numFmtId="173" fontId="13" fillId="12" borderId="0" xfId="0" applyNumberFormat="1" applyFont="1" applyFill="1"/>
    <xf numFmtId="168" fontId="10" fillId="12" borderId="0" xfId="0" applyNumberFormat="1" applyFont="1" applyFill="1"/>
  </cellXfs>
  <cellStyles count="15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Heading 1" xfId="15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Normal" xfId="0" builtinId="0"/>
  </cellStyles>
  <dxfs count="5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3" Type="http://schemas.openxmlformats.org/officeDocument/2006/relationships/customXml" Target="../customXml/item5.xml"/><Relationship Id="rId14" Type="http://schemas.openxmlformats.org/officeDocument/2006/relationships/customXml" Target="../customXml/item6.xml"/><Relationship Id="rId15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51607568862"/>
          <c:y val="0.0958822798590395"/>
          <c:w val="0.688799029414904"/>
          <c:h val="0.820479159097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Calc!$A$3</c:f>
              <c:strCache>
                <c:ptCount val="1"/>
                <c:pt idx="0">
                  <c:v>FGS1_FULL_OSS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(Calc!$V$3:$Y$3,Calc!$V$3)</c:f>
              <c:numCache>
                <c:formatCode>0.00</c:formatCode>
                <c:ptCount val="5"/>
                <c:pt idx="0">
                  <c:v>136.6172073793295</c:v>
                </c:pt>
                <c:pt idx="1">
                  <c:v>275.9620886903733</c:v>
                </c:pt>
                <c:pt idx="2">
                  <c:v>280.6550958589737</c:v>
                </c:pt>
                <c:pt idx="3">
                  <c:v>138.3578287923805</c:v>
                </c:pt>
                <c:pt idx="4">
                  <c:v>136.6172073793295</c:v>
                </c:pt>
              </c:numCache>
            </c:numRef>
          </c:xVal>
          <c:yVal>
            <c:numRef>
              <c:f>(Calc!$Z$3:$AC$3,Calc!$Z$3)</c:f>
              <c:numCache>
                <c:formatCode>0.00</c:formatCode>
                <c:ptCount val="5"/>
                <c:pt idx="0">
                  <c:v>-626.6784675798344</c:v>
                </c:pt>
                <c:pt idx="1">
                  <c:v>-627.0310045053202</c:v>
                </c:pt>
                <c:pt idx="2">
                  <c:v>-771.8075772496302</c:v>
                </c:pt>
                <c:pt idx="3">
                  <c:v>-769.856300774236</c:v>
                </c:pt>
                <c:pt idx="4">
                  <c:v>-626.6784675798344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Calc!$A$4</c:f>
              <c:strCache>
                <c:ptCount val="1"/>
                <c:pt idx="0">
                  <c:v>FGS1_FULL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(Calc!$V$4:$Y$4,Calc!$V$4)</c:f>
              <c:numCache>
                <c:formatCode>0.00</c:formatCode>
                <c:ptCount val="5"/>
                <c:pt idx="0">
                  <c:v>280.6550958589737</c:v>
                </c:pt>
                <c:pt idx="1">
                  <c:v>138.3578287923805</c:v>
                </c:pt>
                <c:pt idx="2">
                  <c:v>136.6172073793295</c:v>
                </c:pt>
                <c:pt idx="3">
                  <c:v>275.9620886903733</c:v>
                </c:pt>
                <c:pt idx="4">
                  <c:v>280.6550958589737</c:v>
                </c:pt>
              </c:numCache>
            </c:numRef>
          </c:xVal>
          <c:yVal>
            <c:numRef>
              <c:f>(Calc!$Z$4:$AC$4,Calc!$Z$4)</c:f>
              <c:numCache>
                <c:formatCode>0.00</c:formatCode>
                <c:ptCount val="5"/>
                <c:pt idx="0">
                  <c:v>-771.8075772496302</c:v>
                </c:pt>
                <c:pt idx="1">
                  <c:v>-769.856300774236</c:v>
                </c:pt>
                <c:pt idx="2">
                  <c:v>-626.6784675798344</c:v>
                </c:pt>
                <c:pt idx="3">
                  <c:v>-627.0310045053202</c:v>
                </c:pt>
                <c:pt idx="4">
                  <c:v>-771.8075772496302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Calc!$A$5</c:f>
              <c:strCache>
                <c:ptCount val="1"/>
                <c:pt idx="0">
                  <c:v>FGS2_FULL_OSS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(Calc!$V$5:$Y$5,Calc!$V$5)</c:f>
              <c:numCache>
                <c:formatCode>0.00</c:formatCode>
                <c:ptCount val="5"/>
                <c:pt idx="0">
                  <c:v>-46.78486726868497</c:v>
                </c:pt>
                <c:pt idx="1">
                  <c:v>94.31472675401542</c:v>
                </c:pt>
                <c:pt idx="2">
                  <c:v>93.43306824836207</c:v>
                </c:pt>
                <c:pt idx="3">
                  <c:v>-44.86179079998193</c:v>
                </c:pt>
                <c:pt idx="4">
                  <c:v>-46.78486726868497</c:v>
                </c:pt>
              </c:numCache>
            </c:numRef>
          </c:xVal>
          <c:yVal>
            <c:numRef>
              <c:f>(Calc!$Z$5:$AC$5,Calc!$Z$5)</c:f>
              <c:numCache>
                <c:formatCode>0.00</c:formatCode>
                <c:ptCount val="5"/>
                <c:pt idx="0">
                  <c:v>-771.7379426053817</c:v>
                </c:pt>
                <c:pt idx="1">
                  <c:v>-769.3916872911813</c:v>
                </c:pt>
                <c:pt idx="2">
                  <c:v>-626.3432884301427</c:v>
                </c:pt>
                <c:pt idx="3">
                  <c:v>-627.7783126691194</c:v>
                </c:pt>
                <c:pt idx="4">
                  <c:v>-771.7379426053817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Calc!$A$6</c:f>
              <c:strCache>
                <c:ptCount val="1"/>
                <c:pt idx="0">
                  <c:v>FGS2_FULL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(Calc!$V$6:$Y$6,Calc!$V$6)</c:f>
              <c:numCache>
                <c:formatCode>0.00</c:formatCode>
                <c:ptCount val="5"/>
                <c:pt idx="0">
                  <c:v>94.31472675401542</c:v>
                </c:pt>
                <c:pt idx="1">
                  <c:v>-46.78486726868497</c:v>
                </c:pt>
                <c:pt idx="2">
                  <c:v>-44.86179079998193</c:v>
                </c:pt>
                <c:pt idx="3">
                  <c:v>93.43306824836207</c:v>
                </c:pt>
                <c:pt idx="4">
                  <c:v>94.31472675401542</c:v>
                </c:pt>
              </c:numCache>
            </c:numRef>
          </c:xVal>
          <c:yVal>
            <c:numRef>
              <c:f>(Calc!$Z$6:$AC$6,Calc!$Z$6)</c:f>
              <c:numCache>
                <c:formatCode>0.00</c:formatCode>
                <c:ptCount val="5"/>
                <c:pt idx="0">
                  <c:v>-769.3916872911813</c:v>
                </c:pt>
                <c:pt idx="1">
                  <c:v>-771.7379426053817</c:v>
                </c:pt>
                <c:pt idx="2">
                  <c:v>-627.7783126691194</c:v>
                </c:pt>
                <c:pt idx="3">
                  <c:v>-626.3432884301427</c:v>
                </c:pt>
                <c:pt idx="4">
                  <c:v>-769.3916872911813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62716064"/>
        <c:axId val="-2091836672"/>
      </c:scatterChart>
      <c:valAx>
        <c:axId val="-1662716064"/>
        <c:scaling>
          <c:orientation val="maxMin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 V2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in"/>
        <c:tickLblPos val="nextTo"/>
        <c:crossAx val="-2091836672"/>
        <c:crosses val="autoZero"/>
        <c:crossBetween val="midCat"/>
      </c:valAx>
      <c:valAx>
        <c:axId val="-2091836672"/>
        <c:scaling>
          <c:orientation val="minMax"/>
          <c:max val="-50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V3 --------&gt;</a:t>
                </a:r>
              </a:p>
            </c:rich>
          </c:tx>
          <c:layout/>
          <c:overlay val="0"/>
        </c:title>
        <c:numFmt formatCode="0" sourceLinked="0"/>
        <c:majorTickMark val="in"/>
        <c:minorTickMark val="in"/>
        <c:tickLblPos val="nextTo"/>
        <c:crossAx val="-1662716064"/>
        <c:crossesAt val="-100.0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7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0</xdr:row>
          <xdr:rowOff>0</xdr:rowOff>
        </xdr:from>
        <xdr:to>
          <xdr:col>1</xdr:col>
          <xdr:colOff>596900</xdr:colOff>
          <xdr:row>0</xdr:row>
          <xdr:rowOff>228600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0</xdr:row>
          <xdr:rowOff>0</xdr:rowOff>
        </xdr:from>
        <xdr:to>
          <xdr:col>2</xdr:col>
          <xdr:colOff>25400</xdr:colOff>
          <xdr:row>0</xdr:row>
          <xdr:rowOff>228600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57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4" name="SIAF_Config5" displayName="SIAF_Config5" ref="A3:B9" totalsRowShown="0" headerRowDxfId="4" dataDxfId="3" tableBorderDxfId="2">
  <autoFilter ref="A3:B9"/>
  <tableColumns count="2">
    <tableColumn id="1" name="Field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table" Target="../tables/table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DN36"/>
  <sheetViews>
    <sheetView tabSelected="1" zoomScale="125" zoomScaleNormal="125" zoomScalePageLayoutView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:XFD4"/>
    </sheetView>
  </sheetViews>
  <sheetFormatPr baseColWidth="10" defaultColWidth="11.1640625" defaultRowHeight="16" x14ac:dyDescent="0.2"/>
  <cols>
    <col min="1" max="1" width="13" customWidth="1"/>
    <col min="2" max="2" width="25.33203125" customWidth="1"/>
    <col min="3" max="3" width="18.33203125" customWidth="1"/>
    <col min="4" max="4" width="25.33203125" customWidth="1"/>
    <col min="5" max="5" width="12.6640625" bestFit="1" customWidth="1"/>
    <col min="8" max="9" width="11.1640625" style="8"/>
    <col min="10" max="10" width="9.6640625" bestFit="1" customWidth="1"/>
    <col min="11" max="11" width="9.5" style="20" bestFit="1" customWidth="1"/>
    <col min="12" max="13" width="9" style="8" bestFit="1" customWidth="1"/>
    <col min="14" max="15" width="11.1640625" style="44"/>
    <col min="16" max="16" width="11.6640625" style="11" bestFit="1" customWidth="1"/>
    <col min="17" max="17" width="11.5" style="11" bestFit="1" customWidth="1"/>
    <col min="18" max="18" width="13.83203125" style="11" bestFit="1" customWidth="1"/>
    <col min="19" max="19" width="11.5" bestFit="1" customWidth="1"/>
    <col min="20" max="20" width="15.1640625" bestFit="1" customWidth="1"/>
    <col min="21" max="21" width="14" bestFit="1" customWidth="1"/>
    <col min="22" max="23" width="14.1640625" bestFit="1" customWidth="1"/>
    <col min="24" max="24" width="12.6640625" style="19" bestFit="1" customWidth="1"/>
    <col min="25" max="27" width="11.1640625" style="19" bestFit="1" customWidth="1"/>
    <col min="28" max="31" width="11.1640625" style="19"/>
    <col min="32" max="32" width="15.5" bestFit="1" customWidth="1"/>
    <col min="34" max="34" width="12.1640625" style="20" bestFit="1" customWidth="1"/>
    <col min="35" max="35" width="24.5" style="115" customWidth="1"/>
    <col min="36" max="112" width="24.5" style="114" customWidth="1"/>
    <col min="113" max="113" width="11.83203125" style="12" bestFit="1" customWidth="1"/>
    <col min="114" max="118" width="12.1640625" style="12" customWidth="1"/>
  </cols>
  <sheetData>
    <row r="1" spans="1:118" s="1" customFormat="1" ht="22" customHeight="1" x14ac:dyDescent="0.2">
      <c r="A1" s="124" t="s">
        <v>0</v>
      </c>
      <c r="B1" s="125"/>
      <c r="C1" s="125"/>
      <c r="D1" s="125"/>
      <c r="E1" s="125"/>
      <c r="F1" s="132" t="s">
        <v>1</v>
      </c>
      <c r="G1" s="125"/>
      <c r="H1" s="125"/>
      <c r="I1" s="127"/>
      <c r="J1" s="128" t="s">
        <v>2</v>
      </c>
      <c r="K1" s="125"/>
      <c r="L1" s="125"/>
      <c r="M1" s="125"/>
      <c r="N1" s="125"/>
      <c r="O1" s="127"/>
      <c r="P1" s="100" t="s">
        <v>3</v>
      </c>
      <c r="Q1" s="101"/>
      <c r="R1" s="126" t="s">
        <v>4</v>
      </c>
      <c r="S1" s="125"/>
      <c r="T1" s="125"/>
      <c r="U1" s="125"/>
      <c r="V1" s="125"/>
      <c r="W1" s="127"/>
      <c r="X1" s="77" t="s">
        <v>6</v>
      </c>
      <c r="Y1" s="78"/>
      <c r="Z1" s="78"/>
      <c r="AA1" s="78"/>
      <c r="AB1" s="78"/>
      <c r="AC1" s="78"/>
      <c r="AD1" s="78"/>
      <c r="AE1" s="79"/>
      <c r="AH1" s="129" t="s">
        <v>5</v>
      </c>
      <c r="AI1" s="130"/>
      <c r="AJ1" s="131"/>
      <c r="AK1" s="131"/>
      <c r="AL1" s="131"/>
      <c r="AM1" s="131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110"/>
      <c r="BP1" s="110"/>
      <c r="BQ1" s="110"/>
      <c r="BR1" s="110"/>
      <c r="BS1" s="110"/>
      <c r="BT1" s="110"/>
      <c r="BU1" s="110"/>
      <c r="BV1" s="110"/>
      <c r="BW1" s="110"/>
      <c r="BX1" s="110"/>
      <c r="BY1" s="110"/>
      <c r="BZ1" s="110"/>
      <c r="CA1" s="110"/>
      <c r="CB1" s="110"/>
      <c r="CC1" s="110"/>
      <c r="CD1" s="110"/>
      <c r="CE1" s="110"/>
      <c r="CF1" s="110"/>
      <c r="CG1" s="110"/>
      <c r="CH1" s="110"/>
      <c r="CI1" s="110"/>
      <c r="CJ1" s="110"/>
      <c r="CK1" s="110"/>
      <c r="CL1" s="110"/>
      <c r="CM1" s="110"/>
      <c r="CN1" s="110"/>
      <c r="CO1" s="110"/>
      <c r="CP1" s="110"/>
      <c r="CQ1" s="110"/>
      <c r="CR1" s="110"/>
      <c r="CS1" s="110"/>
      <c r="CT1" s="110"/>
      <c r="CU1" s="110"/>
      <c r="CV1" s="110"/>
      <c r="CW1" s="110"/>
      <c r="CX1" s="110"/>
      <c r="CY1" s="111"/>
      <c r="CZ1" s="110"/>
      <c r="DA1" s="110"/>
      <c r="DB1" s="110"/>
      <c r="DC1" s="110"/>
      <c r="DD1" s="110"/>
      <c r="DE1" s="110"/>
      <c r="DF1" s="110"/>
      <c r="DG1" s="110"/>
      <c r="DH1" s="110"/>
      <c r="DI1" s="45"/>
      <c r="DJ1" s="45"/>
      <c r="DK1" s="45"/>
      <c r="DL1" s="45"/>
      <c r="DM1" s="45"/>
      <c r="DN1" s="45"/>
    </row>
    <row r="2" spans="1:118" s="7" customFormat="1" ht="21" thickBot="1" x14ac:dyDescent="0.3">
      <c r="A2" s="2" t="s">
        <v>7</v>
      </c>
      <c r="B2" s="3" t="s">
        <v>8</v>
      </c>
      <c r="C2" s="3" t="s">
        <v>281</v>
      </c>
      <c r="D2" s="3" t="s">
        <v>267</v>
      </c>
      <c r="E2" s="3" t="s">
        <v>9</v>
      </c>
      <c r="F2" s="4" t="s">
        <v>10</v>
      </c>
      <c r="G2" s="4" t="s">
        <v>11</v>
      </c>
      <c r="H2" s="90" t="s">
        <v>12</v>
      </c>
      <c r="I2" s="90" t="s">
        <v>13</v>
      </c>
      <c r="J2" s="5" t="s">
        <v>14</v>
      </c>
      <c r="K2" s="76" t="s">
        <v>15</v>
      </c>
      <c r="L2" s="95" t="s">
        <v>16</v>
      </c>
      <c r="M2" s="95" t="s">
        <v>17</v>
      </c>
      <c r="N2" s="97" t="s">
        <v>18</v>
      </c>
      <c r="O2" s="97" t="s">
        <v>19</v>
      </c>
      <c r="P2" s="102" t="s">
        <v>20</v>
      </c>
      <c r="Q2" s="103" t="s">
        <v>21</v>
      </c>
      <c r="R2" s="104" t="s">
        <v>215</v>
      </c>
      <c r="S2" s="6" t="s">
        <v>22</v>
      </c>
      <c r="T2" s="6" t="s">
        <v>23</v>
      </c>
      <c r="U2" s="6" t="s">
        <v>24</v>
      </c>
      <c r="V2" s="6" t="s">
        <v>187</v>
      </c>
      <c r="W2" s="6" t="s">
        <v>188</v>
      </c>
      <c r="X2" s="80" t="s">
        <v>46</v>
      </c>
      <c r="Y2" s="81" t="s">
        <v>47</v>
      </c>
      <c r="Z2" s="81" t="s">
        <v>48</v>
      </c>
      <c r="AA2" s="81" t="s">
        <v>49</v>
      </c>
      <c r="AB2" s="81" t="s">
        <v>50</v>
      </c>
      <c r="AC2" s="81" t="s">
        <v>51</v>
      </c>
      <c r="AD2" s="81" t="s">
        <v>52</v>
      </c>
      <c r="AE2" s="82" t="s">
        <v>53</v>
      </c>
      <c r="AF2" s="13" t="s">
        <v>184</v>
      </c>
      <c r="AG2" s="13" t="s">
        <v>54</v>
      </c>
      <c r="AH2" s="66" t="s">
        <v>25</v>
      </c>
      <c r="AI2" s="112" t="s">
        <v>263</v>
      </c>
      <c r="AJ2" s="113" t="s">
        <v>26</v>
      </c>
      <c r="AK2" s="113" t="s">
        <v>27</v>
      </c>
      <c r="AL2" s="113" t="s">
        <v>28</v>
      </c>
      <c r="AM2" s="113" t="s">
        <v>29</v>
      </c>
      <c r="AN2" s="113" t="s">
        <v>30</v>
      </c>
      <c r="AO2" s="113" t="s">
        <v>92</v>
      </c>
      <c r="AP2" s="113" t="s">
        <v>94</v>
      </c>
      <c r="AQ2" s="113" t="s">
        <v>93</v>
      </c>
      <c r="AR2" s="113" t="s">
        <v>95</v>
      </c>
      <c r="AS2" s="113" t="s">
        <v>64</v>
      </c>
      <c r="AT2" s="113" t="s">
        <v>65</v>
      </c>
      <c r="AU2" s="113" t="s">
        <v>66</v>
      </c>
      <c r="AV2" s="113" t="s">
        <v>67</v>
      </c>
      <c r="AW2" s="113" t="s">
        <v>68</v>
      </c>
      <c r="AX2" s="113" t="s">
        <v>216</v>
      </c>
      <c r="AY2" s="113" t="s">
        <v>217</v>
      </c>
      <c r="AZ2" s="113" t="s">
        <v>218</v>
      </c>
      <c r="BA2" s="113" t="s">
        <v>219</v>
      </c>
      <c r="BB2" s="113" t="s">
        <v>220</v>
      </c>
      <c r="BC2" s="113" t="s">
        <v>221</v>
      </c>
      <c r="BD2" s="113" t="s">
        <v>264</v>
      </c>
      <c r="BE2" s="113" t="s">
        <v>31</v>
      </c>
      <c r="BF2" s="113" t="s">
        <v>32</v>
      </c>
      <c r="BG2" s="113" t="s">
        <v>33</v>
      </c>
      <c r="BH2" s="113" t="s">
        <v>34</v>
      </c>
      <c r="BI2" s="113" t="s">
        <v>35</v>
      </c>
      <c r="BJ2" s="113" t="s">
        <v>96</v>
      </c>
      <c r="BK2" s="113" t="s">
        <v>97</v>
      </c>
      <c r="BL2" s="113" t="s">
        <v>98</v>
      </c>
      <c r="BM2" s="113" t="s">
        <v>99</v>
      </c>
      <c r="BN2" s="113" t="s">
        <v>69</v>
      </c>
      <c r="BO2" s="113" t="s">
        <v>70</v>
      </c>
      <c r="BP2" s="113" t="s">
        <v>71</v>
      </c>
      <c r="BQ2" s="113" t="s">
        <v>72</v>
      </c>
      <c r="BR2" s="113" t="s">
        <v>73</v>
      </c>
      <c r="BS2" s="113" t="s">
        <v>222</v>
      </c>
      <c r="BT2" s="113" t="s">
        <v>223</v>
      </c>
      <c r="BU2" s="113" t="s">
        <v>224</v>
      </c>
      <c r="BV2" s="113" t="s">
        <v>225</v>
      </c>
      <c r="BW2" s="113" t="s">
        <v>226</v>
      </c>
      <c r="BX2" s="113" t="s">
        <v>227</v>
      </c>
      <c r="BY2" s="113" t="s">
        <v>265</v>
      </c>
      <c r="BZ2" s="113" t="s">
        <v>36</v>
      </c>
      <c r="CA2" s="113" t="s">
        <v>37</v>
      </c>
      <c r="CB2" s="113" t="s">
        <v>38</v>
      </c>
      <c r="CC2" s="113" t="s">
        <v>39</v>
      </c>
      <c r="CD2" s="113" t="s">
        <v>40</v>
      </c>
      <c r="CE2" s="113" t="s">
        <v>100</v>
      </c>
      <c r="CF2" s="113" t="s">
        <v>101</v>
      </c>
      <c r="CG2" s="113" t="s">
        <v>102</v>
      </c>
      <c r="CH2" s="113" t="s">
        <v>103</v>
      </c>
      <c r="CI2" s="113" t="s">
        <v>74</v>
      </c>
      <c r="CJ2" s="113" t="s">
        <v>75</v>
      </c>
      <c r="CK2" s="113" t="s">
        <v>76</v>
      </c>
      <c r="CL2" s="113" t="s">
        <v>77</v>
      </c>
      <c r="CM2" s="113" t="s">
        <v>78</v>
      </c>
      <c r="CN2" s="113" t="s">
        <v>228</v>
      </c>
      <c r="CO2" s="113" t="s">
        <v>229</v>
      </c>
      <c r="CP2" s="113" t="s">
        <v>230</v>
      </c>
      <c r="CQ2" s="113" t="s">
        <v>231</v>
      </c>
      <c r="CR2" s="113" t="s">
        <v>232</v>
      </c>
      <c r="CS2" s="113" t="s">
        <v>233</v>
      </c>
      <c r="CT2" s="113" t="s">
        <v>266</v>
      </c>
      <c r="CU2" s="113" t="s">
        <v>41</v>
      </c>
      <c r="CV2" s="113" t="s">
        <v>42</v>
      </c>
      <c r="CW2" s="113" t="s">
        <v>43</v>
      </c>
      <c r="CX2" s="113" t="s">
        <v>44</v>
      </c>
      <c r="CY2" s="113" t="s">
        <v>45</v>
      </c>
      <c r="CZ2" s="113" t="s">
        <v>104</v>
      </c>
      <c r="DA2" s="113" t="s">
        <v>105</v>
      </c>
      <c r="DB2" s="113" t="s">
        <v>106</v>
      </c>
      <c r="DC2" s="113" t="s">
        <v>107</v>
      </c>
      <c r="DD2" s="113" t="s">
        <v>79</v>
      </c>
      <c r="DE2" s="113" t="s">
        <v>80</v>
      </c>
      <c r="DF2" s="113" t="s">
        <v>81</v>
      </c>
      <c r="DG2" s="113" t="s">
        <v>82</v>
      </c>
      <c r="DH2" s="113" t="s">
        <v>83</v>
      </c>
      <c r="DI2" s="13" t="s">
        <v>234</v>
      </c>
      <c r="DJ2" s="13" t="s">
        <v>235</v>
      </c>
      <c r="DK2" s="13" t="s">
        <v>236</v>
      </c>
      <c r="DL2" s="13" t="s">
        <v>237</v>
      </c>
      <c r="DM2" s="13" t="s">
        <v>238</v>
      </c>
      <c r="DN2" s="13" t="s">
        <v>239</v>
      </c>
    </row>
    <row r="3" spans="1:118" ht="17" thickTop="1" x14ac:dyDescent="0.2">
      <c r="A3" s="10" t="s">
        <v>55</v>
      </c>
      <c r="B3" s="71" t="s">
        <v>241</v>
      </c>
      <c r="C3" s="71" t="str">
        <f>IF(LEFT(B3,4)="FGS1","GUIDER1_CNTR","GUIDER2_CNTR")</f>
        <v>GUIDER1_CNTR</v>
      </c>
      <c r="D3" s="71" t="s">
        <v>270</v>
      </c>
      <c r="E3" s="10" t="s">
        <v>185</v>
      </c>
      <c r="F3" s="10">
        <v>2048</v>
      </c>
      <c r="G3" s="10">
        <v>2048</v>
      </c>
      <c r="H3" s="91">
        <f>F3/2+0.5</f>
        <v>1024.5</v>
      </c>
      <c r="I3" s="91">
        <f t="shared" ref="I3:I6" si="0">G3/2+0.5</f>
        <v>1024.5</v>
      </c>
      <c r="J3" s="10">
        <v>2048</v>
      </c>
      <c r="K3" s="67">
        <v>2048</v>
      </c>
      <c r="L3" s="91">
        <f>H3</f>
        <v>1024.5</v>
      </c>
      <c r="M3" s="91">
        <f>I3</f>
        <v>1024.5</v>
      </c>
      <c r="N3" s="44">
        <f t="shared" ref="N3:O6" si="1">SQRT(AJ3^2+BE3^2)</f>
        <v>6.853115646402351E-2</v>
      </c>
      <c r="O3" s="44">
        <f t="shared" si="1"/>
        <v>7.0058863619000003E-2</v>
      </c>
      <c r="P3" s="105">
        <v>207.19</v>
      </c>
      <c r="Q3" s="105">
        <v>-697.5</v>
      </c>
      <c r="R3" s="105">
        <v>-1.2507999999999999</v>
      </c>
      <c r="S3" s="10">
        <v>1</v>
      </c>
      <c r="T3" s="10">
        <v>0</v>
      </c>
      <c r="U3" s="10">
        <v>1</v>
      </c>
      <c r="V3" s="19">
        <f>Calc!H73</f>
        <v>91.68675196236066</v>
      </c>
      <c r="W3" s="19">
        <f>Calc!I73</f>
        <v>178.7492</v>
      </c>
      <c r="X3" s="19">
        <f>Calc!J3</f>
        <v>-69.010024496873655</v>
      </c>
      <c r="Y3" s="19">
        <f>Calc!K3</f>
        <v>70.293958575102153</v>
      </c>
      <c r="Z3" s="19">
        <f>Calc!L3</f>
        <v>71.825542234113897</v>
      </c>
      <c r="AA3" s="19">
        <f>Calc!M3</f>
        <v>-70.395224469206198</v>
      </c>
      <c r="AB3" s="19">
        <f>Calc!N3</f>
        <v>72.345179739645587</v>
      </c>
      <c r="AC3" s="19">
        <f>Calc!O3</f>
        <v>68.950989091582969</v>
      </c>
      <c r="AD3" s="19">
        <f>Calc!P3</f>
        <v>-75.893529559860937</v>
      </c>
      <c r="AE3" s="19">
        <f>Calc!Q3</f>
        <v>-70.836533136629626</v>
      </c>
      <c r="AF3" s="70">
        <v>41640</v>
      </c>
      <c r="AH3" s="67">
        <v>4</v>
      </c>
      <c r="AI3" s="114">
        <v>0</v>
      </c>
      <c r="AJ3" s="114">
        <v>6.8501423228439995E-2</v>
      </c>
      <c r="AK3" s="114">
        <v>1.9298798670240001E-17</v>
      </c>
      <c r="AL3" s="114">
        <v>4.724065965217E-7</v>
      </c>
      <c r="AM3" s="114">
        <v>6.8218763928269995E-7</v>
      </c>
      <c r="AN3" s="114">
        <v>1.6418246012000001E-7</v>
      </c>
      <c r="AO3" s="114">
        <v>1.025407160387E-10</v>
      </c>
      <c r="AP3" s="114">
        <v>2.616928295594E-11</v>
      </c>
      <c r="AQ3" s="114">
        <v>1.1700000840030001E-10</v>
      </c>
      <c r="AR3" s="114">
        <v>7.9133250339930003E-12</v>
      </c>
      <c r="AS3" s="114">
        <v>3.5614200590160003E-15</v>
      </c>
      <c r="AT3" s="114">
        <v>6.1798295595149998E-15</v>
      </c>
      <c r="AU3" s="114">
        <v>5.3599079878480004E-15</v>
      </c>
      <c r="AV3" s="114">
        <v>6.4351546181719998E-15</v>
      </c>
      <c r="AW3" s="114">
        <v>1.1294561811010001E-15</v>
      </c>
      <c r="AX3" s="115"/>
      <c r="AY3" s="115"/>
      <c r="AZ3" s="115"/>
      <c r="BA3" s="115"/>
      <c r="BB3" s="115"/>
      <c r="BC3" s="115"/>
      <c r="BD3" s="114">
        <v>0</v>
      </c>
      <c r="BE3" s="114">
        <v>-2.018519748383E-3</v>
      </c>
      <c r="BF3" s="114">
        <v>-7.0058863619000003E-2</v>
      </c>
      <c r="BG3" s="114">
        <v>-2.887250141203E-7</v>
      </c>
      <c r="BH3" s="114">
        <v>-3.8716170969380001E-7</v>
      </c>
      <c r="BI3" s="114">
        <v>-9.8590920087289993E-7</v>
      </c>
      <c r="BJ3" s="114">
        <v>-1.0860144226510001E-11</v>
      </c>
      <c r="BK3" s="114">
        <v>-1.1741195793759999E-10</v>
      </c>
      <c r="BL3" s="114">
        <v>-3.1824740030450001E-11</v>
      </c>
      <c r="BM3" s="114">
        <v>-1.305820478112E-10</v>
      </c>
      <c r="BN3" s="114">
        <v>-1.9008959603790001E-15</v>
      </c>
      <c r="BO3" s="114">
        <v>-3.9780046586589999E-15</v>
      </c>
      <c r="BP3" s="114">
        <v>-9.8186315624159998E-15</v>
      </c>
      <c r="BQ3" s="114">
        <v>-4.8740771587739999E-15</v>
      </c>
      <c r="BR3" s="114">
        <v>-8.2189789385900006E-15</v>
      </c>
      <c r="BS3" s="116"/>
      <c r="BT3" s="116"/>
      <c r="BU3" s="116"/>
      <c r="BV3" s="116"/>
      <c r="BW3" s="116"/>
      <c r="BX3" s="116"/>
      <c r="BY3" s="114">
        <v>0</v>
      </c>
      <c r="BZ3" s="114">
        <v>14.59811950932</v>
      </c>
      <c r="CA3" s="114">
        <v>4.2316828684390002E-5</v>
      </c>
      <c r="CB3" s="114">
        <v>-1.4099724652009999E-3</v>
      </c>
      <c r="CC3" s="114">
        <v>2.0469348024489999E-3</v>
      </c>
      <c r="CD3" s="114">
        <v>-4.8894354295899996E-4</v>
      </c>
      <c r="CE3" s="114">
        <v>-4.1817621054169998E-6</v>
      </c>
      <c r="CF3" s="114">
        <v>2.9887439038900001E-8</v>
      </c>
      <c r="CG3" s="114">
        <v>-4.1282596741060002E-6</v>
      </c>
      <c r="CH3" s="114">
        <v>4.898418418881E-8</v>
      </c>
      <c r="CI3" s="114">
        <v>1.2645090585E-10</v>
      </c>
      <c r="CJ3" s="114">
        <v>-2.6699690919069998E-10</v>
      </c>
      <c r="CK3" s="114">
        <v>1.776915066741E-10</v>
      </c>
      <c r="CL3" s="114">
        <v>-1.230761251803E-10</v>
      </c>
      <c r="CM3" s="114">
        <v>6.2252177147749994E-11</v>
      </c>
      <c r="CN3" s="116"/>
      <c r="CO3" s="116"/>
      <c r="CP3" s="116"/>
      <c r="CQ3" s="116"/>
      <c r="CR3" s="116"/>
      <c r="CS3" s="116"/>
      <c r="CT3" s="114">
        <v>0</v>
      </c>
      <c r="CU3" s="114">
        <v>-0.42064310923920001</v>
      </c>
      <c r="CV3" s="114">
        <v>-14.27360514676</v>
      </c>
      <c r="CW3" s="114">
        <v>-8.0818636834489995E-4</v>
      </c>
      <c r="CX3" s="114">
        <v>9.2420582247880001E-4</v>
      </c>
      <c r="CY3" s="114">
        <v>-2.8529385153509999E-3</v>
      </c>
      <c r="CZ3" s="114">
        <v>2.135811633412E-8</v>
      </c>
      <c r="DA3" s="114">
        <v>4.2233331425849999E-6</v>
      </c>
      <c r="DB3" s="114">
        <v>5.0049145571510001E-8</v>
      </c>
      <c r="DC3" s="114">
        <v>4.1723636500930001E-6</v>
      </c>
      <c r="DD3" s="114">
        <v>8.594067395442E-11</v>
      </c>
      <c r="DE3" s="114">
        <v>-1.6034862564600001E-10</v>
      </c>
      <c r="DF3" s="114">
        <v>-1.076574228603E-11</v>
      </c>
      <c r="DG3" s="114">
        <v>-1.010423927474E-10</v>
      </c>
      <c r="DH3" s="114">
        <v>-5.9218024418189999E-11</v>
      </c>
      <c r="DI3" s="30"/>
      <c r="DJ3" s="30"/>
      <c r="DK3" s="30"/>
      <c r="DL3" s="30"/>
      <c r="DM3" s="30"/>
      <c r="DN3" s="30"/>
    </row>
    <row r="4" spans="1:118" s="54" customFormat="1" x14ac:dyDescent="0.2">
      <c r="A4" s="133" t="s">
        <v>55</v>
      </c>
      <c r="B4" s="133" t="s">
        <v>242</v>
      </c>
      <c r="C4" s="134" t="str">
        <f t="shared" ref="C4:C34" si="2">IF(LEFT(B4,4)="FGS1","GUIDER1_CNTR","GUIDER2_CNTR")</f>
        <v>GUIDER1_CNTR</v>
      </c>
      <c r="D4" s="134" t="s">
        <v>268</v>
      </c>
      <c r="E4" s="133" t="s">
        <v>185</v>
      </c>
      <c r="F4" s="133">
        <v>2048</v>
      </c>
      <c r="G4" s="133">
        <v>2048</v>
      </c>
      <c r="H4" s="135">
        <f t="shared" ref="H4:H6" si="3">F4/2+0.5</f>
        <v>1024.5</v>
      </c>
      <c r="I4" s="135">
        <f t="shared" si="0"/>
        <v>1024.5</v>
      </c>
      <c r="J4" s="133">
        <v>2048</v>
      </c>
      <c r="K4" s="136">
        <v>2048</v>
      </c>
      <c r="L4" s="135">
        <f>2049-H4</f>
        <v>1024.5</v>
      </c>
      <c r="M4" s="135">
        <f t="shared" ref="M4:M6" si="4">I4</f>
        <v>1024.5</v>
      </c>
      <c r="N4" s="137">
        <f t="shared" si="1"/>
        <v>6.853115646402351E-2</v>
      </c>
      <c r="O4" s="137">
        <f t="shared" si="1"/>
        <v>7.0058863619000003E-2</v>
      </c>
      <c r="P4" s="138">
        <v>207.19</v>
      </c>
      <c r="Q4" s="138">
        <v>-697.5</v>
      </c>
      <c r="R4" s="138">
        <f>R$3</f>
        <v>-1.2507999999999999</v>
      </c>
      <c r="S4" s="133">
        <v>-1</v>
      </c>
      <c r="T4" s="133">
        <v>180</v>
      </c>
      <c r="U4" s="133">
        <v>1</v>
      </c>
      <c r="V4" s="55">
        <f>Calc!H74</f>
        <v>-88.31324803763934</v>
      </c>
      <c r="W4" s="55">
        <f>Calc!I74</f>
        <v>-1.2507999999999997</v>
      </c>
      <c r="X4" s="55">
        <f>Calc!J4</f>
        <v>-71.825542234113883</v>
      </c>
      <c r="Y4" s="55">
        <f>Calc!K4</f>
        <v>70.395224469206212</v>
      </c>
      <c r="Z4" s="55">
        <f>Calc!L4</f>
        <v>69.01002449687364</v>
      </c>
      <c r="AA4" s="55">
        <f>Calc!M4</f>
        <v>-70.293958575102167</v>
      </c>
      <c r="AB4" s="55">
        <f>Calc!N4</f>
        <v>-75.893529559860937</v>
      </c>
      <c r="AC4" s="55">
        <f>Calc!O4</f>
        <v>-70.836533136629626</v>
      </c>
      <c r="AD4" s="55">
        <f>Calc!P4</f>
        <v>72.345179739645587</v>
      </c>
      <c r="AE4" s="55">
        <f>Calc!Q4</f>
        <v>68.950989091582969</v>
      </c>
      <c r="AF4" s="139">
        <v>41640</v>
      </c>
      <c r="AH4" s="136">
        <v>4</v>
      </c>
      <c r="AI4" s="140">
        <v>0</v>
      </c>
      <c r="AJ4" s="140">
        <v>6.8501423228439995E-2</v>
      </c>
      <c r="AK4" s="140">
        <v>0</v>
      </c>
      <c r="AL4" s="140">
        <v>-4.724065965217E-7</v>
      </c>
      <c r="AM4" s="140">
        <v>-6.8218763928269995E-7</v>
      </c>
      <c r="AN4" s="140">
        <v>-1.6418246012000001E-7</v>
      </c>
      <c r="AO4" s="140">
        <v>1.025407160387E-10</v>
      </c>
      <c r="AP4" s="140">
        <v>2.616928295594E-11</v>
      </c>
      <c r="AQ4" s="140">
        <v>1.1700000840030001E-10</v>
      </c>
      <c r="AR4" s="140">
        <v>7.9133250339930003E-12</v>
      </c>
      <c r="AS4" s="140">
        <v>-3.5614200590160003E-15</v>
      </c>
      <c r="AT4" s="140">
        <v>-6.1798295595149998E-15</v>
      </c>
      <c r="AU4" s="140">
        <v>-5.3599079878480004E-15</v>
      </c>
      <c r="AV4" s="140">
        <v>-6.4351546181719998E-15</v>
      </c>
      <c r="AW4" s="140">
        <v>-1.1294561811010001E-15</v>
      </c>
      <c r="AX4" s="141"/>
      <c r="AY4" s="141"/>
      <c r="AZ4" s="141"/>
      <c r="BA4" s="141"/>
      <c r="BB4" s="141"/>
      <c r="BC4" s="141"/>
      <c r="BD4" s="140">
        <v>0</v>
      </c>
      <c r="BE4" s="140">
        <v>2.018519748383E-3</v>
      </c>
      <c r="BF4" s="140">
        <v>7.0058863619000003E-2</v>
      </c>
      <c r="BG4" s="140">
        <v>-2.887250141203E-7</v>
      </c>
      <c r="BH4" s="140">
        <v>-3.8716170969380001E-7</v>
      </c>
      <c r="BI4" s="140">
        <v>-9.8590920087289993E-7</v>
      </c>
      <c r="BJ4" s="140">
        <v>1.0860144226510001E-11</v>
      </c>
      <c r="BK4" s="140">
        <v>1.1741195793759999E-10</v>
      </c>
      <c r="BL4" s="140">
        <v>3.1824740030450001E-11</v>
      </c>
      <c r="BM4" s="140">
        <v>1.305820478112E-10</v>
      </c>
      <c r="BN4" s="140">
        <v>-1.9008959603790001E-15</v>
      </c>
      <c r="BO4" s="140">
        <v>-3.9780046586589999E-15</v>
      </c>
      <c r="BP4" s="140">
        <v>-9.8186315624159998E-15</v>
      </c>
      <c r="BQ4" s="140">
        <v>-4.8740771587739999E-15</v>
      </c>
      <c r="BR4" s="140">
        <v>-8.2189789385900006E-15</v>
      </c>
      <c r="BS4" s="142"/>
      <c r="BT4" s="142"/>
      <c r="BU4" s="142"/>
      <c r="BV4" s="142"/>
      <c r="BW4" s="142"/>
      <c r="BX4" s="142"/>
      <c r="BY4" s="140">
        <v>0</v>
      </c>
      <c r="BZ4" s="140">
        <v>14.59811950932</v>
      </c>
      <c r="CA4" s="140">
        <v>-4.2316828680280001E-5</v>
      </c>
      <c r="CB4" s="140">
        <v>1.4099724652009999E-3</v>
      </c>
      <c r="CC4" s="140">
        <v>2.0469348024489999E-3</v>
      </c>
      <c r="CD4" s="140">
        <v>4.8894354295899996E-4</v>
      </c>
      <c r="CE4" s="140">
        <v>-4.1817621054169998E-6</v>
      </c>
      <c r="CF4" s="140">
        <v>-2.9887439038909999E-8</v>
      </c>
      <c r="CG4" s="140">
        <v>-4.1282596741060002E-6</v>
      </c>
      <c r="CH4" s="140">
        <v>-4.8984184188819998E-8</v>
      </c>
      <c r="CI4" s="140">
        <v>-1.2645090585E-10</v>
      </c>
      <c r="CJ4" s="140">
        <v>-2.6699690919069998E-10</v>
      </c>
      <c r="CK4" s="140">
        <v>-1.776915066741E-10</v>
      </c>
      <c r="CL4" s="140">
        <v>-1.230761251803E-10</v>
      </c>
      <c r="CM4" s="140">
        <v>-6.2252177147749994E-11</v>
      </c>
      <c r="CN4" s="142"/>
      <c r="CO4" s="142"/>
      <c r="CP4" s="142"/>
      <c r="CQ4" s="142"/>
      <c r="CR4" s="142"/>
      <c r="CS4" s="142"/>
      <c r="CT4" s="140">
        <v>0</v>
      </c>
      <c r="CU4" s="140">
        <v>-0.42064310923920001</v>
      </c>
      <c r="CV4" s="140">
        <v>14.27360514676</v>
      </c>
      <c r="CW4" s="140">
        <v>8.0818636834489995E-4</v>
      </c>
      <c r="CX4" s="140">
        <v>9.2420582247880001E-4</v>
      </c>
      <c r="CY4" s="140">
        <v>2.8529385153509999E-3</v>
      </c>
      <c r="CZ4" s="140">
        <v>2.1358116334129999E-8</v>
      </c>
      <c r="DA4" s="140">
        <v>-4.2233331425849999E-6</v>
      </c>
      <c r="DB4" s="140">
        <v>5.0049145571510001E-8</v>
      </c>
      <c r="DC4" s="140">
        <v>-4.1723636500930001E-6</v>
      </c>
      <c r="DD4" s="140">
        <v>-8.594067395442E-11</v>
      </c>
      <c r="DE4" s="140">
        <v>-1.6034862564600001E-10</v>
      </c>
      <c r="DF4" s="140">
        <v>1.076574228603E-11</v>
      </c>
      <c r="DG4" s="140">
        <v>-1.010423927474E-10</v>
      </c>
      <c r="DH4" s="140">
        <v>5.9218024418189999E-11</v>
      </c>
      <c r="DI4" s="143"/>
      <c r="DJ4" s="143"/>
      <c r="DK4" s="143"/>
      <c r="DL4" s="143"/>
      <c r="DM4" s="143"/>
      <c r="DN4" s="143"/>
    </row>
    <row r="5" spans="1:118" x14ac:dyDescent="0.2">
      <c r="A5" s="10" t="s">
        <v>55</v>
      </c>
      <c r="B5" s="10" t="s">
        <v>243</v>
      </c>
      <c r="C5" s="71" t="str">
        <f t="shared" si="2"/>
        <v>GUIDER2_CNTR</v>
      </c>
      <c r="D5" s="71" t="s">
        <v>270</v>
      </c>
      <c r="E5" s="10" t="s">
        <v>185</v>
      </c>
      <c r="F5" s="10">
        <v>2048</v>
      </c>
      <c r="G5" s="10">
        <v>2048</v>
      </c>
      <c r="H5" s="91">
        <f t="shared" si="3"/>
        <v>1024.5</v>
      </c>
      <c r="I5" s="91">
        <f t="shared" si="0"/>
        <v>1024.5</v>
      </c>
      <c r="J5" s="10">
        <v>2048</v>
      </c>
      <c r="K5" s="67">
        <v>2048</v>
      </c>
      <c r="L5" s="91">
        <f>H5</f>
        <v>1024.5</v>
      </c>
      <c r="M5" s="91">
        <f t="shared" si="4"/>
        <v>1024.5</v>
      </c>
      <c r="N5" s="44">
        <f t="shared" si="1"/>
        <v>6.8000833122662849E-2</v>
      </c>
      <c r="O5" s="44">
        <f t="shared" si="1"/>
        <v>6.9820497674780005E-2</v>
      </c>
      <c r="P5" s="105">
        <v>24.43</v>
      </c>
      <c r="Q5" s="105">
        <v>-697.5</v>
      </c>
      <c r="R5" s="105">
        <v>0.1903</v>
      </c>
      <c r="S5" s="10">
        <v>1</v>
      </c>
      <c r="T5" s="10">
        <v>0</v>
      </c>
      <c r="U5" s="10">
        <v>1</v>
      </c>
      <c r="V5" s="19">
        <f>Calc!H75</f>
        <v>89.052742743961545</v>
      </c>
      <c r="W5" s="19">
        <f>Calc!I75</f>
        <v>0.19029999999999997</v>
      </c>
      <c r="X5" s="19">
        <f>Calc!J5</f>
        <v>-70.967903871673713</v>
      </c>
      <c r="Y5" s="19">
        <f>Calc!K5</f>
        <v>70.123119137803684</v>
      </c>
      <c r="Z5" s="19">
        <f>Calc!L5</f>
        <v>68.766350914529937</v>
      </c>
      <c r="AA5" s="19">
        <f>Calc!M5</f>
        <v>-69.522979113020369</v>
      </c>
      <c r="AB5" s="19">
        <f>Calc!N5</f>
        <v>-74.474063018189426</v>
      </c>
      <c r="AC5" s="19">
        <f>Calc!O5</f>
        <v>-71.659178738259257</v>
      </c>
      <c r="AD5" s="19">
        <f>Calc!P5</f>
        <v>71.385502807108551</v>
      </c>
      <c r="AE5" s="19">
        <f>Calc!Q5</f>
        <v>69.491160098130862</v>
      </c>
      <c r="AF5" s="70">
        <v>41640</v>
      </c>
      <c r="AH5" s="67">
        <v>4</v>
      </c>
      <c r="AI5" s="114">
        <v>0</v>
      </c>
      <c r="AJ5" s="114">
        <v>6.7991538908970001E-2</v>
      </c>
      <c r="AK5" s="114">
        <v>0</v>
      </c>
      <c r="AL5" s="114">
        <v>-2.7063761248389998E-7</v>
      </c>
      <c r="AM5" s="114">
        <v>-6.5588683360790001E-7</v>
      </c>
      <c r="AN5" s="114">
        <v>-1.0526782012860001E-7</v>
      </c>
      <c r="AO5" s="114">
        <v>9.5123401053669994E-11</v>
      </c>
      <c r="AP5" s="114">
        <v>1.55323856188E-11</v>
      </c>
      <c r="AQ5" s="114">
        <v>1.113996303819E-10</v>
      </c>
      <c r="AR5" s="114">
        <v>4.9931572559189997E-12</v>
      </c>
      <c r="AS5" s="114">
        <v>-1.8798614397439999E-15</v>
      </c>
      <c r="AT5" s="114">
        <v>-5.4607743932169998E-15</v>
      </c>
      <c r="AU5" s="114">
        <v>-3.1835220977009999E-15</v>
      </c>
      <c r="AV5" s="114">
        <v>-6.0680286901749997E-15</v>
      </c>
      <c r="AW5" s="114">
        <v>-5.6440431557730002E-16</v>
      </c>
      <c r="AX5" s="115"/>
      <c r="AY5" s="115"/>
      <c r="AZ5" s="115"/>
      <c r="BA5" s="115"/>
      <c r="BB5" s="115"/>
      <c r="BC5" s="115"/>
      <c r="BD5" s="114">
        <v>0</v>
      </c>
      <c r="BE5" s="114">
        <v>1.1242518251080001E-3</v>
      </c>
      <c r="BF5" s="114">
        <v>6.9820497674780005E-2</v>
      </c>
      <c r="BG5" s="114">
        <v>-2.6878338760860001E-7</v>
      </c>
      <c r="BH5" s="114">
        <v>-2.138812587202E-7</v>
      </c>
      <c r="BI5" s="114">
        <v>-9.6507881566309995E-7</v>
      </c>
      <c r="BJ5" s="114">
        <v>5.8277944310300003E-12</v>
      </c>
      <c r="BK5" s="114">
        <v>1.10931188351E-10</v>
      </c>
      <c r="BL5" s="114">
        <v>1.845446573021E-11</v>
      </c>
      <c r="BM5" s="114">
        <v>1.277542579256E-10</v>
      </c>
      <c r="BN5" s="114">
        <v>-1.5578603458240001E-15</v>
      </c>
      <c r="BO5" s="114">
        <v>-2.4687355146470001E-15</v>
      </c>
      <c r="BP5" s="114">
        <v>-9.1152308174269995E-15</v>
      </c>
      <c r="BQ5" s="114">
        <v>-2.8651216690130001E-15</v>
      </c>
      <c r="BR5" s="114">
        <v>-7.8318692487100003E-15</v>
      </c>
      <c r="BS5" s="116"/>
      <c r="BT5" s="116"/>
      <c r="BU5" s="116"/>
      <c r="BV5" s="116"/>
      <c r="BW5" s="116"/>
      <c r="BX5" s="116"/>
      <c r="BY5" s="114">
        <v>0</v>
      </c>
      <c r="BZ5" s="114">
        <v>14.70758074069</v>
      </c>
      <c r="CA5" s="114">
        <v>-8.2092930703370003E-5</v>
      </c>
      <c r="CB5" s="114">
        <v>8.2715842448279997E-4</v>
      </c>
      <c r="CC5" s="114">
        <v>2.0219496344240002E-3</v>
      </c>
      <c r="CD5" s="114">
        <v>3.1719755274070002E-4</v>
      </c>
      <c r="CE5" s="114">
        <v>-4.1801184635799996E-6</v>
      </c>
      <c r="CF5" s="114">
        <v>-5.8923729212409997E-8</v>
      </c>
      <c r="CG5" s="114">
        <v>-4.1301904687000003E-6</v>
      </c>
      <c r="CH5" s="114">
        <v>-2.8837223461689999E-8</v>
      </c>
      <c r="CI5" s="114">
        <v>3.9607268667389997E-11</v>
      </c>
      <c r="CJ5" s="114">
        <v>-2.741592756941E-11</v>
      </c>
      <c r="CK5" s="114">
        <v>-1.289142763909E-10</v>
      </c>
      <c r="CL5" s="114">
        <v>-1.987879065708E-10</v>
      </c>
      <c r="CM5" s="114">
        <v>1.034051776871E-10</v>
      </c>
      <c r="CN5" s="116"/>
      <c r="CO5" s="116"/>
      <c r="CP5" s="116"/>
      <c r="CQ5" s="116"/>
      <c r="CR5" s="116"/>
      <c r="CS5" s="116"/>
      <c r="CT5" s="114">
        <v>0</v>
      </c>
      <c r="CU5" s="114">
        <v>-0.2367901424868</v>
      </c>
      <c r="CV5" s="114">
        <v>14.32237448929</v>
      </c>
      <c r="CW5" s="114">
        <v>8.1176675919300003E-4</v>
      </c>
      <c r="CX5" s="114">
        <v>5.199578583018E-4</v>
      </c>
      <c r="CY5" s="114">
        <v>2.8300596039669999E-3</v>
      </c>
      <c r="CZ5" s="114">
        <v>1.4026111759930001E-9</v>
      </c>
      <c r="DA5" s="114">
        <v>-4.2409444842980001E-6</v>
      </c>
      <c r="DB5" s="114">
        <v>-1.3478385207580001E-8</v>
      </c>
      <c r="DC5" s="114">
        <v>-4.1850102224370002E-6</v>
      </c>
      <c r="DD5" s="114">
        <v>-1.3626456171609999E-10</v>
      </c>
      <c r="DE5" s="114">
        <v>-8.6565834977909997E-11</v>
      </c>
      <c r="DF5" s="114">
        <v>1.2332707880809999E-10</v>
      </c>
      <c r="DG5" s="114">
        <v>8.3937578082169997E-11</v>
      </c>
      <c r="DH5" s="114">
        <v>1.4349148098220001E-10</v>
      </c>
      <c r="DI5" s="30"/>
      <c r="DJ5" s="30"/>
      <c r="DK5" s="30"/>
      <c r="DL5" s="30"/>
      <c r="DM5" s="30"/>
      <c r="DN5" s="30"/>
    </row>
    <row r="6" spans="1:118" x14ac:dyDescent="0.2">
      <c r="A6" s="10" t="s">
        <v>55</v>
      </c>
      <c r="B6" s="10" t="s">
        <v>244</v>
      </c>
      <c r="C6" s="71" t="str">
        <f t="shared" si="2"/>
        <v>GUIDER2_CNTR</v>
      </c>
      <c r="D6" s="71" t="s">
        <v>268</v>
      </c>
      <c r="E6" s="10" t="s">
        <v>185</v>
      </c>
      <c r="F6" s="10">
        <v>2048</v>
      </c>
      <c r="G6" s="10">
        <v>2048</v>
      </c>
      <c r="H6" s="91">
        <f t="shared" si="3"/>
        <v>1024.5</v>
      </c>
      <c r="I6" s="91">
        <f t="shared" si="0"/>
        <v>1024.5</v>
      </c>
      <c r="J6" s="10">
        <v>2048</v>
      </c>
      <c r="K6" s="67">
        <v>2048</v>
      </c>
      <c r="L6" s="91">
        <f>2049-H6</f>
        <v>1024.5</v>
      </c>
      <c r="M6" s="91">
        <f t="shared" si="4"/>
        <v>1024.5</v>
      </c>
      <c r="N6" s="44">
        <f t="shared" si="1"/>
        <v>6.8000833122662849E-2</v>
      </c>
      <c r="O6" s="44">
        <f t="shared" si="1"/>
        <v>6.9820497674780005E-2</v>
      </c>
      <c r="P6" s="105">
        <v>24.43</v>
      </c>
      <c r="Q6" s="105">
        <v>-697.5</v>
      </c>
      <c r="R6" s="105">
        <f>R$5</f>
        <v>0.1903</v>
      </c>
      <c r="S6" s="10">
        <v>-1</v>
      </c>
      <c r="T6" s="10">
        <v>0</v>
      </c>
      <c r="U6" s="10">
        <v>-1</v>
      </c>
      <c r="V6" s="19">
        <f>Calc!H76</f>
        <v>-90.947257256038455</v>
      </c>
      <c r="W6" s="19">
        <f>Calc!I76</f>
        <v>0.19029999999999997</v>
      </c>
      <c r="X6" s="19">
        <f>Calc!J6</f>
        <v>-70.123119137803684</v>
      </c>
      <c r="Y6" s="19">
        <f>Calc!K6</f>
        <v>70.967903871673713</v>
      </c>
      <c r="Z6" s="19">
        <f>Calc!L6</f>
        <v>69.522979113020369</v>
      </c>
      <c r="AA6" s="19">
        <f>Calc!M6</f>
        <v>-68.766350914529937</v>
      </c>
      <c r="AB6" s="19">
        <f>Calc!N6</f>
        <v>-71.659178738259257</v>
      </c>
      <c r="AC6" s="19">
        <f>Calc!O6</f>
        <v>-74.474063018189426</v>
      </c>
      <c r="AD6" s="19">
        <f>Calc!P6</f>
        <v>69.491160098130862</v>
      </c>
      <c r="AE6" s="19">
        <f>Calc!Q6</f>
        <v>71.385502807108551</v>
      </c>
      <c r="AF6" s="70">
        <v>41640</v>
      </c>
      <c r="AH6" s="67">
        <v>4</v>
      </c>
      <c r="AI6" s="114">
        <v>0</v>
      </c>
      <c r="AJ6" s="114">
        <v>6.7991538908970001E-2</v>
      </c>
      <c r="AK6" s="114">
        <v>0</v>
      </c>
      <c r="AL6" s="114">
        <v>2.7063761248389998E-7</v>
      </c>
      <c r="AM6" s="114">
        <v>-6.5588683360790001E-7</v>
      </c>
      <c r="AN6" s="114">
        <v>1.0526782012860001E-7</v>
      </c>
      <c r="AO6" s="114">
        <v>9.5123401053669994E-11</v>
      </c>
      <c r="AP6" s="114">
        <v>-1.55323856188E-11</v>
      </c>
      <c r="AQ6" s="114">
        <v>1.113996303819E-10</v>
      </c>
      <c r="AR6" s="114">
        <v>-4.9931572559189997E-12</v>
      </c>
      <c r="AS6" s="114">
        <v>1.8798614397439999E-15</v>
      </c>
      <c r="AT6" s="114">
        <v>-5.4607743932169998E-15</v>
      </c>
      <c r="AU6" s="114">
        <v>3.1835220977009999E-15</v>
      </c>
      <c r="AV6" s="114">
        <v>-6.0680286901749997E-15</v>
      </c>
      <c r="AW6" s="114">
        <v>5.6440431557730002E-16</v>
      </c>
      <c r="AX6" s="115"/>
      <c r="AY6" s="115"/>
      <c r="AZ6" s="115"/>
      <c r="BA6" s="115"/>
      <c r="BB6" s="115"/>
      <c r="BC6" s="115"/>
      <c r="BD6" s="114">
        <v>0</v>
      </c>
      <c r="BE6" s="114">
        <v>-1.1242518251080001E-3</v>
      </c>
      <c r="BF6" s="114">
        <v>6.9820497674780005E-2</v>
      </c>
      <c r="BG6" s="114">
        <v>-2.6878338760860001E-7</v>
      </c>
      <c r="BH6" s="114">
        <v>2.138812587202E-7</v>
      </c>
      <c r="BI6" s="114">
        <v>-9.6507881566309995E-7</v>
      </c>
      <c r="BJ6" s="114">
        <v>-5.8277944310300003E-12</v>
      </c>
      <c r="BK6" s="114">
        <v>1.10931188351E-10</v>
      </c>
      <c r="BL6" s="114">
        <v>-1.845446573021E-11</v>
      </c>
      <c r="BM6" s="114">
        <v>1.277542579256E-10</v>
      </c>
      <c r="BN6" s="114">
        <v>-1.5578603458240001E-15</v>
      </c>
      <c r="BO6" s="114">
        <v>2.4687355146470001E-15</v>
      </c>
      <c r="BP6" s="114">
        <v>-9.1152308174269995E-15</v>
      </c>
      <c r="BQ6" s="114">
        <v>2.8651216690130001E-15</v>
      </c>
      <c r="BR6" s="114">
        <v>-7.8318692487100003E-15</v>
      </c>
      <c r="BS6" s="116"/>
      <c r="BT6" s="116"/>
      <c r="BU6" s="116"/>
      <c r="BV6" s="116"/>
      <c r="BW6" s="116"/>
      <c r="BX6" s="116"/>
      <c r="BY6" s="114">
        <v>0</v>
      </c>
      <c r="BZ6" s="114">
        <v>14.70758074069</v>
      </c>
      <c r="CA6" s="114">
        <v>8.2092930703370003E-5</v>
      </c>
      <c r="CB6" s="114">
        <v>-8.2715842448279997E-4</v>
      </c>
      <c r="CC6" s="114">
        <v>2.0219496344240002E-3</v>
      </c>
      <c r="CD6" s="114">
        <v>-3.1719755274070002E-4</v>
      </c>
      <c r="CE6" s="114">
        <v>-4.1801184635799996E-6</v>
      </c>
      <c r="CF6" s="114">
        <v>5.8923729212409997E-8</v>
      </c>
      <c r="CG6" s="114">
        <v>-4.1301904687000003E-6</v>
      </c>
      <c r="CH6" s="114">
        <v>2.8837223461689999E-8</v>
      </c>
      <c r="CI6" s="114">
        <v>-3.9607268667389997E-11</v>
      </c>
      <c r="CJ6" s="114">
        <v>-2.741592756941E-11</v>
      </c>
      <c r="CK6" s="114">
        <v>1.289142763909E-10</v>
      </c>
      <c r="CL6" s="114">
        <v>-1.987879065708E-10</v>
      </c>
      <c r="CM6" s="114">
        <v>-1.034051776871E-10</v>
      </c>
      <c r="CN6" s="116"/>
      <c r="CO6" s="116"/>
      <c r="CP6" s="116"/>
      <c r="CQ6" s="116"/>
      <c r="CR6" s="116"/>
      <c r="CS6" s="116"/>
      <c r="CT6" s="114">
        <v>0</v>
      </c>
      <c r="CU6" s="114">
        <v>0.2367901424868</v>
      </c>
      <c r="CV6" s="114">
        <v>14.32237448929</v>
      </c>
      <c r="CW6" s="114">
        <v>8.1176675919300003E-4</v>
      </c>
      <c r="CX6" s="114">
        <v>-5.199578583018E-4</v>
      </c>
      <c r="CY6" s="114">
        <v>2.8300596039669999E-3</v>
      </c>
      <c r="CZ6" s="114">
        <v>-1.4026111759930001E-9</v>
      </c>
      <c r="DA6" s="114">
        <v>-4.2409444842980001E-6</v>
      </c>
      <c r="DB6" s="114">
        <v>1.3478385207580001E-8</v>
      </c>
      <c r="DC6" s="114">
        <v>-4.1850102224370002E-6</v>
      </c>
      <c r="DD6" s="114">
        <v>-1.3626456171609999E-10</v>
      </c>
      <c r="DE6" s="114">
        <v>8.6565834977909997E-11</v>
      </c>
      <c r="DF6" s="114">
        <v>1.2332707880809999E-10</v>
      </c>
      <c r="DG6" s="114">
        <v>-8.3937578082169997E-11</v>
      </c>
      <c r="DH6" s="114">
        <v>1.4349148098220001E-10</v>
      </c>
      <c r="DI6" s="30"/>
      <c r="DJ6" s="30"/>
      <c r="DK6" s="30"/>
      <c r="DL6" s="30"/>
      <c r="DM6" s="30"/>
      <c r="DN6" s="30"/>
    </row>
    <row r="7" spans="1:118" s="60" customFormat="1" x14ac:dyDescent="0.2">
      <c r="A7" s="64" t="s">
        <v>55</v>
      </c>
      <c r="B7" s="64" t="s">
        <v>245</v>
      </c>
      <c r="C7" s="71" t="str">
        <f t="shared" si="2"/>
        <v>GUIDER1_CNTR</v>
      </c>
      <c r="D7" s="64" t="s">
        <v>269</v>
      </c>
      <c r="E7" s="10" t="s">
        <v>185</v>
      </c>
      <c r="F7" s="10">
        <v>2048</v>
      </c>
      <c r="G7" s="10">
        <v>2048</v>
      </c>
      <c r="H7" s="92">
        <v>64.5</v>
      </c>
      <c r="I7" s="92">
        <v>64.5</v>
      </c>
      <c r="J7" s="64">
        <v>128</v>
      </c>
      <c r="K7" s="68">
        <v>128</v>
      </c>
      <c r="L7" s="91">
        <f t="shared" ref="L7:L15" si="5">J7/2+0.5</f>
        <v>64.5</v>
      </c>
      <c r="M7" s="91">
        <f t="shared" ref="M7:M15" si="6">K7/2+0.5</f>
        <v>64.5</v>
      </c>
      <c r="N7" s="98">
        <f t="shared" ref="N7" si="7">SQRT(AJ7^2+BE7^2)</f>
        <v>6.7348005393261634E-2</v>
      </c>
      <c r="O7" s="98">
        <f t="shared" ref="O7" si="8">SQRT(AK7^2+BF7^2)</f>
        <v>6.8263285667382795E-2</v>
      </c>
      <c r="P7" s="106">
        <f>Calc!R7</f>
        <v>140.97222819257621</v>
      </c>
      <c r="Q7" s="106">
        <f>Calc!S7</f>
        <v>-631.03412230322567</v>
      </c>
      <c r="R7" s="105">
        <f t="shared" ref="R7:R15" si="9">R$3</f>
        <v>-1.2507999999999999</v>
      </c>
      <c r="S7" s="64">
        <v>-1</v>
      </c>
      <c r="T7" s="64">
        <v>180</v>
      </c>
      <c r="U7" s="64">
        <v>1</v>
      </c>
      <c r="V7" s="61">
        <f>Calc!H85</f>
        <v>-88.855709900211309</v>
      </c>
      <c r="W7" s="61">
        <f>Calc!I85</f>
        <v>-0.62589522865170055</v>
      </c>
      <c r="X7" s="61">
        <f>Calc!J7</f>
        <v>-4.2647513793426981</v>
      </c>
      <c r="Y7" s="61">
        <f>Calc!K7</f>
        <v>4.3579883160902089</v>
      </c>
      <c r="Z7" s="61">
        <f>Calc!L7</f>
        <v>4.2589042003204245</v>
      </c>
      <c r="AA7" s="61">
        <f>Calc!M7</f>
        <v>-4.3562662354873822</v>
      </c>
      <c r="AB7" s="61">
        <f>Calc!N7</f>
        <v>-4.4577425326579059</v>
      </c>
      <c r="AC7" s="61">
        <f>Calc!O7</f>
        <v>-4.286272423099903</v>
      </c>
      <c r="AD7" s="61">
        <f>Calc!P7</f>
        <v>4.4496819398363199</v>
      </c>
      <c r="AE7" s="61">
        <f>Calc!Q7</f>
        <v>4.2808551125574974</v>
      </c>
      <c r="AF7" s="70">
        <v>41640</v>
      </c>
      <c r="AH7" s="68">
        <v>4</v>
      </c>
      <c r="AI7" s="114">
        <v>0</v>
      </c>
      <c r="AJ7" s="117">
        <f>Calc!H42</f>
        <v>6.733488559192867E-2</v>
      </c>
      <c r="AK7" s="117">
        <f>Calc!I42</f>
        <v>-7.4450871526858065E-4</v>
      </c>
      <c r="AL7" s="117">
        <f>Calc!J42</f>
        <v>-1.9368573501862429E-7</v>
      </c>
      <c r="AM7" s="117">
        <f>Calc!K42</f>
        <v>-4.6193927293959096E-7</v>
      </c>
      <c r="AN7" s="117">
        <f>Calc!L42</f>
        <v>-5.8049123546750922E-8</v>
      </c>
      <c r="AO7" s="117">
        <f>Calc!M42</f>
        <v>8.2932226634944159E-11</v>
      </c>
      <c r="AP7" s="117">
        <f>Calc!N42</f>
        <v>-1.9196495121313593E-12</v>
      </c>
      <c r="AQ7" s="117">
        <f>Calc!O42</f>
        <v>8.8175739763296499E-11</v>
      </c>
      <c r="AR7" s="117">
        <f>Calc!P42</f>
        <v>-2.6015351348799594E-12</v>
      </c>
      <c r="AS7" s="117">
        <f>Calc!Q42</f>
        <v>-3.5614200590160003E-15</v>
      </c>
      <c r="AT7" s="117">
        <f>Calc!R42</f>
        <v>-6.1798295595149998E-15</v>
      </c>
      <c r="AU7" s="117">
        <f>Calc!S42</f>
        <v>-5.3599079878480004E-15</v>
      </c>
      <c r="AV7" s="117">
        <f>Calc!T42</f>
        <v>-6.4351546181719998E-15</v>
      </c>
      <c r="AW7" s="117">
        <f>Calc!U42</f>
        <v>-1.1294561811010001E-15</v>
      </c>
      <c r="AX7" s="118"/>
      <c r="AY7" s="118"/>
      <c r="AZ7" s="118"/>
      <c r="BA7" s="118"/>
      <c r="BB7" s="118"/>
      <c r="BC7" s="118"/>
      <c r="BD7" s="114">
        <v>0</v>
      </c>
      <c r="BE7" s="117">
        <f>Calc!V42</f>
        <v>1.3292903267062639E-3</v>
      </c>
      <c r="BF7" s="117">
        <f>Calc!W42</f>
        <v>6.825922558071984E-2</v>
      </c>
      <c r="BG7" s="117">
        <f>Calc!X42</f>
        <v>-1.7529075155854994E-7</v>
      </c>
      <c r="BH7" s="117">
        <f>Calc!Y42</f>
        <v>-1.6129688879567311E-7</v>
      </c>
      <c r="BI7" s="117">
        <f>Calc!Z42</f>
        <v>-6.4725351806274024E-7</v>
      </c>
      <c r="BJ7" s="117">
        <f>Calc!AA42</f>
        <v>-2.5818073365799934E-13</v>
      </c>
      <c r="BK7" s="117">
        <f>Calc!AB42</f>
        <v>8.7103531920823343E-11</v>
      </c>
      <c r="BL7" s="117">
        <f>Calc!AC42</f>
        <v>-1.0643747866578394E-12</v>
      </c>
      <c r="BM7" s="117">
        <f>Calc!AD42</f>
        <v>9.434205461459136E-11</v>
      </c>
      <c r="BN7" s="117">
        <f>Calc!AE42</f>
        <v>-1.9008959603790001E-15</v>
      </c>
      <c r="BO7" s="117">
        <f>Calc!AF42</f>
        <v>-3.9780046586589999E-15</v>
      </c>
      <c r="BP7" s="117">
        <f>Calc!AG42</f>
        <v>-9.8186315624159998E-15</v>
      </c>
      <c r="BQ7" s="117">
        <f>Calc!AH42</f>
        <v>-4.8740771587739999E-15</v>
      </c>
      <c r="BR7" s="117">
        <f>Calc!AI42</f>
        <v>-8.2189789385900006E-15</v>
      </c>
      <c r="BS7" s="117"/>
      <c r="BT7" s="117"/>
      <c r="BU7" s="117"/>
      <c r="BV7" s="117"/>
      <c r="BW7" s="117"/>
      <c r="BX7" s="117"/>
      <c r="BY7" s="114">
        <v>0</v>
      </c>
      <c r="BZ7" s="117">
        <f>Calc!AL42</f>
        <v>14.847289877754587</v>
      </c>
      <c r="CA7" s="117">
        <f>Calc!AM42</f>
        <v>0.16143039233870751</v>
      </c>
      <c r="CB7" s="117">
        <f>Calc!AN42</f>
        <v>5.8810034395864643E-4</v>
      </c>
      <c r="CC7" s="117">
        <f>Calc!AO42</f>
        <v>1.4742986850680769E-3</v>
      </c>
      <c r="CD7" s="117">
        <f>Calc!AP42</f>
        <v>2.0756661671491859E-4</v>
      </c>
      <c r="CE7" s="117">
        <f>Calc!AQ42</f>
        <v>-4.2326413447427191E-6</v>
      </c>
      <c r="CF7" s="117">
        <f>Calc!AR42</f>
        <v>-1.0588139259722702E-7</v>
      </c>
      <c r="CG7" s="117">
        <f>Calc!AS42</f>
        <v>-4.1763400667138247E-6</v>
      </c>
      <c r="CH7" s="117">
        <f>Calc!AT42</f>
        <v>-7.3860071402276838E-8</v>
      </c>
      <c r="CI7" s="117">
        <f>Calc!AU42</f>
        <v>-1.2645090585E-10</v>
      </c>
      <c r="CJ7" s="117">
        <f>Calc!AV42</f>
        <v>-2.6699690919069998E-10</v>
      </c>
      <c r="CK7" s="117">
        <f>Calc!AW42</f>
        <v>-1.776915066741E-10</v>
      </c>
      <c r="CL7" s="117">
        <f>Calc!AX42</f>
        <v>-1.230761251803E-10</v>
      </c>
      <c r="CM7" s="117">
        <f>Calc!AY42</f>
        <v>-6.2252177147749994E-11</v>
      </c>
      <c r="CN7" s="117"/>
      <c r="CO7" s="117"/>
      <c r="CP7" s="117"/>
      <c r="CQ7" s="117"/>
      <c r="CR7" s="117"/>
      <c r="CS7" s="117"/>
      <c r="CT7" s="114">
        <v>0</v>
      </c>
      <c r="CU7" s="117">
        <f>Calc!AZ42</f>
        <v>-0.29012200819843181</v>
      </c>
      <c r="CV7" s="117">
        <f>Calc!BA42</f>
        <v>14.645829718548478</v>
      </c>
      <c r="CW7" s="117">
        <f>Calc!BB42</f>
        <v>5.2136280476757857E-4</v>
      </c>
      <c r="CX7" s="117">
        <f>Calc!BC42</f>
        <v>3.8084601924849744E-4</v>
      </c>
      <c r="CY7" s="117">
        <f>Calc!BD42</f>
        <v>2.0066755282279773E-3</v>
      </c>
      <c r="CZ7" s="117">
        <f>Calc!BE42</f>
        <v>-1.1787853095978463E-8</v>
      </c>
      <c r="DA7" s="117">
        <f>Calc!BF42</f>
        <v>-4.2530195111673846E-6</v>
      </c>
      <c r="DB7" s="117">
        <f>Calc!BG42</f>
        <v>3.0862362655793149E-8</v>
      </c>
      <c r="DC7" s="117">
        <f>Calc!BH42</f>
        <v>-4.1628237092344618E-6</v>
      </c>
      <c r="DD7" s="117">
        <f>Calc!BI42</f>
        <v>-8.594067395442E-11</v>
      </c>
      <c r="DE7" s="117">
        <f>Calc!BJ42</f>
        <v>-1.6034862564600001E-10</v>
      </c>
      <c r="DF7" s="117">
        <f>Calc!BK42</f>
        <v>1.076574228603E-11</v>
      </c>
      <c r="DG7" s="117">
        <f>Calc!BL42</f>
        <v>-1.010423927474E-10</v>
      </c>
      <c r="DH7" s="117">
        <f>Calc!BM42</f>
        <v>5.9218024418189999E-11</v>
      </c>
      <c r="DI7" s="65"/>
      <c r="DJ7" s="65"/>
      <c r="DK7" s="65"/>
      <c r="DL7" s="65"/>
      <c r="DM7" s="65"/>
      <c r="DN7" s="65"/>
    </row>
    <row r="8" spans="1:118" x14ac:dyDescent="0.2">
      <c r="A8" s="10" t="s">
        <v>55</v>
      </c>
      <c r="B8" s="10" t="s">
        <v>246</v>
      </c>
      <c r="C8" s="71" t="str">
        <f t="shared" si="2"/>
        <v>GUIDER1_CNTR</v>
      </c>
      <c r="D8" s="64" t="s">
        <v>269</v>
      </c>
      <c r="E8" s="10" t="s">
        <v>185</v>
      </c>
      <c r="F8" s="10">
        <v>2048</v>
      </c>
      <c r="G8" s="10">
        <v>2048</v>
      </c>
      <c r="H8" s="9">
        <v>544.5</v>
      </c>
      <c r="I8" s="9">
        <v>544.5</v>
      </c>
      <c r="J8" s="10">
        <v>128</v>
      </c>
      <c r="K8" s="67">
        <v>128</v>
      </c>
      <c r="L8" s="91">
        <f t="shared" si="5"/>
        <v>64.5</v>
      </c>
      <c r="M8" s="91">
        <f t="shared" si="6"/>
        <v>64.5</v>
      </c>
      <c r="N8" s="44">
        <f t="shared" ref="N8:N24" si="10">SQRT(AJ8^2+BE8^2)</f>
        <v>6.784416563913985E-2</v>
      </c>
      <c r="O8" s="44">
        <f t="shared" ref="O8:O24" si="11">SQRT(AK8^2+BF8^2)</f>
        <v>6.9051966173078114E-2</v>
      </c>
      <c r="P8" s="107">
        <f>Calc!R8</f>
        <v>173.84655995330999</v>
      </c>
      <c r="Q8" s="107">
        <f>Calc!S8</f>
        <v>-663.97497582909716</v>
      </c>
      <c r="R8" s="105">
        <f t="shared" si="9"/>
        <v>-1.2507999999999999</v>
      </c>
      <c r="S8" s="10">
        <v>-1</v>
      </c>
      <c r="T8" s="10">
        <v>180</v>
      </c>
      <c r="U8" s="10">
        <v>1</v>
      </c>
      <c r="V8" s="19">
        <f>Calc!H86</f>
        <v>-88.625001990494965</v>
      </c>
      <c r="W8" s="19">
        <f>Calc!I86</f>
        <v>-0.89885476029597822</v>
      </c>
      <c r="X8" s="19">
        <f>Calc!J8</f>
        <v>-4.3177328047007064</v>
      </c>
      <c r="Y8" s="19">
        <f>Calc!K8</f>
        <v>4.3685229174555564</v>
      </c>
      <c r="Z8" s="19">
        <f>Calc!L8</f>
        <v>4.3096638068069053</v>
      </c>
      <c r="AA8" s="19">
        <f>Calc!M8</f>
        <v>-4.3674421729200317</v>
      </c>
      <c r="AB8" s="19">
        <f>Calc!N8</f>
        <v>-4.5282128270580557</v>
      </c>
      <c r="AC8" s="19">
        <f>Calc!O8</f>
        <v>-4.3187735915360239</v>
      </c>
      <c r="AD8" s="19">
        <f>Calc!P8</f>
        <v>4.5177013740086949</v>
      </c>
      <c r="AE8" s="19">
        <f>Calc!Q8</f>
        <v>4.3125072025364748</v>
      </c>
      <c r="AF8" s="70">
        <v>41640</v>
      </c>
      <c r="AH8" s="67">
        <v>4</v>
      </c>
      <c r="AI8" s="114">
        <v>0</v>
      </c>
      <c r="AJ8" s="119">
        <f>Calc!H43</f>
        <v>6.7824831599462412E-2</v>
      </c>
      <c r="AK8" s="119">
        <f>Calc!I43</f>
        <v>-4.2415616237304309E-4</v>
      </c>
      <c r="AL8" s="119">
        <f>Calc!J43</f>
        <v>-3.2261643768864144E-7</v>
      </c>
      <c r="AM8" s="119">
        <f>Calc!K43</f>
        <v>-5.5840428784592747E-7</v>
      </c>
      <c r="AN8" s="119">
        <f>Calc!L43</f>
        <v>-1.0387152993614075E-7</v>
      </c>
      <c r="AO8" s="119">
        <f>Calc!M43</f>
        <v>9.2736471336822071E-11</v>
      </c>
      <c r="AP8" s="119">
        <f>Calc!N43</f>
        <v>1.212481672190432E-11</v>
      </c>
      <c r="AQ8" s="119">
        <f>Calc!O43</f>
        <v>1.0258787408179824E-10</v>
      </c>
      <c r="AR8" s="119">
        <f>Calc!P43</f>
        <v>2.6558949495565205E-12</v>
      </c>
      <c r="AS8" s="119">
        <f>Calc!Q43</f>
        <v>-3.5614200590160003E-15</v>
      </c>
      <c r="AT8" s="119">
        <f>Calc!R43</f>
        <v>-6.1798295595149998E-15</v>
      </c>
      <c r="AU8" s="119">
        <f>Calc!S43</f>
        <v>-5.3599079878480004E-15</v>
      </c>
      <c r="AV8" s="119">
        <f>Calc!T43</f>
        <v>-6.4351546181719998E-15</v>
      </c>
      <c r="AW8" s="119">
        <f>Calc!U43</f>
        <v>-1.1294561811010001E-15</v>
      </c>
      <c r="AX8" s="120"/>
      <c r="AY8" s="120"/>
      <c r="AZ8" s="120"/>
      <c r="BA8" s="120"/>
      <c r="BB8" s="120"/>
      <c r="BC8" s="120"/>
      <c r="BD8" s="114">
        <v>0</v>
      </c>
      <c r="BE8" s="119">
        <f>Calc!V43</f>
        <v>1.6195770360220366E-3</v>
      </c>
      <c r="BF8" s="119">
        <f>Calc!W43</f>
        <v>6.9050663457477693E-2</v>
      </c>
      <c r="BG8" s="119">
        <f>Calc!X43</f>
        <v>-2.2436827473175126E-7</v>
      </c>
      <c r="BH8" s="119">
        <f>Calc!Y43</f>
        <v>-2.5906188944460433E-7</v>
      </c>
      <c r="BI8" s="119">
        <f>Calc!Z43</f>
        <v>-7.9958826813898788E-7</v>
      </c>
      <c r="BJ8" s="119">
        <f>Calc!AA43</f>
        <v>5.3009817464260007E-12</v>
      </c>
      <c r="BK8" s="119">
        <f>Calc!AB43</f>
        <v>1.0225774492921168E-10</v>
      </c>
      <c r="BL8" s="119">
        <f>Calc!AC43</f>
        <v>1.538018262189608E-11</v>
      </c>
      <c r="BM8" s="119">
        <f>Calc!AD43</f>
        <v>1.1246205121289568E-10</v>
      </c>
      <c r="BN8" s="119">
        <f>Calc!AE43</f>
        <v>-1.9008959603790001E-15</v>
      </c>
      <c r="BO8" s="119">
        <f>Calc!AF43</f>
        <v>-3.9780046586589999E-15</v>
      </c>
      <c r="BP8" s="119">
        <f>Calc!AG43</f>
        <v>-9.8186315624159998E-15</v>
      </c>
      <c r="BQ8" s="119">
        <f>Calc!AH43</f>
        <v>-4.8740771587739999E-15</v>
      </c>
      <c r="BR8" s="119">
        <f>Calc!AI43</f>
        <v>-8.2189789385900006E-15</v>
      </c>
      <c r="BS8" s="119"/>
      <c r="BT8" s="119"/>
      <c r="BU8" s="119"/>
      <c r="BV8" s="119"/>
      <c r="BW8" s="119"/>
      <c r="BX8" s="119"/>
      <c r="BY8" s="114">
        <v>0</v>
      </c>
      <c r="BZ8" s="119">
        <f>Calc!AL43</f>
        <v>14.74184828606098</v>
      </c>
      <c r="CA8" s="119">
        <f>Calc!AM43</f>
        <v>9.0714034004065705E-2</v>
      </c>
      <c r="CB8" s="119">
        <f>Calc!AN43</f>
        <v>9.9801724257234797E-4</v>
      </c>
      <c r="CC8" s="119">
        <f>Calc!AO43</f>
        <v>1.7601643396984597E-3</v>
      </c>
      <c r="CD8" s="119">
        <f>Calc!AP43</f>
        <v>3.4827554565848237E-4</v>
      </c>
      <c r="CE8" s="119">
        <f>Calc!AQ43</f>
        <v>-4.2073964445331132E-6</v>
      </c>
      <c r="CF8" s="119">
        <f>Calc!AR43</f>
        <v>-6.8172736726010421E-8</v>
      </c>
      <c r="CG8" s="119">
        <f>Calc!AS43</f>
        <v>-4.1524906521828397E-6</v>
      </c>
      <c r="CH8" s="119">
        <f>Calc!AT43</f>
        <v>-6.152419360739707E-8</v>
      </c>
      <c r="CI8" s="119">
        <f>Calc!AU43</f>
        <v>-1.2645090585E-10</v>
      </c>
      <c r="CJ8" s="119">
        <f>Calc!AV43</f>
        <v>-2.6699690919069998E-10</v>
      </c>
      <c r="CK8" s="119">
        <f>Calc!AW43</f>
        <v>-1.776915066741E-10</v>
      </c>
      <c r="CL8" s="119">
        <f>Calc!AX43</f>
        <v>-1.230761251803E-10</v>
      </c>
      <c r="CM8" s="119">
        <f>Calc!AY43</f>
        <v>-6.2252177147749994E-11</v>
      </c>
      <c r="CN8" s="119"/>
      <c r="CO8" s="119"/>
      <c r="CP8" s="119"/>
      <c r="CQ8" s="119"/>
      <c r="CR8" s="119"/>
      <c r="CS8" s="119"/>
      <c r="CT8" s="114">
        <v>0</v>
      </c>
      <c r="CU8" s="119">
        <f>Calc!AZ43</f>
        <v>-0.34563072124863631</v>
      </c>
      <c r="CV8" s="119">
        <f>Calc!BA43</f>
        <v>14.480071322696041</v>
      </c>
      <c r="CW8" s="119">
        <f>Calc!BB43</f>
        <v>6.6457527490381286E-4</v>
      </c>
      <c r="CX8" s="119">
        <f>Calc!BC43</f>
        <v>6.5142249849224512E-4</v>
      </c>
      <c r="CY8" s="119">
        <f>Calc!BD43</f>
        <v>2.4260136396251028E-3</v>
      </c>
      <c r="CZ8" s="119">
        <f>Calc!BE43</f>
        <v>4.6590663460435242E-9</v>
      </c>
      <c r="DA8" s="119">
        <f>Calc!BF43</f>
        <v>-4.2382796664269379E-6</v>
      </c>
      <c r="DB8" s="119">
        <f>Calc!BG43</f>
        <v>4.0370595999100797E-8</v>
      </c>
      <c r="DC8" s="119">
        <f>Calc!BH43</f>
        <v>-4.1675463465203566E-6</v>
      </c>
      <c r="DD8" s="119">
        <f>Calc!BI43</f>
        <v>-8.594067395442E-11</v>
      </c>
      <c r="DE8" s="119">
        <f>Calc!BJ43</f>
        <v>-1.6034862564600001E-10</v>
      </c>
      <c r="DF8" s="119">
        <f>Calc!BK43</f>
        <v>1.076574228603E-11</v>
      </c>
      <c r="DG8" s="119">
        <f>Calc!BL43</f>
        <v>-1.010423927474E-10</v>
      </c>
      <c r="DH8" s="119">
        <f>Calc!BM43</f>
        <v>5.9218024418189999E-11</v>
      </c>
      <c r="DI8" s="30"/>
      <c r="DJ8" s="30"/>
      <c r="DK8" s="30"/>
      <c r="DL8" s="30"/>
      <c r="DM8" s="30"/>
      <c r="DN8" s="30"/>
    </row>
    <row r="9" spans="1:118" x14ac:dyDescent="0.2">
      <c r="A9" s="10" t="s">
        <v>55</v>
      </c>
      <c r="B9" s="10" t="s">
        <v>247</v>
      </c>
      <c r="C9" s="71" t="str">
        <f t="shared" si="2"/>
        <v>GUIDER1_CNTR</v>
      </c>
      <c r="D9" s="64" t="s">
        <v>269</v>
      </c>
      <c r="E9" s="10" t="s">
        <v>185</v>
      </c>
      <c r="F9" s="10">
        <v>2048</v>
      </c>
      <c r="G9" s="10">
        <v>2048</v>
      </c>
      <c r="H9" s="9">
        <v>1024.5</v>
      </c>
      <c r="I9" s="9">
        <v>1024.5</v>
      </c>
      <c r="J9" s="10">
        <v>128</v>
      </c>
      <c r="K9" s="67">
        <v>128</v>
      </c>
      <c r="L9" s="91">
        <f t="shared" si="5"/>
        <v>64.5</v>
      </c>
      <c r="M9" s="91">
        <f t="shared" si="6"/>
        <v>64.5</v>
      </c>
      <c r="N9" s="44">
        <f t="shared" si="10"/>
        <v>6.853115646402351E-2</v>
      </c>
      <c r="O9" s="44">
        <f t="shared" si="11"/>
        <v>7.0058863619000003E-2</v>
      </c>
      <c r="P9" s="107">
        <f>Calc!R9</f>
        <v>207.19</v>
      </c>
      <c r="Q9" s="107">
        <f>Calc!S9</f>
        <v>-697.5</v>
      </c>
      <c r="R9" s="105">
        <f t="shared" si="9"/>
        <v>-1.2507999999999999</v>
      </c>
      <c r="S9" s="10">
        <v>-1</v>
      </c>
      <c r="T9" s="10">
        <v>180</v>
      </c>
      <c r="U9" s="10">
        <v>1</v>
      </c>
      <c r="V9" s="19">
        <f>Calc!H87</f>
        <v>-88.31324803763934</v>
      </c>
      <c r="W9" s="19">
        <f>Calc!I87</f>
        <v>-1.2507999999999997</v>
      </c>
      <c r="X9" s="19">
        <f>Calc!J9</f>
        <v>-4.3895596620700132</v>
      </c>
      <c r="Y9" s="19">
        <f>Calc!K9</f>
        <v>4.3843265181672724</v>
      </c>
      <c r="Z9" s="19">
        <f>Calc!L9</f>
        <v>4.3787554828400168</v>
      </c>
      <c r="AA9" s="19">
        <f>Calc!M9</f>
        <v>-4.383952888538003</v>
      </c>
      <c r="AB9" s="19">
        <f>Calc!N9</f>
        <v>-4.6198359343728885</v>
      </c>
      <c r="AC9" s="19">
        <f>Calc!O9</f>
        <v>-4.3582711016548803</v>
      </c>
      <c r="AD9" s="19">
        <f>Calc!P9</f>
        <v>4.6062215361060197</v>
      </c>
      <c r="AE9" s="19">
        <f>Calc!Q9</f>
        <v>4.351000554892785</v>
      </c>
      <c r="AF9" s="70">
        <v>41640</v>
      </c>
      <c r="AH9" s="67">
        <v>4</v>
      </c>
      <c r="AI9" s="114">
        <v>0</v>
      </c>
      <c r="AJ9" s="119">
        <f>Calc!H44</f>
        <v>6.8501423228439995E-2</v>
      </c>
      <c r="AK9" s="119">
        <f>Calc!I44</f>
        <v>0</v>
      </c>
      <c r="AL9" s="119">
        <f>Calc!J44</f>
        <v>-4.724065965217E-7</v>
      </c>
      <c r="AM9" s="119">
        <f>Calc!K44</f>
        <v>-6.8218763928269995E-7</v>
      </c>
      <c r="AN9" s="119">
        <f>Calc!L44</f>
        <v>-1.6418246012000001E-7</v>
      </c>
      <c r="AO9" s="119">
        <f>Calc!M44</f>
        <v>1.025407160387E-10</v>
      </c>
      <c r="AP9" s="119">
        <f>Calc!N44</f>
        <v>2.616928295594E-11</v>
      </c>
      <c r="AQ9" s="119">
        <f>Calc!O44</f>
        <v>1.1700000840030001E-10</v>
      </c>
      <c r="AR9" s="119">
        <f>Calc!P44</f>
        <v>7.9133250339930003E-12</v>
      </c>
      <c r="AS9" s="119">
        <f>Calc!Q44</f>
        <v>-3.5614200590160003E-15</v>
      </c>
      <c r="AT9" s="119">
        <f>Calc!R44</f>
        <v>-6.1798295595149998E-15</v>
      </c>
      <c r="AU9" s="119">
        <f>Calc!S44</f>
        <v>-5.3599079878480004E-15</v>
      </c>
      <c r="AV9" s="119">
        <f>Calc!T44</f>
        <v>-6.4351546181719998E-15</v>
      </c>
      <c r="AW9" s="119">
        <f>Calc!U44</f>
        <v>-1.1294561811010001E-15</v>
      </c>
      <c r="AX9" s="120"/>
      <c r="AY9" s="120"/>
      <c r="AZ9" s="120"/>
      <c r="BA9" s="120"/>
      <c r="BB9" s="120"/>
      <c r="BC9" s="120"/>
      <c r="BD9" s="114">
        <v>0</v>
      </c>
      <c r="BE9" s="119">
        <f>Calc!V44</f>
        <v>2.018519748383E-3</v>
      </c>
      <c r="BF9" s="119">
        <f>Calc!W44</f>
        <v>7.0058863619000003E-2</v>
      </c>
      <c r="BG9" s="119">
        <f>Calc!X44</f>
        <v>-2.887250141203E-7</v>
      </c>
      <c r="BH9" s="119">
        <f>Calc!Y44</f>
        <v>-3.8716170969380001E-7</v>
      </c>
      <c r="BI9" s="119">
        <f>Calc!Z44</f>
        <v>-9.8590920087289993E-7</v>
      </c>
      <c r="BJ9" s="119">
        <f>Calc!AA44</f>
        <v>1.0860144226510001E-11</v>
      </c>
      <c r="BK9" s="119">
        <f>Calc!AB44</f>
        <v>1.1741195793759999E-10</v>
      </c>
      <c r="BL9" s="119">
        <f>Calc!AC44</f>
        <v>3.1824740030450001E-11</v>
      </c>
      <c r="BM9" s="119">
        <f>Calc!AD44</f>
        <v>1.305820478112E-10</v>
      </c>
      <c r="BN9" s="119">
        <f>Calc!AE44</f>
        <v>-1.9008959603790001E-15</v>
      </c>
      <c r="BO9" s="119">
        <f>Calc!AF44</f>
        <v>-3.9780046586589999E-15</v>
      </c>
      <c r="BP9" s="119">
        <f>Calc!AG44</f>
        <v>-9.8186315624159998E-15</v>
      </c>
      <c r="BQ9" s="119">
        <f>Calc!AH44</f>
        <v>-4.8740771587739999E-15</v>
      </c>
      <c r="BR9" s="119">
        <f>Calc!AI44</f>
        <v>-8.2189789385900006E-15</v>
      </c>
      <c r="BS9" s="119"/>
      <c r="BT9" s="119"/>
      <c r="BU9" s="119"/>
      <c r="BV9" s="119"/>
      <c r="BW9" s="119"/>
      <c r="BX9" s="119"/>
      <c r="BY9" s="114">
        <v>0</v>
      </c>
      <c r="BZ9" s="119">
        <f>Calc!AL44</f>
        <v>14.59811950932</v>
      </c>
      <c r="CA9" s="119">
        <f>Calc!AM44</f>
        <v>-4.2316828680280001E-5</v>
      </c>
      <c r="CB9" s="119">
        <f>Calc!AN44</f>
        <v>1.4099724652009999E-3</v>
      </c>
      <c r="CC9" s="119">
        <f>Calc!AO44</f>
        <v>2.0469348024489999E-3</v>
      </c>
      <c r="CD9" s="119">
        <f>Calc!AP44</f>
        <v>4.8894354295899996E-4</v>
      </c>
      <c r="CE9" s="119">
        <f>Calc!AQ44</f>
        <v>-4.1817621054169998E-6</v>
      </c>
      <c r="CF9" s="119">
        <f>Calc!AR44</f>
        <v>-2.9887439038909999E-8</v>
      </c>
      <c r="CG9" s="119">
        <f>Calc!AS44</f>
        <v>-4.1282596741060002E-6</v>
      </c>
      <c r="CH9" s="119">
        <f>Calc!AT44</f>
        <v>-4.8984184188819998E-8</v>
      </c>
      <c r="CI9" s="119">
        <f>Calc!AU44</f>
        <v>-1.2645090585E-10</v>
      </c>
      <c r="CJ9" s="119">
        <f>Calc!AV44</f>
        <v>-2.6699690919069998E-10</v>
      </c>
      <c r="CK9" s="119">
        <f>Calc!AW44</f>
        <v>-1.776915066741E-10</v>
      </c>
      <c r="CL9" s="119">
        <f>Calc!AX44</f>
        <v>-1.230761251803E-10</v>
      </c>
      <c r="CM9" s="119">
        <f>Calc!AY44</f>
        <v>-6.2252177147749994E-11</v>
      </c>
      <c r="CN9" s="119"/>
      <c r="CO9" s="119"/>
      <c r="CP9" s="119"/>
      <c r="CQ9" s="119"/>
      <c r="CR9" s="119"/>
      <c r="CS9" s="119"/>
      <c r="CT9" s="114">
        <v>0</v>
      </c>
      <c r="CU9" s="119">
        <f>Calc!AZ44</f>
        <v>-0.42064310923920001</v>
      </c>
      <c r="CV9" s="119">
        <f>Calc!BA44</f>
        <v>14.27360514676</v>
      </c>
      <c r="CW9" s="119">
        <f>Calc!BB44</f>
        <v>8.0818636834489995E-4</v>
      </c>
      <c r="CX9" s="119">
        <f>Calc!BC44</f>
        <v>9.2420582247880001E-4</v>
      </c>
      <c r="CY9" s="119">
        <f>Calc!BD44</f>
        <v>2.8529385153509999E-3</v>
      </c>
      <c r="CZ9" s="119">
        <f>Calc!BE44</f>
        <v>2.1358116334129999E-8</v>
      </c>
      <c r="DA9" s="119">
        <f>Calc!BF44</f>
        <v>-4.2233331425849999E-6</v>
      </c>
      <c r="DB9" s="119">
        <f>Calc!BG44</f>
        <v>5.0049145571510001E-8</v>
      </c>
      <c r="DC9" s="119">
        <f>Calc!BH44</f>
        <v>-4.1723636500930001E-6</v>
      </c>
      <c r="DD9" s="119">
        <f>Calc!BI44</f>
        <v>-8.594067395442E-11</v>
      </c>
      <c r="DE9" s="119">
        <f>Calc!BJ44</f>
        <v>-1.6034862564600001E-10</v>
      </c>
      <c r="DF9" s="119">
        <f>Calc!BK44</f>
        <v>1.076574228603E-11</v>
      </c>
      <c r="DG9" s="119">
        <f>Calc!BL44</f>
        <v>-1.010423927474E-10</v>
      </c>
      <c r="DH9" s="119">
        <f>Calc!BM44</f>
        <v>5.9218024418189999E-11</v>
      </c>
      <c r="DI9" s="30"/>
      <c r="DJ9" s="30"/>
      <c r="DK9" s="30"/>
      <c r="DL9" s="30"/>
      <c r="DM9" s="30"/>
      <c r="DN9" s="30"/>
    </row>
    <row r="10" spans="1:118" s="60" customFormat="1" x14ac:dyDescent="0.2">
      <c r="A10" s="64" t="s">
        <v>55</v>
      </c>
      <c r="B10" s="64" t="s">
        <v>248</v>
      </c>
      <c r="C10" s="71" t="str">
        <f t="shared" si="2"/>
        <v>GUIDER1_CNTR</v>
      </c>
      <c r="D10" s="64" t="s">
        <v>269</v>
      </c>
      <c r="E10" s="10" t="s">
        <v>185</v>
      </c>
      <c r="F10" s="10">
        <v>2048</v>
      </c>
      <c r="G10" s="10">
        <v>2048</v>
      </c>
      <c r="H10" s="92">
        <v>64.5</v>
      </c>
      <c r="I10" s="92">
        <v>64.5</v>
      </c>
      <c r="J10" s="64">
        <v>32</v>
      </c>
      <c r="K10" s="68">
        <v>32</v>
      </c>
      <c r="L10" s="91">
        <f t="shared" si="5"/>
        <v>16.5</v>
      </c>
      <c r="M10" s="91">
        <f t="shared" si="6"/>
        <v>16.5</v>
      </c>
      <c r="N10" s="98">
        <f t="shared" si="10"/>
        <v>6.7348005393261634E-2</v>
      </c>
      <c r="O10" s="98">
        <f t="shared" si="11"/>
        <v>6.8263285667382795E-2</v>
      </c>
      <c r="P10" s="106">
        <f>Calc!R10</f>
        <v>140.97222819257621</v>
      </c>
      <c r="Q10" s="106">
        <f>Calc!S10</f>
        <v>-631.03412230322567</v>
      </c>
      <c r="R10" s="105">
        <f t="shared" si="9"/>
        <v>-1.2507999999999999</v>
      </c>
      <c r="S10" s="64">
        <v>-1</v>
      </c>
      <c r="T10" s="64">
        <v>180</v>
      </c>
      <c r="U10" s="64">
        <v>1</v>
      </c>
      <c r="V10" s="61">
        <f>Calc!H88</f>
        <v>-88.855709900211309</v>
      </c>
      <c r="W10" s="61">
        <f>Calc!I88</f>
        <v>-0.62589522865170055</v>
      </c>
      <c r="X10" s="61">
        <f>Calc!J10</f>
        <v>-1.065629414429109</v>
      </c>
      <c r="Y10" s="61">
        <f>Calc!K10</f>
        <v>1.0893248407902856</v>
      </c>
      <c r="Z10" s="61">
        <f>Calc!L10</f>
        <v>1.0652640103029298</v>
      </c>
      <c r="AA10" s="61">
        <f>Calc!M10</f>
        <v>-1.0892172157940319</v>
      </c>
      <c r="AB10" s="61">
        <f>Calc!N10</f>
        <v>-1.1136688575261278</v>
      </c>
      <c r="AC10" s="61">
        <f>Calc!O10</f>
        <v>-1.071048992738578</v>
      </c>
      <c r="AD10" s="61">
        <f>Calc!P10</f>
        <v>1.1131651270793779</v>
      </c>
      <c r="AE10" s="61">
        <f>Calc!Q10</f>
        <v>1.0707104326264758</v>
      </c>
      <c r="AF10" s="70">
        <v>41640</v>
      </c>
      <c r="AH10" s="68">
        <v>4</v>
      </c>
      <c r="AI10" s="114">
        <v>0</v>
      </c>
      <c r="AJ10" s="117">
        <f>Calc!H45</f>
        <v>6.733488559192867E-2</v>
      </c>
      <c r="AK10" s="117">
        <f>Calc!I45</f>
        <v>-7.4450871526858065E-4</v>
      </c>
      <c r="AL10" s="117">
        <f>Calc!J45</f>
        <v>-1.9368573501862429E-7</v>
      </c>
      <c r="AM10" s="117">
        <f>Calc!K45</f>
        <v>-4.6193927293959096E-7</v>
      </c>
      <c r="AN10" s="117">
        <f>Calc!L45</f>
        <v>-5.8049123546750922E-8</v>
      </c>
      <c r="AO10" s="117">
        <f>Calc!M45</f>
        <v>8.2932226634944159E-11</v>
      </c>
      <c r="AP10" s="117">
        <f>Calc!N45</f>
        <v>-1.9196495121313593E-12</v>
      </c>
      <c r="AQ10" s="117">
        <f>Calc!O45</f>
        <v>8.8175739763296499E-11</v>
      </c>
      <c r="AR10" s="117">
        <f>Calc!P45</f>
        <v>-2.6015351348799594E-12</v>
      </c>
      <c r="AS10" s="117">
        <f>Calc!Q45</f>
        <v>-3.5614200590160003E-15</v>
      </c>
      <c r="AT10" s="117">
        <f>Calc!R45</f>
        <v>-6.1798295595149998E-15</v>
      </c>
      <c r="AU10" s="117">
        <f>Calc!S45</f>
        <v>-5.3599079878480004E-15</v>
      </c>
      <c r="AV10" s="117">
        <f>Calc!T45</f>
        <v>-6.4351546181719998E-15</v>
      </c>
      <c r="AW10" s="117">
        <f>Calc!U45</f>
        <v>-1.1294561811010001E-15</v>
      </c>
      <c r="AX10" s="118"/>
      <c r="AY10" s="118"/>
      <c r="AZ10" s="118"/>
      <c r="BA10" s="118"/>
      <c r="BB10" s="118"/>
      <c r="BC10" s="118"/>
      <c r="BD10" s="114">
        <v>0</v>
      </c>
      <c r="BE10" s="117">
        <f>Calc!V45</f>
        <v>1.3292903267062639E-3</v>
      </c>
      <c r="BF10" s="117">
        <f>Calc!W45</f>
        <v>6.825922558071984E-2</v>
      </c>
      <c r="BG10" s="117">
        <f>Calc!X45</f>
        <v>-1.7529075155854994E-7</v>
      </c>
      <c r="BH10" s="117">
        <f>Calc!Y45</f>
        <v>-1.6129688879567311E-7</v>
      </c>
      <c r="BI10" s="117">
        <f>Calc!Z45</f>
        <v>-6.4725351806274024E-7</v>
      </c>
      <c r="BJ10" s="117">
        <f>Calc!AA45</f>
        <v>-2.5818073365799934E-13</v>
      </c>
      <c r="BK10" s="117">
        <f>Calc!AB45</f>
        <v>8.7103531920823343E-11</v>
      </c>
      <c r="BL10" s="117">
        <f>Calc!AC45</f>
        <v>-1.0643747866578394E-12</v>
      </c>
      <c r="BM10" s="117">
        <f>Calc!AD45</f>
        <v>9.434205461459136E-11</v>
      </c>
      <c r="BN10" s="117">
        <f>Calc!AE45</f>
        <v>-1.9008959603790001E-15</v>
      </c>
      <c r="BO10" s="117">
        <f>Calc!AF45</f>
        <v>-3.9780046586589999E-15</v>
      </c>
      <c r="BP10" s="117">
        <f>Calc!AG45</f>
        <v>-9.8186315624159998E-15</v>
      </c>
      <c r="BQ10" s="117">
        <f>Calc!AH45</f>
        <v>-4.8740771587739999E-15</v>
      </c>
      <c r="BR10" s="117">
        <f>Calc!AI45</f>
        <v>-8.2189789385900006E-15</v>
      </c>
      <c r="BS10" s="117"/>
      <c r="BT10" s="117"/>
      <c r="BU10" s="117"/>
      <c r="BV10" s="117"/>
      <c r="BW10" s="117"/>
      <c r="BX10" s="117"/>
      <c r="BY10" s="114">
        <v>0</v>
      </c>
      <c r="BZ10" s="117">
        <f>Calc!AL45</f>
        <v>14.847289877754587</v>
      </c>
      <c r="CA10" s="117">
        <f>Calc!AM45</f>
        <v>0.16143039233870751</v>
      </c>
      <c r="CB10" s="117">
        <f>Calc!AN45</f>
        <v>5.8810034395864643E-4</v>
      </c>
      <c r="CC10" s="117">
        <f>Calc!AO45</f>
        <v>1.4742986850680769E-3</v>
      </c>
      <c r="CD10" s="117">
        <f>Calc!AP45</f>
        <v>2.0756661671491859E-4</v>
      </c>
      <c r="CE10" s="117">
        <f>Calc!AQ45</f>
        <v>-4.2326413447427191E-6</v>
      </c>
      <c r="CF10" s="117">
        <f>Calc!AR45</f>
        <v>-1.0588139259722702E-7</v>
      </c>
      <c r="CG10" s="117">
        <f>Calc!AS45</f>
        <v>-4.1763400667138247E-6</v>
      </c>
      <c r="CH10" s="117">
        <f>Calc!AT45</f>
        <v>-7.3860071402276838E-8</v>
      </c>
      <c r="CI10" s="117">
        <f>Calc!AU45</f>
        <v>-1.2645090585E-10</v>
      </c>
      <c r="CJ10" s="117">
        <f>Calc!AV45</f>
        <v>-2.6699690919069998E-10</v>
      </c>
      <c r="CK10" s="117">
        <f>Calc!AW45</f>
        <v>-1.776915066741E-10</v>
      </c>
      <c r="CL10" s="117">
        <f>Calc!AX45</f>
        <v>-1.230761251803E-10</v>
      </c>
      <c r="CM10" s="117">
        <f>Calc!AY45</f>
        <v>-6.2252177147749994E-11</v>
      </c>
      <c r="CN10" s="117"/>
      <c r="CO10" s="117"/>
      <c r="CP10" s="117"/>
      <c r="CQ10" s="117"/>
      <c r="CR10" s="117"/>
      <c r="CS10" s="117"/>
      <c r="CT10" s="114">
        <v>0</v>
      </c>
      <c r="CU10" s="117">
        <f>Calc!AZ45</f>
        <v>-0.29012200819843181</v>
      </c>
      <c r="CV10" s="117">
        <f>Calc!BA45</f>
        <v>14.645829718548478</v>
      </c>
      <c r="CW10" s="117">
        <f>Calc!BB45</f>
        <v>5.2136280476757857E-4</v>
      </c>
      <c r="CX10" s="117">
        <f>Calc!BC45</f>
        <v>3.8084601924849744E-4</v>
      </c>
      <c r="CY10" s="117">
        <f>Calc!BD45</f>
        <v>2.0066755282279773E-3</v>
      </c>
      <c r="CZ10" s="117">
        <f>Calc!BE45</f>
        <v>-1.1787853095978463E-8</v>
      </c>
      <c r="DA10" s="117">
        <f>Calc!BF45</f>
        <v>-4.2530195111673846E-6</v>
      </c>
      <c r="DB10" s="117">
        <f>Calc!BG45</f>
        <v>3.0862362655793149E-8</v>
      </c>
      <c r="DC10" s="117">
        <f>Calc!BH45</f>
        <v>-4.1628237092344618E-6</v>
      </c>
      <c r="DD10" s="117">
        <f>Calc!BI45</f>
        <v>-8.594067395442E-11</v>
      </c>
      <c r="DE10" s="117">
        <f>Calc!BJ45</f>
        <v>-1.6034862564600001E-10</v>
      </c>
      <c r="DF10" s="117">
        <f>Calc!BK45</f>
        <v>1.076574228603E-11</v>
      </c>
      <c r="DG10" s="117">
        <f>Calc!BL45</f>
        <v>-1.010423927474E-10</v>
      </c>
      <c r="DH10" s="117">
        <f>Calc!BM45</f>
        <v>5.9218024418189999E-11</v>
      </c>
      <c r="DI10" s="65"/>
      <c r="DJ10" s="65"/>
      <c r="DK10" s="65"/>
      <c r="DL10" s="65"/>
      <c r="DM10" s="65"/>
      <c r="DN10" s="65"/>
    </row>
    <row r="11" spans="1:118" x14ac:dyDescent="0.2">
      <c r="A11" s="10" t="s">
        <v>55</v>
      </c>
      <c r="B11" s="10" t="s">
        <v>249</v>
      </c>
      <c r="C11" s="71" t="str">
        <f t="shared" si="2"/>
        <v>GUIDER1_CNTR</v>
      </c>
      <c r="D11" s="64" t="s">
        <v>269</v>
      </c>
      <c r="E11" s="10" t="s">
        <v>185</v>
      </c>
      <c r="F11" s="10">
        <v>2048</v>
      </c>
      <c r="G11" s="10">
        <v>2048</v>
      </c>
      <c r="H11" s="9">
        <v>544.5</v>
      </c>
      <c r="I11" s="9">
        <v>544.5</v>
      </c>
      <c r="J11" s="10">
        <v>32</v>
      </c>
      <c r="K11" s="67">
        <v>32</v>
      </c>
      <c r="L11" s="91">
        <f t="shared" si="5"/>
        <v>16.5</v>
      </c>
      <c r="M11" s="91">
        <f t="shared" si="6"/>
        <v>16.5</v>
      </c>
      <c r="N11" s="44">
        <f t="shared" si="10"/>
        <v>6.784416563913985E-2</v>
      </c>
      <c r="O11" s="44">
        <f t="shared" si="11"/>
        <v>6.9051966173078114E-2</v>
      </c>
      <c r="P11" s="107">
        <f>Calc!R11</f>
        <v>173.84655995330999</v>
      </c>
      <c r="Q11" s="107">
        <f>Calc!S11</f>
        <v>-663.97497582909716</v>
      </c>
      <c r="R11" s="105">
        <f t="shared" si="9"/>
        <v>-1.2507999999999999</v>
      </c>
      <c r="S11" s="10">
        <v>-1</v>
      </c>
      <c r="T11" s="10">
        <v>180</v>
      </c>
      <c r="U11" s="10">
        <v>1</v>
      </c>
      <c r="V11" s="19">
        <f>Calc!H89</f>
        <v>-88.625001990494965</v>
      </c>
      <c r="W11" s="19">
        <f>Calc!I89</f>
        <v>-0.89885476029597822</v>
      </c>
      <c r="X11" s="19">
        <f>Calc!J11</f>
        <v>-1.0786638014865682</v>
      </c>
      <c r="Y11" s="19">
        <f>Calc!K11</f>
        <v>1.0920183144421147</v>
      </c>
      <c r="Z11" s="19">
        <f>Calc!L11</f>
        <v>1.0781595336809191</v>
      </c>
      <c r="AA11" s="19">
        <f>Calc!M11</f>
        <v>-1.0919507729500675</v>
      </c>
      <c r="AB11" s="19">
        <f>Calc!N11</f>
        <v>-1.1310532667038231</v>
      </c>
      <c r="AC11" s="19">
        <f>Calc!O11</f>
        <v>-1.0790939912833628</v>
      </c>
      <c r="AD11" s="19">
        <f>Calc!P11</f>
        <v>1.1303963574928373</v>
      </c>
      <c r="AE11" s="19">
        <f>Calc!Q11</f>
        <v>1.0787023637676891</v>
      </c>
      <c r="AF11" s="70">
        <v>41640</v>
      </c>
      <c r="AH11" s="67">
        <v>4</v>
      </c>
      <c r="AI11" s="114">
        <v>0</v>
      </c>
      <c r="AJ11" s="119">
        <f>Calc!H46</f>
        <v>6.7824831599462412E-2</v>
      </c>
      <c r="AK11" s="119">
        <f>Calc!I46</f>
        <v>-4.2415616237304309E-4</v>
      </c>
      <c r="AL11" s="119">
        <f>Calc!J46</f>
        <v>-3.2261643768864144E-7</v>
      </c>
      <c r="AM11" s="119">
        <f>Calc!K46</f>
        <v>-5.5840428784592747E-7</v>
      </c>
      <c r="AN11" s="119">
        <f>Calc!L46</f>
        <v>-1.0387152993614075E-7</v>
      </c>
      <c r="AO11" s="119">
        <f>Calc!M46</f>
        <v>9.2736471336822071E-11</v>
      </c>
      <c r="AP11" s="119">
        <f>Calc!N46</f>
        <v>1.212481672190432E-11</v>
      </c>
      <c r="AQ11" s="119">
        <f>Calc!O46</f>
        <v>1.0258787408179824E-10</v>
      </c>
      <c r="AR11" s="119">
        <f>Calc!P46</f>
        <v>2.6558949495565205E-12</v>
      </c>
      <c r="AS11" s="119">
        <f>Calc!Q46</f>
        <v>-3.5614200590160003E-15</v>
      </c>
      <c r="AT11" s="119">
        <f>Calc!R46</f>
        <v>-6.1798295595149998E-15</v>
      </c>
      <c r="AU11" s="119">
        <f>Calc!S46</f>
        <v>-5.3599079878480004E-15</v>
      </c>
      <c r="AV11" s="119">
        <f>Calc!T46</f>
        <v>-6.4351546181719998E-15</v>
      </c>
      <c r="AW11" s="119">
        <f>Calc!U46</f>
        <v>-1.1294561811010001E-15</v>
      </c>
      <c r="AX11" s="120"/>
      <c r="AY11" s="120"/>
      <c r="AZ11" s="120"/>
      <c r="BA11" s="120"/>
      <c r="BB11" s="120"/>
      <c r="BC11" s="120"/>
      <c r="BD11" s="114">
        <v>0</v>
      </c>
      <c r="BE11" s="119">
        <f>Calc!V46</f>
        <v>1.6195770360220366E-3</v>
      </c>
      <c r="BF11" s="119">
        <f>Calc!W46</f>
        <v>6.9050663457477693E-2</v>
      </c>
      <c r="BG11" s="119">
        <f>Calc!X46</f>
        <v>-2.2436827473175126E-7</v>
      </c>
      <c r="BH11" s="119">
        <f>Calc!Y46</f>
        <v>-2.5906188944460433E-7</v>
      </c>
      <c r="BI11" s="119">
        <f>Calc!Z46</f>
        <v>-7.9958826813898788E-7</v>
      </c>
      <c r="BJ11" s="119">
        <f>Calc!AA46</f>
        <v>5.3009817464260007E-12</v>
      </c>
      <c r="BK11" s="119">
        <f>Calc!AB46</f>
        <v>1.0225774492921168E-10</v>
      </c>
      <c r="BL11" s="119">
        <f>Calc!AC46</f>
        <v>1.538018262189608E-11</v>
      </c>
      <c r="BM11" s="119">
        <f>Calc!AD46</f>
        <v>1.1246205121289568E-10</v>
      </c>
      <c r="BN11" s="119">
        <f>Calc!AE46</f>
        <v>-1.9008959603790001E-15</v>
      </c>
      <c r="BO11" s="119">
        <f>Calc!AF46</f>
        <v>-3.9780046586589999E-15</v>
      </c>
      <c r="BP11" s="119">
        <f>Calc!AG46</f>
        <v>-9.8186315624159998E-15</v>
      </c>
      <c r="BQ11" s="119">
        <f>Calc!AH46</f>
        <v>-4.8740771587739999E-15</v>
      </c>
      <c r="BR11" s="119">
        <f>Calc!AI46</f>
        <v>-8.2189789385900006E-15</v>
      </c>
      <c r="BS11" s="119"/>
      <c r="BT11" s="119"/>
      <c r="BU11" s="119"/>
      <c r="BV11" s="119"/>
      <c r="BW11" s="119"/>
      <c r="BX11" s="119"/>
      <c r="BY11" s="114">
        <v>0</v>
      </c>
      <c r="BZ11" s="119">
        <f>Calc!AL46</f>
        <v>14.74184828606098</v>
      </c>
      <c r="CA11" s="119">
        <f>Calc!AM46</f>
        <v>9.0714034004065705E-2</v>
      </c>
      <c r="CB11" s="119">
        <f>Calc!AN46</f>
        <v>9.9801724257234797E-4</v>
      </c>
      <c r="CC11" s="119">
        <f>Calc!AO46</f>
        <v>1.7601643396984597E-3</v>
      </c>
      <c r="CD11" s="119">
        <f>Calc!AP46</f>
        <v>3.4827554565848237E-4</v>
      </c>
      <c r="CE11" s="119">
        <f>Calc!AQ46</f>
        <v>-4.2073964445331132E-6</v>
      </c>
      <c r="CF11" s="119">
        <f>Calc!AR46</f>
        <v>-6.8172736726010421E-8</v>
      </c>
      <c r="CG11" s="119">
        <f>Calc!AS46</f>
        <v>-4.1524906521828397E-6</v>
      </c>
      <c r="CH11" s="119">
        <f>Calc!AT46</f>
        <v>-6.152419360739707E-8</v>
      </c>
      <c r="CI11" s="119">
        <f>Calc!AU46</f>
        <v>-1.2645090585E-10</v>
      </c>
      <c r="CJ11" s="119">
        <f>Calc!AV46</f>
        <v>-2.6699690919069998E-10</v>
      </c>
      <c r="CK11" s="119">
        <f>Calc!AW46</f>
        <v>-1.776915066741E-10</v>
      </c>
      <c r="CL11" s="119">
        <f>Calc!AX46</f>
        <v>-1.230761251803E-10</v>
      </c>
      <c r="CM11" s="119">
        <f>Calc!AY46</f>
        <v>-6.2252177147749994E-11</v>
      </c>
      <c r="CN11" s="119"/>
      <c r="CO11" s="119"/>
      <c r="CP11" s="119"/>
      <c r="CQ11" s="119"/>
      <c r="CR11" s="119"/>
      <c r="CS11" s="119"/>
      <c r="CT11" s="114">
        <v>0</v>
      </c>
      <c r="CU11" s="119">
        <f>Calc!AZ46</f>
        <v>-0.34563072124863631</v>
      </c>
      <c r="CV11" s="119">
        <f>Calc!BA46</f>
        <v>14.480071322696041</v>
      </c>
      <c r="CW11" s="119">
        <f>Calc!BB46</f>
        <v>6.6457527490381286E-4</v>
      </c>
      <c r="CX11" s="119">
        <f>Calc!BC46</f>
        <v>6.5142249849224512E-4</v>
      </c>
      <c r="CY11" s="119">
        <f>Calc!BD46</f>
        <v>2.4260136396251028E-3</v>
      </c>
      <c r="CZ11" s="119">
        <f>Calc!BE46</f>
        <v>4.6590663460435242E-9</v>
      </c>
      <c r="DA11" s="119">
        <f>Calc!BF46</f>
        <v>-4.2382796664269379E-6</v>
      </c>
      <c r="DB11" s="119">
        <f>Calc!BG46</f>
        <v>4.0370595999100797E-8</v>
      </c>
      <c r="DC11" s="119">
        <f>Calc!BH46</f>
        <v>-4.1675463465203566E-6</v>
      </c>
      <c r="DD11" s="119">
        <f>Calc!BI46</f>
        <v>-8.594067395442E-11</v>
      </c>
      <c r="DE11" s="119">
        <f>Calc!BJ46</f>
        <v>-1.6034862564600001E-10</v>
      </c>
      <c r="DF11" s="119">
        <f>Calc!BK46</f>
        <v>1.076574228603E-11</v>
      </c>
      <c r="DG11" s="119">
        <f>Calc!BL46</f>
        <v>-1.010423927474E-10</v>
      </c>
      <c r="DH11" s="119">
        <f>Calc!BM46</f>
        <v>5.9218024418189999E-11</v>
      </c>
      <c r="DI11" s="30"/>
      <c r="DJ11" s="30"/>
      <c r="DK11" s="30"/>
      <c r="DL11" s="30"/>
      <c r="DM11" s="30"/>
      <c r="DN11" s="30"/>
    </row>
    <row r="12" spans="1:118" x14ac:dyDescent="0.2">
      <c r="A12" s="10" t="s">
        <v>55</v>
      </c>
      <c r="B12" s="10" t="s">
        <v>250</v>
      </c>
      <c r="C12" s="71" t="str">
        <f t="shared" si="2"/>
        <v>GUIDER1_CNTR</v>
      </c>
      <c r="D12" s="64" t="s">
        <v>269</v>
      </c>
      <c r="E12" s="10" t="s">
        <v>185</v>
      </c>
      <c r="F12" s="10">
        <v>2048</v>
      </c>
      <c r="G12" s="10">
        <v>2048</v>
      </c>
      <c r="H12" s="9">
        <v>1024.5</v>
      </c>
      <c r="I12" s="9">
        <v>1024.5</v>
      </c>
      <c r="J12" s="10">
        <v>32</v>
      </c>
      <c r="K12" s="67">
        <v>32</v>
      </c>
      <c r="L12" s="91">
        <f t="shared" si="5"/>
        <v>16.5</v>
      </c>
      <c r="M12" s="91">
        <f t="shared" si="6"/>
        <v>16.5</v>
      </c>
      <c r="N12" s="44">
        <f t="shared" si="10"/>
        <v>6.853115646402351E-2</v>
      </c>
      <c r="O12" s="44">
        <f t="shared" si="11"/>
        <v>7.0058863619000003E-2</v>
      </c>
      <c r="P12" s="107">
        <f>Calc!R12</f>
        <v>207.19</v>
      </c>
      <c r="Q12" s="107">
        <f>Calc!S12</f>
        <v>-697.5</v>
      </c>
      <c r="R12" s="105">
        <f t="shared" si="9"/>
        <v>-1.2507999999999999</v>
      </c>
      <c r="S12" s="10">
        <v>-1</v>
      </c>
      <c r="T12" s="10">
        <v>180</v>
      </c>
      <c r="U12" s="10">
        <v>1</v>
      </c>
      <c r="V12" s="19">
        <f>Calc!H90</f>
        <v>-88.31324803763934</v>
      </c>
      <c r="W12" s="19">
        <f>Calc!I90</f>
        <v>-1.2507999999999997</v>
      </c>
      <c r="X12" s="19">
        <f>Calc!J12</f>
        <v>-1.0963614188157904</v>
      </c>
      <c r="Y12" s="19">
        <f>Calc!K12</f>
        <v>1.0960352046966881</v>
      </c>
      <c r="Z12" s="19">
        <f>Calc!L12</f>
        <v>1.0956862021766289</v>
      </c>
      <c r="AA12" s="19">
        <f>Calc!M12</f>
        <v>-1.0960118578862819</v>
      </c>
      <c r="AB12" s="19">
        <f>Calc!N12</f>
        <v>-1.1536647461424014</v>
      </c>
      <c r="AC12" s="19">
        <f>Calc!O12</f>
        <v>-1.0888735365639499</v>
      </c>
      <c r="AD12" s="19">
        <f>Calc!P12</f>
        <v>1.1528139028553219</v>
      </c>
      <c r="AE12" s="19">
        <f>Calc!Q12</f>
        <v>1.0884191491881172</v>
      </c>
      <c r="AF12" s="70">
        <v>41640</v>
      </c>
      <c r="AH12" s="67">
        <v>4</v>
      </c>
      <c r="AI12" s="114">
        <v>0</v>
      </c>
      <c r="AJ12" s="119">
        <f>Calc!H47</f>
        <v>6.8501423228439995E-2</v>
      </c>
      <c r="AK12" s="119">
        <f>Calc!I47</f>
        <v>0</v>
      </c>
      <c r="AL12" s="119">
        <f>Calc!J47</f>
        <v>-4.724065965217E-7</v>
      </c>
      <c r="AM12" s="119">
        <f>Calc!K47</f>
        <v>-6.8218763928269995E-7</v>
      </c>
      <c r="AN12" s="119">
        <f>Calc!L47</f>
        <v>-1.6418246012000001E-7</v>
      </c>
      <c r="AO12" s="119">
        <f>Calc!M47</f>
        <v>1.025407160387E-10</v>
      </c>
      <c r="AP12" s="119">
        <f>Calc!N47</f>
        <v>2.616928295594E-11</v>
      </c>
      <c r="AQ12" s="119">
        <f>Calc!O47</f>
        <v>1.1700000840030001E-10</v>
      </c>
      <c r="AR12" s="119">
        <f>Calc!P47</f>
        <v>7.9133250339930003E-12</v>
      </c>
      <c r="AS12" s="119">
        <f>Calc!Q47</f>
        <v>-3.5614200590160003E-15</v>
      </c>
      <c r="AT12" s="119">
        <f>Calc!R47</f>
        <v>-6.1798295595149998E-15</v>
      </c>
      <c r="AU12" s="119">
        <f>Calc!S47</f>
        <v>-5.3599079878480004E-15</v>
      </c>
      <c r="AV12" s="119">
        <f>Calc!T47</f>
        <v>-6.4351546181719998E-15</v>
      </c>
      <c r="AW12" s="119">
        <f>Calc!U47</f>
        <v>-1.1294561811010001E-15</v>
      </c>
      <c r="AX12" s="120"/>
      <c r="AY12" s="120"/>
      <c r="AZ12" s="120"/>
      <c r="BA12" s="120"/>
      <c r="BB12" s="120"/>
      <c r="BC12" s="120"/>
      <c r="BD12" s="114">
        <v>0</v>
      </c>
      <c r="BE12" s="119">
        <f>Calc!V47</f>
        <v>2.018519748383E-3</v>
      </c>
      <c r="BF12" s="119">
        <f>Calc!W47</f>
        <v>7.0058863619000003E-2</v>
      </c>
      <c r="BG12" s="119">
        <f>Calc!X47</f>
        <v>-2.887250141203E-7</v>
      </c>
      <c r="BH12" s="119">
        <f>Calc!Y47</f>
        <v>-3.8716170969380001E-7</v>
      </c>
      <c r="BI12" s="119">
        <f>Calc!Z47</f>
        <v>-9.8590920087289993E-7</v>
      </c>
      <c r="BJ12" s="119">
        <f>Calc!AA47</f>
        <v>1.0860144226510001E-11</v>
      </c>
      <c r="BK12" s="119">
        <f>Calc!AB47</f>
        <v>1.1741195793759999E-10</v>
      </c>
      <c r="BL12" s="119">
        <f>Calc!AC47</f>
        <v>3.1824740030450001E-11</v>
      </c>
      <c r="BM12" s="119">
        <f>Calc!AD47</f>
        <v>1.305820478112E-10</v>
      </c>
      <c r="BN12" s="119">
        <f>Calc!AE47</f>
        <v>-1.9008959603790001E-15</v>
      </c>
      <c r="BO12" s="119">
        <f>Calc!AF47</f>
        <v>-3.9780046586589999E-15</v>
      </c>
      <c r="BP12" s="119">
        <f>Calc!AG47</f>
        <v>-9.8186315624159998E-15</v>
      </c>
      <c r="BQ12" s="119">
        <f>Calc!AH47</f>
        <v>-4.8740771587739999E-15</v>
      </c>
      <c r="BR12" s="119">
        <f>Calc!AI47</f>
        <v>-8.2189789385900006E-15</v>
      </c>
      <c r="BS12" s="119"/>
      <c r="BT12" s="119"/>
      <c r="BU12" s="119"/>
      <c r="BV12" s="119"/>
      <c r="BW12" s="119"/>
      <c r="BX12" s="119"/>
      <c r="BY12" s="114">
        <v>0</v>
      </c>
      <c r="BZ12" s="119">
        <f>Calc!AL47</f>
        <v>14.59811950932</v>
      </c>
      <c r="CA12" s="119">
        <f>Calc!AM47</f>
        <v>-4.2316828680280001E-5</v>
      </c>
      <c r="CB12" s="119">
        <f>Calc!AN47</f>
        <v>1.4099724652009999E-3</v>
      </c>
      <c r="CC12" s="119">
        <f>Calc!AO47</f>
        <v>2.0469348024489999E-3</v>
      </c>
      <c r="CD12" s="119">
        <f>Calc!AP47</f>
        <v>4.8894354295899996E-4</v>
      </c>
      <c r="CE12" s="119">
        <f>Calc!AQ47</f>
        <v>-4.1817621054169998E-6</v>
      </c>
      <c r="CF12" s="119">
        <f>Calc!AR47</f>
        <v>-2.9887439038909999E-8</v>
      </c>
      <c r="CG12" s="119">
        <f>Calc!AS47</f>
        <v>-4.1282596741060002E-6</v>
      </c>
      <c r="CH12" s="119">
        <f>Calc!AT47</f>
        <v>-4.8984184188819998E-8</v>
      </c>
      <c r="CI12" s="119">
        <f>Calc!AU47</f>
        <v>-1.2645090585E-10</v>
      </c>
      <c r="CJ12" s="119">
        <f>Calc!AV47</f>
        <v>-2.6699690919069998E-10</v>
      </c>
      <c r="CK12" s="119">
        <f>Calc!AW47</f>
        <v>-1.776915066741E-10</v>
      </c>
      <c r="CL12" s="119">
        <f>Calc!AX47</f>
        <v>-1.230761251803E-10</v>
      </c>
      <c r="CM12" s="119">
        <f>Calc!AY47</f>
        <v>-6.2252177147749994E-11</v>
      </c>
      <c r="CN12" s="119"/>
      <c r="CO12" s="119"/>
      <c r="CP12" s="119"/>
      <c r="CQ12" s="119"/>
      <c r="CR12" s="119"/>
      <c r="CS12" s="119"/>
      <c r="CT12" s="114">
        <v>0</v>
      </c>
      <c r="CU12" s="119">
        <f>Calc!AZ47</f>
        <v>-0.42064310923920001</v>
      </c>
      <c r="CV12" s="119">
        <f>Calc!BA47</f>
        <v>14.27360514676</v>
      </c>
      <c r="CW12" s="119">
        <f>Calc!BB47</f>
        <v>8.0818636834489995E-4</v>
      </c>
      <c r="CX12" s="119">
        <f>Calc!BC47</f>
        <v>9.2420582247880001E-4</v>
      </c>
      <c r="CY12" s="119">
        <f>Calc!BD47</f>
        <v>2.8529385153509999E-3</v>
      </c>
      <c r="CZ12" s="119">
        <f>Calc!BE47</f>
        <v>2.1358116334129999E-8</v>
      </c>
      <c r="DA12" s="119">
        <f>Calc!BF47</f>
        <v>-4.2233331425849999E-6</v>
      </c>
      <c r="DB12" s="119">
        <f>Calc!BG47</f>
        <v>5.0049145571510001E-8</v>
      </c>
      <c r="DC12" s="119">
        <f>Calc!BH47</f>
        <v>-4.1723636500930001E-6</v>
      </c>
      <c r="DD12" s="119">
        <f>Calc!BI47</f>
        <v>-8.594067395442E-11</v>
      </c>
      <c r="DE12" s="119">
        <f>Calc!BJ47</f>
        <v>-1.6034862564600001E-10</v>
      </c>
      <c r="DF12" s="119">
        <f>Calc!BK47</f>
        <v>1.076574228603E-11</v>
      </c>
      <c r="DG12" s="119">
        <f>Calc!BL47</f>
        <v>-1.010423927474E-10</v>
      </c>
      <c r="DH12" s="119">
        <f>Calc!BM47</f>
        <v>5.9218024418189999E-11</v>
      </c>
      <c r="DI12" s="30"/>
      <c r="DJ12" s="30"/>
      <c r="DK12" s="30"/>
      <c r="DL12" s="30"/>
      <c r="DM12" s="30"/>
      <c r="DN12" s="30"/>
    </row>
    <row r="13" spans="1:118" s="60" customFormat="1" x14ac:dyDescent="0.2">
      <c r="A13" s="64" t="s">
        <v>55</v>
      </c>
      <c r="B13" s="64" t="s">
        <v>251</v>
      </c>
      <c r="C13" s="71" t="str">
        <f t="shared" si="2"/>
        <v>GUIDER1_CNTR</v>
      </c>
      <c r="D13" s="64" t="s">
        <v>269</v>
      </c>
      <c r="E13" s="10" t="s">
        <v>185</v>
      </c>
      <c r="F13" s="10">
        <v>2048</v>
      </c>
      <c r="G13" s="10">
        <v>2048</v>
      </c>
      <c r="H13" s="92">
        <v>64.5</v>
      </c>
      <c r="I13" s="92">
        <v>64.5</v>
      </c>
      <c r="J13" s="64">
        <v>8</v>
      </c>
      <c r="K13" s="68">
        <v>8</v>
      </c>
      <c r="L13" s="91">
        <f t="shared" si="5"/>
        <v>4.5</v>
      </c>
      <c r="M13" s="91">
        <f t="shared" si="6"/>
        <v>4.5</v>
      </c>
      <c r="N13" s="98">
        <f t="shared" si="10"/>
        <v>6.7348005393261634E-2</v>
      </c>
      <c r="O13" s="98">
        <f t="shared" si="11"/>
        <v>6.8263285667382795E-2</v>
      </c>
      <c r="P13" s="106">
        <f>Calc!R13</f>
        <v>140.97222819257621</v>
      </c>
      <c r="Q13" s="106">
        <f>Calc!S13</f>
        <v>-631.03412230322567</v>
      </c>
      <c r="R13" s="105">
        <f t="shared" si="9"/>
        <v>-1.2507999999999999</v>
      </c>
      <c r="S13" s="64">
        <v>-1</v>
      </c>
      <c r="T13" s="64">
        <v>180</v>
      </c>
      <c r="U13" s="64">
        <v>1</v>
      </c>
      <c r="V13" s="61">
        <f>Calc!H91</f>
        <v>-88.855709900211309</v>
      </c>
      <c r="W13" s="61">
        <f>Calc!I91</f>
        <v>-0.62589522865170055</v>
      </c>
      <c r="X13" s="61">
        <f>Calc!J13</f>
        <v>-0.26637293696010095</v>
      </c>
      <c r="Y13" s="61">
        <f>Calc!K13</f>
        <v>0.27232095174034116</v>
      </c>
      <c r="Z13" s="61">
        <f>Calc!L13</f>
        <v>0.2663500993762879</v>
      </c>
      <c r="AA13" s="61">
        <f>Calc!M13</f>
        <v>-0.27231422519776832</v>
      </c>
      <c r="AB13" s="61">
        <f>Calc!N13</f>
        <v>-0.27836981662348348</v>
      </c>
      <c r="AC13" s="61">
        <f>Calc!O13</f>
        <v>-0.2677303326741467</v>
      </c>
      <c r="AD13" s="61">
        <f>Calc!P13</f>
        <v>0.27833833369167338</v>
      </c>
      <c r="AE13" s="61">
        <f>Calc!Q13</f>
        <v>0.26770917275228412</v>
      </c>
      <c r="AF13" s="70">
        <v>41640</v>
      </c>
      <c r="AH13" s="68">
        <v>4</v>
      </c>
      <c r="AI13" s="114">
        <v>0</v>
      </c>
      <c r="AJ13" s="117">
        <f>Calc!H48</f>
        <v>6.733488559192867E-2</v>
      </c>
      <c r="AK13" s="117">
        <f>Calc!I48</f>
        <v>-7.4450871526858065E-4</v>
      </c>
      <c r="AL13" s="117">
        <f>Calc!J48</f>
        <v>-1.9368573501862429E-7</v>
      </c>
      <c r="AM13" s="117">
        <f>Calc!K48</f>
        <v>-4.6193927293959096E-7</v>
      </c>
      <c r="AN13" s="117">
        <f>Calc!L48</f>
        <v>-5.8049123546750922E-8</v>
      </c>
      <c r="AO13" s="117">
        <f>Calc!M48</f>
        <v>8.2932226634944159E-11</v>
      </c>
      <c r="AP13" s="117">
        <f>Calc!N48</f>
        <v>-1.9196495121313593E-12</v>
      </c>
      <c r="AQ13" s="117">
        <f>Calc!O48</f>
        <v>8.8175739763296499E-11</v>
      </c>
      <c r="AR13" s="117">
        <f>Calc!P48</f>
        <v>-2.6015351348799594E-12</v>
      </c>
      <c r="AS13" s="117">
        <f>Calc!Q48</f>
        <v>-3.5614200590160003E-15</v>
      </c>
      <c r="AT13" s="117">
        <f>Calc!R48</f>
        <v>-6.1798295595149998E-15</v>
      </c>
      <c r="AU13" s="117">
        <f>Calc!S48</f>
        <v>-5.3599079878480004E-15</v>
      </c>
      <c r="AV13" s="117">
        <f>Calc!T48</f>
        <v>-6.4351546181719998E-15</v>
      </c>
      <c r="AW13" s="117">
        <f>Calc!U48</f>
        <v>-1.1294561811010001E-15</v>
      </c>
      <c r="AX13" s="118"/>
      <c r="AY13" s="118"/>
      <c r="AZ13" s="118"/>
      <c r="BA13" s="118"/>
      <c r="BB13" s="118"/>
      <c r="BC13" s="118"/>
      <c r="BD13" s="114">
        <v>0</v>
      </c>
      <c r="BE13" s="117">
        <f>Calc!V48</f>
        <v>1.3292903267062639E-3</v>
      </c>
      <c r="BF13" s="117">
        <f>Calc!W48</f>
        <v>6.825922558071984E-2</v>
      </c>
      <c r="BG13" s="117">
        <f>Calc!X48</f>
        <v>-1.7529075155854994E-7</v>
      </c>
      <c r="BH13" s="117">
        <f>Calc!Y48</f>
        <v>-1.6129688879567311E-7</v>
      </c>
      <c r="BI13" s="117">
        <f>Calc!Z48</f>
        <v>-6.4725351806274024E-7</v>
      </c>
      <c r="BJ13" s="117">
        <f>Calc!AA48</f>
        <v>-2.5818073365799934E-13</v>
      </c>
      <c r="BK13" s="117">
        <f>Calc!AB48</f>
        <v>8.7103531920823343E-11</v>
      </c>
      <c r="BL13" s="117">
        <f>Calc!AC48</f>
        <v>-1.0643747866578394E-12</v>
      </c>
      <c r="BM13" s="117">
        <f>Calc!AD48</f>
        <v>9.434205461459136E-11</v>
      </c>
      <c r="BN13" s="117">
        <f>Calc!AE48</f>
        <v>-1.9008959603790001E-15</v>
      </c>
      <c r="BO13" s="117">
        <f>Calc!AF48</f>
        <v>-3.9780046586589999E-15</v>
      </c>
      <c r="BP13" s="117">
        <f>Calc!AG48</f>
        <v>-9.8186315624159998E-15</v>
      </c>
      <c r="BQ13" s="117">
        <f>Calc!AH48</f>
        <v>-4.8740771587739999E-15</v>
      </c>
      <c r="BR13" s="117">
        <f>Calc!AI48</f>
        <v>-8.2189789385900006E-15</v>
      </c>
      <c r="BS13" s="117"/>
      <c r="BT13" s="117"/>
      <c r="BU13" s="117"/>
      <c r="BV13" s="117"/>
      <c r="BW13" s="117"/>
      <c r="BX13" s="117"/>
      <c r="BY13" s="114">
        <v>0</v>
      </c>
      <c r="BZ13" s="117">
        <f>Calc!AL48</f>
        <v>14.847289877754587</v>
      </c>
      <c r="CA13" s="117">
        <f>Calc!AM48</f>
        <v>0.16143039233870751</v>
      </c>
      <c r="CB13" s="117">
        <f>Calc!AN48</f>
        <v>5.8810034395864643E-4</v>
      </c>
      <c r="CC13" s="117">
        <f>Calc!AO48</f>
        <v>1.4742986850680769E-3</v>
      </c>
      <c r="CD13" s="117">
        <f>Calc!AP48</f>
        <v>2.0756661671491859E-4</v>
      </c>
      <c r="CE13" s="117">
        <f>Calc!AQ48</f>
        <v>-4.2326413447427191E-6</v>
      </c>
      <c r="CF13" s="117">
        <f>Calc!AR48</f>
        <v>-1.0588139259722702E-7</v>
      </c>
      <c r="CG13" s="117">
        <f>Calc!AS48</f>
        <v>-4.1763400667138247E-6</v>
      </c>
      <c r="CH13" s="117">
        <f>Calc!AT48</f>
        <v>-7.3860071402276838E-8</v>
      </c>
      <c r="CI13" s="117">
        <f>Calc!AU48</f>
        <v>-1.2645090585E-10</v>
      </c>
      <c r="CJ13" s="117">
        <f>Calc!AV48</f>
        <v>-2.6699690919069998E-10</v>
      </c>
      <c r="CK13" s="117">
        <f>Calc!AW48</f>
        <v>-1.776915066741E-10</v>
      </c>
      <c r="CL13" s="117">
        <f>Calc!AX48</f>
        <v>-1.230761251803E-10</v>
      </c>
      <c r="CM13" s="117">
        <f>Calc!AY48</f>
        <v>-6.2252177147749994E-11</v>
      </c>
      <c r="CN13" s="117"/>
      <c r="CO13" s="117"/>
      <c r="CP13" s="117"/>
      <c r="CQ13" s="117"/>
      <c r="CR13" s="117"/>
      <c r="CS13" s="117"/>
      <c r="CT13" s="114">
        <v>0</v>
      </c>
      <c r="CU13" s="117">
        <f>Calc!AZ48</f>
        <v>-0.29012200819843181</v>
      </c>
      <c r="CV13" s="117">
        <f>Calc!BA48</f>
        <v>14.645829718548478</v>
      </c>
      <c r="CW13" s="117">
        <f>Calc!BB48</f>
        <v>5.2136280476757857E-4</v>
      </c>
      <c r="CX13" s="117">
        <f>Calc!BC48</f>
        <v>3.8084601924849744E-4</v>
      </c>
      <c r="CY13" s="117">
        <f>Calc!BD48</f>
        <v>2.0066755282279773E-3</v>
      </c>
      <c r="CZ13" s="117">
        <f>Calc!BE48</f>
        <v>-1.1787853095978463E-8</v>
      </c>
      <c r="DA13" s="117">
        <f>Calc!BF48</f>
        <v>-4.2530195111673846E-6</v>
      </c>
      <c r="DB13" s="117">
        <f>Calc!BG48</f>
        <v>3.0862362655793149E-8</v>
      </c>
      <c r="DC13" s="117">
        <f>Calc!BH48</f>
        <v>-4.1628237092344618E-6</v>
      </c>
      <c r="DD13" s="117">
        <f>Calc!BI48</f>
        <v>-8.594067395442E-11</v>
      </c>
      <c r="DE13" s="117">
        <f>Calc!BJ48</f>
        <v>-1.6034862564600001E-10</v>
      </c>
      <c r="DF13" s="117">
        <f>Calc!BK48</f>
        <v>1.076574228603E-11</v>
      </c>
      <c r="DG13" s="117">
        <f>Calc!BL48</f>
        <v>-1.010423927474E-10</v>
      </c>
      <c r="DH13" s="117">
        <f>Calc!BM48</f>
        <v>5.9218024418189999E-11</v>
      </c>
      <c r="DI13" s="65"/>
      <c r="DJ13" s="65"/>
      <c r="DK13" s="65"/>
      <c r="DL13" s="65"/>
      <c r="DM13" s="65"/>
      <c r="DN13" s="65"/>
    </row>
    <row r="14" spans="1:118" x14ac:dyDescent="0.2">
      <c r="A14" s="10" t="s">
        <v>55</v>
      </c>
      <c r="B14" s="10" t="s">
        <v>252</v>
      </c>
      <c r="C14" s="71" t="str">
        <f t="shared" si="2"/>
        <v>GUIDER1_CNTR</v>
      </c>
      <c r="D14" s="64" t="s">
        <v>269</v>
      </c>
      <c r="E14" s="10" t="s">
        <v>185</v>
      </c>
      <c r="F14" s="10">
        <v>2048</v>
      </c>
      <c r="G14" s="10">
        <v>2048</v>
      </c>
      <c r="H14" s="9">
        <v>544.5</v>
      </c>
      <c r="I14" s="9">
        <v>544.5</v>
      </c>
      <c r="J14" s="10">
        <v>8</v>
      </c>
      <c r="K14" s="67">
        <v>8</v>
      </c>
      <c r="L14" s="91">
        <f t="shared" si="5"/>
        <v>4.5</v>
      </c>
      <c r="M14" s="91">
        <f t="shared" si="6"/>
        <v>4.5</v>
      </c>
      <c r="N14" s="44">
        <f t="shared" si="10"/>
        <v>6.784416563913985E-2</v>
      </c>
      <c r="O14" s="44">
        <f t="shared" si="11"/>
        <v>6.9051966173078114E-2</v>
      </c>
      <c r="P14" s="107">
        <f>Calc!R14</f>
        <v>173.84655995330999</v>
      </c>
      <c r="Q14" s="107">
        <f>Calc!S14</f>
        <v>-663.97497582909716</v>
      </c>
      <c r="R14" s="105">
        <f t="shared" si="9"/>
        <v>-1.2507999999999999</v>
      </c>
      <c r="S14" s="10">
        <v>-1</v>
      </c>
      <c r="T14" s="10">
        <v>180</v>
      </c>
      <c r="U14" s="10">
        <v>1</v>
      </c>
      <c r="V14" s="19">
        <f>Calc!H92</f>
        <v>-88.625001990494965</v>
      </c>
      <c r="W14" s="19">
        <f>Calc!I92</f>
        <v>-0.89885476029597822</v>
      </c>
      <c r="X14" s="19">
        <f>Calc!J14</f>
        <v>-0.2696184734769711</v>
      </c>
      <c r="Y14" s="19">
        <f>Calc!K14</f>
        <v>0.27299807326391434</v>
      </c>
      <c r="Z14" s="19">
        <f>Calc!L14</f>
        <v>0.26958695691319112</v>
      </c>
      <c r="AA14" s="19">
        <f>Calc!M14</f>
        <v>-0.27299385194035442</v>
      </c>
      <c r="AB14" s="19">
        <f>Calc!N14</f>
        <v>-0.28270150534194771</v>
      </c>
      <c r="AC14" s="19">
        <f>Calc!O14</f>
        <v>-0.26973659642158787</v>
      </c>
      <c r="AD14" s="19">
        <f>Calc!P14</f>
        <v>0.28266044873737306</v>
      </c>
      <c r="AE14" s="19">
        <f>Calc!Q14</f>
        <v>0.26971211978700216</v>
      </c>
      <c r="AF14" s="70">
        <v>41640</v>
      </c>
      <c r="AH14" s="67">
        <v>4</v>
      </c>
      <c r="AI14" s="114">
        <v>0</v>
      </c>
      <c r="AJ14" s="119">
        <f>Calc!H49</f>
        <v>6.7824831599462412E-2</v>
      </c>
      <c r="AK14" s="119">
        <f>Calc!I49</f>
        <v>-4.2415616237304309E-4</v>
      </c>
      <c r="AL14" s="119">
        <f>Calc!J49</f>
        <v>-3.2261643768864144E-7</v>
      </c>
      <c r="AM14" s="119">
        <f>Calc!K49</f>
        <v>-5.5840428784592747E-7</v>
      </c>
      <c r="AN14" s="119">
        <f>Calc!L49</f>
        <v>-1.0387152993614075E-7</v>
      </c>
      <c r="AO14" s="119">
        <f>Calc!M49</f>
        <v>9.2736471336822071E-11</v>
      </c>
      <c r="AP14" s="119">
        <f>Calc!N49</f>
        <v>1.212481672190432E-11</v>
      </c>
      <c r="AQ14" s="119">
        <f>Calc!O49</f>
        <v>1.0258787408179824E-10</v>
      </c>
      <c r="AR14" s="119">
        <f>Calc!P49</f>
        <v>2.6558949495565205E-12</v>
      </c>
      <c r="AS14" s="119">
        <f>Calc!Q49</f>
        <v>-3.5614200590160003E-15</v>
      </c>
      <c r="AT14" s="119">
        <f>Calc!R49</f>
        <v>-6.1798295595149998E-15</v>
      </c>
      <c r="AU14" s="119">
        <f>Calc!S49</f>
        <v>-5.3599079878480004E-15</v>
      </c>
      <c r="AV14" s="119">
        <f>Calc!T49</f>
        <v>-6.4351546181719998E-15</v>
      </c>
      <c r="AW14" s="119">
        <f>Calc!U49</f>
        <v>-1.1294561811010001E-15</v>
      </c>
      <c r="AX14" s="120"/>
      <c r="AY14" s="120"/>
      <c r="AZ14" s="120"/>
      <c r="BA14" s="120"/>
      <c r="BB14" s="120"/>
      <c r="BC14" s="120"/>
      <c r="BD14" s="114">
        <v>0</v>
      </c>
      <c r="BE14" s="119">
        <f>Calc!V49</f>
        <v>1.6195770360220366E-3</v>
      </c>
      <c r="BF14" s="119">
        <f>Calc!W49</f>
        <v>6.9050663457477693E-2</v>
      </c>
      <c r="BG14" s="119">
        <f>Calc!X49</f>
        <v>-2.2436827473175126E-7</v>
      </c>
      <c r="BH14" s="119">
        <f>Calc!Y49</f>
        <v>-2.5906188944460433E-7</v>
      </c>
      <c r="BI14" s="119">
        <f>Calc!Z49</f>
        <v>-7.9958826813898788E-7</v>
      </c>
      <c r="BJ14" s="119">
        <f>Calc!AA49</f>
        <v>5.3009817464260007E-12</v>
      </c>
      <c r="BK14" s="119">
        <f>Calc!AB49</f>
        <v>1.0225774492921168E-10</v>
      </c>
      <c r="BL14" s="119">
        <f>Calc!AC49</f>
        <v>1.538018262189608E-11</v>
      </c>
      <c r="BM14" s="119">
        <f>Calc!AD49</f>
        <v>1.1246205121289568E-10</v>
      </c>
      <c r="BN14" s="119">
        <f>Calc!AE49</f>
        <v>-1.9008959603790001E-15</v>
      </c>
      <c r="BO14" s="119">
        <f>Calc!AF49</f>
        <v>-3.9780046586589999E-15</v>
      </c>
      <c r="BP14" s="119">
        <f>Calc!AG49</f>
        <v>-9.8186315624159998E-15</v>
      </c>
      <c r="BQ14" s="119">
        <f>Calc!AH49</f>
        <v>-4.8740771587739999E-15</v>
      </c>
      <c r="BR14" s="119">
        <f>Calc!AI49</f>
        <v>-8.2189789385900006E-15</v>
      </c>
      <c r="BS14" s="119"/>
      <c r="BT14" s="119"/>
      <c r="BU14" s="119"/>
      <c r="BV14" s="119"/>
      <c r="BW14" s="119"/>
      <c r="BX14" s="119"/>
      <c r="BY14" s="114">
        <v>0</v>
      </c>
      <c r="BZ14" s="119">
        <f>Calc!AL49</f>
        <v>14.74184828606098</v>
      </c>
      <c r="CA14" s="119">
        <f>Calc!AM49</f>
        <v>9.0714034004065705E-2</v>
      </c>
      <c r="CB14" s="119">
        <f>Calc!AN49</f>
        <v>9.9801724257234797E-4</v>
      </c>
      <c r="CC14" s="119">
        <f>Calc!AO49</f>
        <v>1.7601643396984597E-3</v>
      </c>
      <c r="CD14" s="119">
        <f>Calc!AP49</f>
        <v>3.4827554565848237E-4</v>
      </c>
      <c r="CE14" s="119">
        <f>Calc!AQ49</f>
        <v>-4.2073964445331132E-6</v>
      </c>
      <c r="CF14" s="119">
        <f>Calc!AR49</f>
        <v>-6.8172736726010421E-8</v>
      </c>
      <c r="CG14" s="119">
        <f>Calc!AS49</f>
        <v>-4.1524906521828397E-6</v>
      </c>
      <c r="CH14" s="119">
        <f>Calc!AT49</f>
        <v>-6.152419360739707E-8</v>
      </c>
      <c r="CI14" s="119">
        <f>Calc!AU49</f>
        <v>-1.2645090585E-10</v>
      </c>
      <c r="CJ14" s="119">
        <f>Calc!AV49</f>
        <v>-2.6699690919069998E-10</v>
      </c>
      <c r="CK14" s="119">
        <f>Calc!AW49</f>
        <v>-1.776915066741E-10</v>
      </c>
      <c r="CL14" s="119">
        <f>Calc!AX49</f>
        <v>-1.230761251803E-10</v>
      </c>
      <c r="CM14" s="119">
        <f>Calc!AY49</f>
        <v>-6.2252177147749994E-11</v>
      </c>
      <c r="CN14" s="119"/>
      <c r="CO14" s="119"/>
      <c r="CP14" s="119"/>
      <c r="CQ14" s="119"/>
      <c r="CR14" s="119"/>
      <c r="CS14" s="119"/>
      <c r="CT14" s="114">
        <v>0</v>
      </c>
      <c r="CU14" s="119">
        <f>Calc!AZ49</f>
        <v>-0.34563072124863631</v>
      </c>
      <c r="CV14" s="119">
        <f>Calc!BA49</f>
        <v>14.480071322696041</v>
      </c>
      <c r="CW14" s="119">
        <f>Calc!BB49</f>
        <v>6.6457527490381286E-4</v>
      </c>
      <c r="CX14" s="119">
        <f>Calc!BC49</f>
        <v>6.5142249849224512E-4</v>
      </c>
      <c r="CY14" s="119">
        <f>Calc!BD49</f>
        <v>2.4260136396251028E-3</v>
      </c>
      <c r="CZ14" s="119">
        <f>Calc!BE49</f>
        <v>4.6590663460435242E-9</v>
      </c>
      <c r="DA14" s="119">
        <f>Calc!BF49</f>
        <v>-4.2382796664269379E-6</v>
      </c>
      <c r="DB14" s="119">
        <f>Calc!BG49</f>
        <v>4.0370595999100797E-8</v>
      </c>
      <c r="DC14" s="119">
        <f>Calc!BH49</f>
        <v>-4.1675463465203566E-6</v>
      </c>
      <c r="DD14" s="119">
        <f>Calc!BI49</f>
        <v>-8.594067395442E-11</v>
      </c>
      <c r="DE14" s="119">
        <f>Calc!BJ49</f>
        <v>-1.6034862564600001E-10</v>
      </c>
      <c r="DF14" s="119">
        <f>Calc!BK49</f>
        <v>1.076574228603E-11</v>
      </c>
      <c r="DG14" s="119">
        <f>Calc!BL49</f>
        <v>-1.010423927474E-10</v>
      </c>
      <c r="DH14" s="119">
        <f>Calc!BM49</f>
        <v>5.9218024418189999E-11</v>
      </c>
      <c r="DI14" s="30"/>
      <c r="DJ14" s="30"/>
      <c r="DK14" s="30"/>
      <c r="DL14" s="30"/>
      <c r="DM14" s="30"/>
      <c r="DN14" s="30"/>
    </row>
    <row r="15" spans="1:118" x14ac:dyDescent="0.2">
      <c r="A15" s="10" t="s">
        <v>55</v>
      </c>
      <c r="B15" s="10" t="s">
        <v>253</v>
      </c>
      <c r="C15" s="71" t="str">
        <f t="shared" si="2"/>
        <v>GUIDER1_CNTR</v>
      </c>
      <c r="D15" s="64" t="s">
        <v>269</v>
      </c>
      <c r="E15" s="10" t="s">
        <v>185</v>
      </c>
      <c r="F15" s="10">
        <v>2048</v>
      </c>
      <c r="G15" s="10">
        <v>2048</v>
      </c>
      <c r="H15" s="9">
        <v>1024.5</v>
      </c>
      <c r="I15" s="9">
        <v>1024.5</v>
      </c>
      <c r="J15" s="10">
        <v>8</v>
      </c>
      <c r="K15" s="67">
        <v>8</v>
      </c>
      <c r="L15" s="91">
        <f t="shared" si="5"/>
        <v>4.5</v>
      </c>
      <c r="M15" s="91">
        <f t="shared" si="6"/>
        <v>4.5</v>
      </c>
      <c r="N15" s="44">
        <f t="shared" si="10"/>
        <v>6.853115646402351E-2</v>
      </c>
      <c r="O15" s="44">
        <f t="shared" si="11"/>
        <v>7.0058863619000003E-2</v>
      </c>
      <c r="P15" s="107">
        <f>Calc!R15</f>
        <v>207.19</v>
      </c>
      <c r="Q15" s="107">
        <f>Calc!S15</f>
        <v>-697.5</v>
      </c>
      <c r="R15" s="105">
        <f t="shared" si="9"/>
        <v>-1.2507999999999999</v>
      </c>
      <c r="S15" s="10">
        <v>-1</v>
      </c>
      <c r="T15" s="10">
        <v>180</v>
      </c>
      <c r="U15" s="10">
        <v>1</v>
      </c>
      <c r="V15" s="19">
        <f>Calc!H93</f>
        <v>-88.31324803763934</v>
      </c>
      <c r="W15" s="19">
        <f>Calc!I93</f>
        <v>-1.2507999999999997</v>
      </c>
      <c r="X15" s="19">
        <f>Calc!J15</f>
        <v>-0.27402680957859055</v>
      </c>
      <c r="Y15" s="19">
        <f>Calc!K15</f>
        <v>0.27400643436105815</v>
      </c>
      <c r="Z15" s="19">
        <f>Calc!L15</f>
        <v>0.27398460871271607</v>
      </c>
      <c r="AA15" s="19">
        <f>Calc!M15</f>
        <v>-0.27400497520510075</v>
      </c>
      <c r="AB15" s="19">
        <f>Calc!N15</f>
        <v>-0.2883361408151463</v>
      </c>
      <c r="AC15" s="19">
        <f>Calc!O15</f>
        <v>-0.27217558818517457</v>
      </c>
      <c r="AD15" s="19">
        <f>Calc!P15</f>
        <v>0.28828296333081566</v>
      </c>
      <c r="AE15" s="19">
        <f>Calc!Q15</f>
        <v>0.27214718905932894</v>
      </c>
      <c r="AF15" s="70">
        <v>41640</v>
      </c>
      <c r="AH15" s="67">
        <v>4</v>
      </c>
      <c r="AI15" s="114">
        <v>0</v>
      </c>
      <c r="AJ15" s="119">
        <f>Calc!H50</f>
        <v>6.8501423228439995E-2</v>
      </c>
      <c r="AK15" s="119">
        <f>Calc!I50</f>
        <v>0</v>
      </c>
      <c r="AL15" s="119">
        <f>Calc!J50</f>
        <v>-4.724065965217E-7</v>
      </c>
      <c r="AM15" s="119">
        <f>Calc!K50</f>
        <v>-6.8218763928269995E-7</v>
      </c>
      <c r="AN15" s="119">
        <f>Calc!L50</f>
        <v>-1.6418246012000001E-7</v>
      </c>
      <c r="AO15" s="119">
        <f>Calc!M50</f>
        <v>1.025407160387E-10</v>
      </c>
      <c r="AP15" s="119">
        <f>Calc!N50</f>
        <v>2.616928295594E-11</v>
      </c>
      <c r="AQ15" s="119">
        <f>Calc!O50</f>
        <v>1.1700000840030001E-10</v>
      </c>
      <c r="AR15" s="119">
        <f>Calc!P50</f>
        <v>7.9133250339930003E-12</v>
      </c>
      <c r="AS15" s="119">
        <f>Calc!Q50</f>
        <v>-3.5614200590160003E-15</v>
      </c>
      <c r="AT15" s="119">
        <f>Calc!R50</f>
        <v>-6.1798295595149998E-15</v>
      </c>
      <c r="AU15" s="119">
        <f>Calc!S50</f>
        <v>-5.3599079878480004E-15</v>
      </c>
      <c r="AV15" s="119">
        <f>Calc!T50</f>
        <v>-6.4351546181719998E-15</v>
      </c>
      <c r="AW15" s="119">
        <f>Calc!U50</f>
        <v>-1.1294561811010001E-15</v>
      </c>
      <c r="AX15" s="120"/>
      <c r="AY15" s="120"/>
      <c r="AZ15" s="120"/>
      <c r="BA15" s="120"/>
      <c r="BB15" s="120"/>
      <c r="BC15" s="120"/>
      <c r="BD15" s="114">
        <v>0</v>
      </c>
      <c r="BE15" s="119">
        <f>Calc!V50</f>
        <v>2.018519748383E-3</v>
      </c>
      <c r="BF15" s="119">
        <f>Calc!W50</f>
        <v>7.0058863619000003E-2</v>
      </c>
      <c r="BG15" s="119">
        <f>Calc!X50</f>
        <v>-2.887250141203E-7</v>
      </c>
      <c r="BH15" s="119">
        <f>Calc!Y50</f>
        <v>-3.8716170969380001E-7</v>
      </c>
      <c r="BI15" s="119">
        <f>Calc!Z50</f>
        <v>-9.8590920087289993E-7</v>
      </c>
      <c r="BJ15" s="119">
        <f>Calc!AA50</f>
        <v>1.0860144226510001E-11</v>
      </c>
      <c r="BK15" s="119">
        <f>Calc!AB50</f>
        <v>1.1741195793759999E-10</v>
      </c>
      <c r="BL15" s="119">
        <f>Calc!AC50</f>
        <v>3.1824740030450001E-11</v>
      </c>
      <c r="BM15" s="119">
        <f>Calc!AD50</f>
        <v>1.305820478112E-10</v>
      </c>
      <c r="BN15" s="119">
        <f>Calc!AE50</f>
        <v>-1.9008959603790001E-15</v>
      </c>
      <c r="BO15" s="119">
        <f>Calc!AF50</f>
        <v>-3.9780046586589999E-15</v>
      </c>
      <c r="BP15" s="119">
        <f>Calc!AG50</f>
        <v>-9.8186315624159998E-15</v>
      </c>
      <c r="BQ15" s="119">
        <f>Calc!AH50</f>
        <v>-4.8740771587739999E-15</v>
      </c>
      <c r="BR15" s="119">
        <f>Calc!AI50</f>
        <v>-8.2189789385900006E-15</v>
      </c>
      <c r="BS15" s="119"/>
      <c r="BT15" s="119"/>
      <c r="BU15" s="119"/>
      <c r="BV15" s="119"/>
      <c r="BW15" s="119"/>
      <c r="BX15" s="119"/>
      <c r="BY15" s="114">
        <v>0</v>
      </c>
      <c r="BZ15" s="119">
        <f>Calc!AL50</f>
        <v>14.59811950932</v>
      </c>
      <c r="CA15" s="119">
        <f>Calc!AM50</f>
        <v>-4.2316828680280001E-5</v>
      </c>
      <c r="CB15" s="119">
        <f>Calc!AN50</f>
        <v>1.4099724652009999E-3</v>
      </c>
      <c r="CC15" s="119">
        <f>Calc!AO50</f>
        <v>2.0469348024489999E-3</v>
      </c>
      <c r="CD15" s="119">
        <f>Calc!AP50</f>
        <v>4.8894354295899996E-4</v>
      </c>
      <c r="CE15" s="119">
        <f>Calc!AQ50</f>
        <v>-4.1817621054169998E-6</v>
      </c>
      <c r="CF15" s="119">
        <f>Calc!AR50</f>
        <v>-2.9887439038909999E-8</v>
      </c>
      <c r="CG15" s="119">
        <f>Calc!AS50</f>
        <v>-4.1282596741060002E-6</v>
      </c>
      <c r="CH15" s="119">
        <f>Calc!AT50</f>
        <v>-4.8984184188819998E-8</v>
      </c>
      <c r="CI15" s="119">
        <f>Calc!AU50</f>
        <v>-1.2645090585E-10</v>
      </c>
      <c r="CJ15" s="119">
        <f>Calc!AV50</f>
        <v>-2.6699690919069998E-10</v>
      </c>
      <c r="CK15" s="119">
        <f>Calc!AW50</f>
        <v>-1.776915066741E-10</v>
      </c>
      <c r="CL15" s="119">
        <f>Calc!AX50</f>
        <v>-1.230761251803E-10</v>
      </c>
      <c r="CM15" s="119">
        <f>Calc!AY50</f>
        <v>-6.2252177147749994E-11</v>
      </c>
      <c r="CN15" s="119"/>
      <c r="CO15" s="119"/>
      <c r="CP15" s="119"/>
      <c r="CQ15" s="119"/>
      <c r="CR15" s="119"/>
      <c r="CS15" s="119"/>
      <c r="CT15" s="114">
        <v>0</v>
      </c>
      <c r="CU15" s="119">
        <f>Calc!AZ50</f>
        <v>-0.42064310923920001</v>
      </c>
      <c r="CV15" s="119">
        <f>Calc!BA50</f>
        <v>14.27360514676</v>
      </c>
      <c r="CW15" s="119">
        <f>Calc!BB50</f>
        <v>8.0818636834489995E-4</v>
      </c>
      <c r="CX15" s="119">
        <f>Calc!BC50</f>
        <v>9.2420582247880001E-4</v>
      </c>
      <c r="CY15" s="119">
        <f>Calc!BD50</f>
        <v>2.8529385153509999E-3</v>
      </c>
      <c r="CZ15" s="119">
        <f>Calc!BE50</f>
        <v>2.1358116334129999E-8</v>
      </c>
      <c r="DA15" s="119">
        <f>Calc!BF50</f>
        <v>-4.2233331425849999E-6</v>
      </c>
      <c r="DB15" s="119">
        <f>Calc!BG50</f>
        <v>5.0049145571510001E-8</v>
      </c>
      <c r="DC15" s="119">
        <f>Calc!BH50</f>
        <v>-4.1723636500930001E-6</v>
      </c>
      <c r="DD15" s="119">
        <f>Calc!BI50</f>
        <v>-8.594067395442E-11</v>
      </c>
      <c r="DE15" s="119">
        <f>Calc!BJ50</f>
        <v>-1.6034862564600001E-10</v>
      </c>
      <c r="DF15" s="119">
        <f>Calc!BK50</f>
        <v>1.076574228603E-11</v>
      </c>
      <c r="DG15" s="119">
        <f>Calc!BL50</f>
        <v>-1.010423927474E-10</v>
      </c>
      <c r="DH15" s="119">
        <f>Calc!BM50</f>
        <v>5.9218024418189999E-11</v>
      </c>
      <c r="DI15" s="30"/>
      <c r="DJ15" s="30"/>
      <c r="DK15" s="30"/>
      <c r="DL15" s="30"/>
      <c r="DM15" s="30"/>
      <c r="DN15" s="30"/>
    </row>
    <row r="16" spans="1:118" x14ac:dyDescent="0.2">
      <c r="A16" s="10" t="s">
        <v>55</v>
      </c>
      <c r="B16" s="10" t="s">
        <v>254</v>
      </c>
      <c r="C16" s="71" t="str">
        <f t="shared" si="2"/>
        <v>GUIDER2_CNTR</v>
      </c>
      <c r="D16" s="64" t="s">
        <v>269</v>
      </c>
      <c r="E16" s="10" t="s">
        <v>185</v>
      </c>
      <c r="F16" s="10">
        <v>2048</v>
      </c>
      <c r="G16" s="10">
        <v>2048</v>
      </c>
      <c r="H16" s="9">
        <v>64.5</v>
      </c>
      <c r="I16" s="9">
        <v>64.5</v>
      </c>
      <c r="J16" s="10">
        <v>128</v>
      </c>
      <c r="K16" s="67">
        <v>128</v>
      </c>
      <c r="L16" s="91">
        <f>J16/2+0.5</f>
        <v>64.5</v>
      </c>
      <c r="M16" s="91">
        <f t="shared" ref="M16:M24" si="12">K16/2+0.5</f>
        <v>64.5</v>
      </c>
      <c r="N16" s="44">
        <f t="shared" si="10"/>
        <v>6.9599366721340428E-2</v>
      </c>
      <c r="O16" s="44">
        <f t="shared" si="11"/>
        <v>7.2430133160549706E-2</v>
      </c>
      <c r="P16" s="107">
        <f>Calc!R16</f>
        <v>-42.239339483559881</v>
      </c>
      <c r="Q16" s="107">
        <f>Calc!S16</f>
        <v>-766.97305492785802</v>
      </c>
      <c r="R16" s="105">
        <f t="shared" ref="R16:R34" si="13">R$5</f>
        <v>0.1903</v>
      </c>
      <c r="S16" s="10">
        <v>-1</v>
      </c>
      <c r="T16" s="10">
        <v>0</v>
      </c>
      <c r="U16" s="10">
        <v>-1</v>
      </c>
      <c r="V16" s="19">
        <f>Calc!H94</f>
        <v>-91.743341306949716</v>
      </c>
      <c r="W16" s="19">
        <f>Calc!I94</f>
        <v>1.0555701906492938</v>
      </c>
      <c r="X16" s="19">
        <f>Calc!J16</f>
        <v>-4.3827861749822929</v>
      </c>
      <c r="Y16" s="19">
        <f>Calc!K16</f>
        <v>4.5296768275796353</v>
      </c>
      <c r="Z16" s="19">
        <f>Calc!L16</f>
        <v>4.3819188332607535</v>
      </c>
      <c r="AA16" s="19">
        <f>Calc!M16</f>
        <v>-4.5150898941770325</v>
      </c>
      <c r="AB16" s="19">
        <f>Calc!N16</f>
        <v>-4.505157737548461</v>
      </c>
      <c r="AC16" s="19">
        <f>Calc!O16</f>
        <v>-4.779958709282897</v>
      </c>
      <c r="AD16" s="19">
        <f>Calc!P16</f>
        <v>4.4943798407393354</v>
      </c>
      <c r="AE16" s="19">
        <f>Calc!Q16</f>
        <v>4.7608139460866328</v>
      </c>
      <c r="AF16" s="70">
        <v>41640</v>
      </c>
      <c r="AH16" s="67">
        <v>4</v>
      </c>
      <c r="AI16" s="114">
        <v>0</v>
      </c>
      <c r="AJ16" s="119">
        <f>Calc!H51</f>
        <v>6.9567255369056558E-2</v>
      </c>
      <c r="AK16" s="119">
        <f>Calc!I51</f>
        <v>-1.0937848038645637E-3</v>
      </c>
      <c r="AL16" s="119">
        <f>Calc!J51</f>
        <v>5.8793086253733362E-7</v>
      </c>
      <c r="AM16" s="119">
        <f>Calc!K51</f>
        <v>-9.4320687495517129E-7</v>
      </c>
      <c r="AN16" s="119">
        <f>Calc!L51</f>
        <v>2.4942350798352403E-7</v>
      </c>
      <c r="AO16" s="119">
        <f>Calc!M51</f>
        <v>1.0758441239977527E-10</v>
      </c>
      <c r="AP16" s="119">
        <f>Calc!N51</f>
        <v>-3.7371778298850883E-11</v>
      </c>
      <c r="AQ16" s="119">
        <f>Calc!O51</f>
        <v>1.3498791543718993E-10</v>
      </c>
      <c r="AR16" s="119">
        <f>Calc!P51</f>
        <v>-1.2985777370303832E-11</v>
      </c>
      <c r="AS16" s="119">
        <f>Calc!Q51</f>
        <v>1.8798614397439999E-15</v>
      </c>
      <c r="AT16" s="119">
        <f>Calc!R51</f>
        <v>-5.4607743932169998E-15</v>
      </c>
      <c r="AU16" s="119">
        <f>Calc!S51</f>
        <v>3.1835220977009999E-15</v>
      </c>
      <c r="AV16" s="119">
        <f>Calc!T51</f>
        <v>-6.0680286901749997E-15</v>
      </c>
      <c r="AW16" s="119">
        <f>Calc!U51</f>
        <v>5.6440431557730002E-16</v>
      </c>
      <c r="AX16" s="120"/>
      <c r="AY16" s="120"/>
      <c r="AZ16" s="120"/>
      <c r="BA16" s="120"/>
      <c r="BB16" s="120"/>
      <c r="BC16" s="120"/>
      <c r="BD16" s="114">
        <v>0</v>
      </c>
      <c r="BE16" s="119">
        <f>Calc!V51</f>
        <v>-2.1139603657828227E-3</v>
      </c>
      <c r="BF16" s="119">
        <f>Calc!W51</f>
        <v>7.2421873936386078E-2</v>
      </c>
      <c r="BG16" s="119">
        <f>Calc!X51</f>
        <v>-4.1590187762743149E-7</v>
      </c>
      <c r="BH16" s="119">
        <f>Calc!Y51</f>
        <v>5.1065114978286922E-7</v>
      </c>
      <c r="BI16" s="119">
        <f>Calc!Z51</f>
        <v>-1.4103565548993241E-6</v>
      </c>
      <c r="BJ16" s="119">
        <f>Calc!AA51</f>
        <v>-1.4179964253055281E-11</v>
      </c>
      <c r="BK16" s="119">
        <f>Calc!AB51</f>
        <v>1.3554238980264319E-10</v>
      </c>
      <c r="BL16" s="119">
        <f>Calc!AC51</f>
        <v>-4.4207259306427277E-11</v>
      </c>
      <c r="BM16" s="119">
        <f>Calc!AD51</f>
        <v>1.6057915264289886E-10</v>
      </c>
      <c r="BN16" s="119">
        <f>Calc!AE51</f>
        <v>-1.5578603458240001E-15</v>
      </c>
      <c r="BO16" s="119">
        <f>Calc!AF51</f>
        <v>2.4687355146470001E-15</v>
      </c>
      <c r="BP16" s="119">
        <f>Calc!AG51</f>
        <v>-9.1152308174269995E-15</v>
      </c>
      <c r="BQ16" s="119">
        <f>Calc!AH51</f>
        <v>2.8651216690130001E-15</v>
      </c>
      <c r="BR16" s="119">
        <f>Calc!AI51</f>
        <v>-7.8318692487100003E-15</v>
      </c>
      <c r="BS16" s="119"/>
      <c r="BT16" s="119"/>
      <c r="BU16" s="119"/>
      <c r="BV16" s="119"/>
      <c r="BW16" s="119"/>
      <c r="BX16" s="119"/>
      <c r="BY16" s="114">
        <v>0</v>
      </c>
      <c r="BZ16" s="119">
        <f>Calc!AL51</f>
        <v>14.380921508854101</v>
      </c>
      <c r="CA16" s="119">
        <f>Calc!AM51</f>
        <v>0.21741943197149771</v>
      </c>
      <c r="CB16" s="119">
        <f>Calc!AN51</f>
        <v>-1.6644660001563724E-3</v>
      </c>
      <c r="CC16" s="119">
        <f>Calc!AO51</f>
        <v>2.5998316436655041E-3</v>
      </c>
      <c r="CD16" s="119">
        <f>Calc!AP51</f>
        <v>-5.9731263139635633E-4</v>
      </c>
      <c r="CE16" s="119">
        <f>Calc!AQ51</f>
        <v>-4.1887334818975339E-6</v>
      </c>
      <c r="CF16" s="119">
        <f>Calc!AR51</f>
        <v>3.5490202299578123E-8</v>
      </c>
      <c r="CG16" s="119">
        <f>Calc!AS51</f>
        <v>-4.0714977614841493E-6</v>
      </c>
      <c r="CH16" s="119">
        <f>Calc!AT51</f>
        <v>4.4457032350542067E-8</v>
      </c>
      <c r="CI16" s="119">
        <f>Calc!AU51</f>
        <v>-3.9607268667389997E-11</v>
      </c>
      <c r="CJ16" s="119">
        <f>Calc!AV51</f>
        <v>-2.741592756941E-11</v>
      </c>
      <c r="CK16" s="119">
        <f>Calc!AW51</f>
        <v>1.289142763909E-10</v>
      </c>
      <c r="CL16" s="119">
        <f>Calc!AX51</f>
        <v>-1.987879065708E-10</v>
      </c>
      <c r="CM16" s="119">
        <f>Calc!AY51</f>
        <v>-1.034051776871E-10</v>
      </c>
      <c r="CN16" s="119"/>
      <c r="CO16" s="119"/>
      <c r="CP16" s="119"/>
      <c r="CQ16" s="119"/>
      <c r="CR16" s="119"/>
      <c r="CS16" s="119"/>
      <c r="CT16" s="114">
        <v>0</v>
      </c>
      <c r="CU16" s="119">
        <f>Calc!AZ51</f>
        <v>0.4200821370209612</v>
      </c>
      <c r="CV16" s="119">
        <f>Calc!BA51</f>
        <v>13.813198757005335</v>
      </c>
      <c r="CW16" s="119">
        <f>Calc!BB51</f>
        <v>1.1028437053646394E-3</v>
      </c>
      <c r="CX16" s="119">
        <f>Calc!BC51</f>
        <v>-1.0877192501529995E-3</v>
      </c>
      <c r="CY16" s="119">
        <f>Calc!BD51</f>
        <v>3.7118589127310632E-3</v>
      </c>
      <c r="CZ16" s="119">
        <f>Calc!BE51</f>
        <v>-4.3648443065963929E-8</v>
      </c>
      <c r="DA16" s="119">
        <f>Calc!BF51</f>
        <v>-4.2408809830915571E-6</v>
      </c>
      <c r="DB16" s="119">
        <f>Calc!BG51</f>
        <v>4.7415513099542081E-8</v>
      </c>
      <c r="DC16" s="119">
        <f>Calc!BH51</f>
        <v>-4.2305889272792066E-6</v>
      </c>
      <c r="DD16" s="119">
        <f>Calc!BI51</f>
        <v>-1.3626456171609999E-10</v>
      </c>
      <c r="DE16" s="119">
        <f>Calc!BJ51</f>
        <v>8.6565834977909997E-11</v>
      </c>
      <c r="DF16" s="119">
        <f>Calc!BK51</f>
        <v>1.2332707880809999E-10</v>
      </c>
      <c r="DG16" s="119">
        <f>Calc!BL51</f>
        <v>-8.3937578082169997E-11</v>
      </c>
      <c r="DH16" s="119">
        <f>Calc!BM51</f>
        <v>1.4349148098220001E-10</v>
      </c>
      <c r="DI16" s="30"/>
      <c r="DJ16" s="30"/>
      <c r="DK16" s="30"/>
      <c r="DL16" s="30"/>
      <c r="DM16" s="30"/>
      <c r="DN16" s="30"/>
    </row>
    <row r="17" spans="1:118" x14ac:dyDescent="0.2">
      <c r="A17" s="10" t="s">
        <v>55</v>
      </c>
      <c r="B17" s="10" t="s">
        <v>255</v>
      </c>
      <c r="C17" s="71" t="str">
        <f t="shared" si="2"/>
        <v>GUIDER2_CNTR</v>
      </c>
      <c r="D17" s="64" t="s">
        <v>269</v>
      </c>
      <c r="E17" s="10" t="s">
        <v>185</v>
      </c>
      <c r="F17" s="10">
        <v>2048</v>
      </c>
      <c r="G17" s="10">
        <v>2048</v>
      </c>
      <c r="H17" s="9">
        <v>544.5</v>
      </c>
      <c r="I17" s="9">
        <v>544.5</v>
      </c>
      <c r="J17" s="10">
        <v>128</v>
      </c>
      <c r="K17" s="67">
        <v>128</v>
      </c>
      <c r="L17" s="91">
        <f t="shared" ref="L17:L24" si="14">J17/2+0.5</f>
        <v>64.5</v>
      </c>
      <c r="M17" s="91">
        <f t="shared" si="12"/>
        <v>64.5</v>
      </c>
      <c r="N17" s="44">
        <f t="shared" si="10"/>
        <v>6.8686218595098922E-2</v>
      </c>
      <c r="O17" s="44">
        <f t="shared" si="11"/>
        <v>7.09803150333361E-2</v>
      </c>
      <c r="P17" s="107">
        <f>Calc!R17</f>
        <v>-8.5838150259667447</v>
      </c>
      <c r="Q17" s="107">
        <f>Calc!S17</f>
        <v>-731.80792605978127</v>
      </c>
      <c r="R17" s="105">
        <f t="shared" si="13"/>
        <v>0.1903</v>
      </c>
      <c r="S17" s="10">
        <v>-1</v>
      </c>
      <c r="T17" s="10">
        <v>0</v>
      </c>
      <c r="U17" s="10">
        <v>-1</v>
      </c>
      <c r="V17" s="19">
        <f>Calc!H95</f>
        <v>-91.292781218161167</v>
      </c>
      <c r="W17" s="19">
        <f>Calc!I95</f>
        <v>0.57599965694917565</v>
      </c>
      <c r="X17" s="19">
        <f>Calc!J17</f>
        <v>-4.3650686015908269</v>
      </c>
      <c r="Y17" s="19">
        <f>Calc!K17</f>
        <v>4.4311124356040716</v>
      </c>
      <c r="Z17" s="19">
        <f>Calc!L17</f>
        <v>4.3634723649196809</v>
      </c>
      <c r="AA17" s="19">
        <f>Calc!M17</f>
        <v>-4.4197867518270746</v>
      </c>
      <c r="AB17" s="19">
        <f>Calc!N17</f>
        <v>-4.4483601804703792</v>
      </c>
      <c r="AC17" s="19">
        <f>Calc!O17</f>
        <v>-4.6494184105328618</v>
      </c>
      <c r="AD17" s="19">
        <f>Calc!P17</f>
        <v>4.4388650954253919</v>
      </c>
      <c r="AE17" s="19">
        <f>Calc!Q17</f>
        <v>4.6341856373350119</v>
      </c>
      <c r="AF17" s="70">
        <v>41640</v>
      </c>
      <c r="AH17" s="67">
        <v>4</v>
      </c>
      <c r="AI17" s="114">
        <v>0</v>
      </c>
      <c r="AJ17" s="119">
        <f>Calc!H52</f>
        <v>6.8668768354038803E-2</v>
      </c>
      <c r="AK17" s="119">
        <f>Calc!I52</f>
        <v>-4.7781663188542766E-4</v>
      </c>
      <c r="AL17" s="119">
        <f>Calc!J52</f>
        <v>4.2217754630441277E-7</v>
      </c>
      <c r="AM17" s="119">
        <f>Calc!K52</f>
        <v>-7.886442116250537E-7</v>
      </c>
      <c r="AN17" s="119">
        <f>Calc!L52</f>
        <v>1.7163772660824867E-7</v>
      </c>
      <c r="AO17" s="119">
        <f>Calc!M52</f>
        <v>1.0135390672672264E-10</v>
      </c>
      <c r="AP17" s="119">
        <f>Calc!N52</f>
        <v>-2.645208195882544E-11</v>
      </c>
      <c r="AQ17" s="119">
        <f>Calc!O52</f>
        <v>1.2319377290954495E-10</v>
      </c>
      <c r="AR17" s="119">
        <f>Calc!P52</f>
        <v>-8.9894673131114158E-12</v>
      </c>
      <c r="AS17" s="119">
        <f>Calc!Q52</f>
        <v>1.8798614397439999E-15</v>
      </c>
      <c r="AT17" s="119">
        <f>Calc!R52</f>
        <v>-5.4607743932169998E-15</v>
      </c>
      <c r="AU17" s="119">
        <f>Calc!S52</f>
        <v>3.1835220977009999E-15</v>
      </c>
      <c r="AV17" s="119">
        <f>Calc!T52</f>
        <v>-6.0680286901749997E-15</v>
      </c>
      <c r="AW17" s="119">
        <f>Calc!U52</f>
        <v>5.6440431557730002E-16</v>
      </c>
      <c r="AX17" s="120"/>
      <c r="AY17" s="120"/>
      <c r="AZ17" s="120"/>
      <c r="BA17" s="120"/>
      <c r="BB17" s="120"/>
      <c r="BC17" s="120"/>
      <c r="BD17" s="114">
        <v>0</v>
      </c>
      <c r="BE17" s="119">
        <f>Calc!V52</f>
        <v>-1.5481852709133717E-3</v>
      </c>
      <c r="BF17" s="119">
        <f>Calc!W52</f>
        <v>7.0978706761238838E-2</v>
      </c>
      <c r="BG17" s="119">
        <f>Calc!X52</f>
        <v>-3.3638250730788953E-7</v>
      </c>
      <c r="BH17" s="119">
        <f>Calc!Y52</f>
        <v>3.5017884544484807E-7</v>
      </c>
      <c r="BI17" s="119">
        <f>Calc!Z52</f>
        <v>-1.1728103879538382E-6</v>
      </c>
      <c r="BJ17" s="119">
        <f>Calc!AA52</f>
        <v>-1.000387934204264E-11</v>
      </c>
      <c r="BK17" s="119">
        <f>Calc!AB52</f>
        <v>1.2323678907682161E-10</v>
      </c>
      <c r="BL17" s="119">
        <f>Calc!AC52</f>
        <v>-3.1330862518318645E-11</v>
      </c>
      <c r="BM17" s="119">
        <f>Calc!AD52</f>
        <v>1.4416670528424943E-10</v>
      </c>
      <c r="BN17" s="119">
        <f>Calc!AE52</f>
        <v>-1.5578603458240001E-15</v>
      </c>
      <c r="BO17" s="119">
        <f>Calc!AF52</f>
        <v>2.4687355146470001E-15</v>
      </c>
      <c r="BP17" s="119">
        <f>Calc!AG52</f>
        <v>-9.1152308174269995E-15</v>
      </c>
      <c r="BQ17" s="119">
        <f>Calc!AH52</f>
        <v>2.8651216690130001E-15</v>
      </c>
      <c r="BR17" s="119">
        <f>Calc!AI52</f>
        <v>-7.8318692487100003E-15</v>
      </c>
      <c r="BS17" s="119"/>
      <c r="BT17" s="119"/>
      <c r="BU17" s="119"/>
      <c r="BV17" s="119"/>
      <c r="BW17" s="119"/>
      <c r="BX17" s="119"/>
      <c r="BY17" s="114">
        <v>0</v>
      </c>
      <c r="BZ17" s="119">
        <f>Calc!AL52</f>
        <v>14.564980158879099</v>
      </c>
      <c r="CA17" s="119">
        <f>Calc!AM52</f>
        <v>9.794052061254864E-2</v>
      </c>
      <c r="CB17" s="119">
        <f>Calc!AN52</f>
        <v>-1.2417715420532242E-3</v>
      </c>
      <c r="CC17" s="119">
        <f>Calc!AO52</f>
        <v>2.3087481695911512E-3</v>
      </c>
      <c r="CD17" s="119">
        <f>Calc!AP52</f>
        <v>-4.559771451659958E-4</v>
      </c>
      <c r="CE17" s="119">
        <f>Calc!AQ52</f>
        <v>-4.184387145489804E-6</v>
      </c>
      <c r="CF17" s="119">
        <f>Calc!AR52</f>
        <v>4.7344017947619498E-8</v>
      </c>
      <c r="CG17" s="119">
        <f>Calc!AS52</f>
        <v>-4.1011827095604483E-6</v>
      </c>
      <c r="CH17" s="119">
        <f>Calc!AT52</f>
        <v>3.6532908385683586E-8</v>
      </c>
      <c r="CI17" s="119">
        <f>Calc!AU52</f>
        <v>-3.9607268667389997E-11</v>
      </c>
      <c r="CJ17" s="119">
        <f>Calc!AV52</f>
        <v>-2.741592756941E-11</v>
      </c>
      <c r="CK17" s="119">
        <f>Calc!AW52</f>
        <v>1.289142763909E-10</v>
      </c>
      <c r="CL17" s="119">
        <f>Calc!AX52</f>
        <v>-1.987879065708E-10</v>
      </c>
      <c r="CM17" s="119">
        <f>Calc!AY52</f>
        <v>-1.034051776871E-10</v>
      </c>
      <c r="CN17" s="119"/>
      <c r="CO17" s="119"/>
      <c r="CP17" s="119"/>
      <c r="CQ17" s="119"/>
      <c r="CR17" s="119"/>
      <c r="CS17" s="119"/>
      <c r="CT17" s="114">
        <v>0</v>
      </c>
      <c r="CU17" s="119">
        <f>Calc!AZ52</f>
        <v>0.31769905772014922</v>
      </c>
      <c r="CV17" s="119">
        <f>Calc!BA52</f>
        <v>14.090929184324654</v>
      </c>
      <c r="CW17" s="119">
        <f>Calc!BB52</f>
        <v>9.5655763139870439E-4</v>
      </c>
      <c r="CX17" s="119">
        <f>Calc!BC52</f>
        <v>-8.0051288376516334E-4</v>
      </c>
      <c r="CY17" s="119">
        <f>Calc!BD52</f>
        <v>3.2640528568432881E-3</v>
      </c>
      <c r="CZ17" s="119">
        <f>Calc!BE52</f>
        <v>-2.2314225202996114E-8</v>
      </c>
      <c r="DA17" s="119">
        <f>Calc!BF52</f>
        <v>-4.2408897101273968E-6</v>
      </c>
      <c r="DB17" s="119">
        <f>Calc!BG52</f>
        <v>3.0259965515794804E-8</v>
      </c>
      <c r="DC17" s="119">
        <f>Calc!BH52</f>
        <v>-4.2075261498234039E-6</v>
      </c>
      <c r="DD17" s="119">
        <f>Calc!BI52</f>
        <v>-1.3626456171609999E-10</v>
      </c>
      <c r="DE17" s="119">
        <f>Calc!BJ52</f>
        <v>8.6565834977909997E-11</v>
      </c>
      <c r="DF17" s="119">
        <f>Calc!BK52</f>
        <v>1.2332707880809999E-10</v>
      </c>
      <c r="DG17" s="119">
        <f>Calc!BL52</f>
        <v>-8.3937578082169997E-11</v>
      </c>
      <c r="DH17" s="119">
        <f>Calc!BM52</f>
        <v>1.4349148098220001E-10</v>
      </c>
      <c r="DI17" s="30"/>
      <c r="DJ17" s="30"/>
      <c r="DK17" s="30"/>
      <c r="DL17" s="30"/>
      <c r="DM17" s="30"/>
      <c r="DN17" s="30"/>
    </row>
    <row r="18" spans="1:118" x14ac:dyDescent="0.2">
      <c r="A18" s="10" t="s">
        <v>55</v>
      </c>
      <c r="B18" s="10" t="s">
        <v>256</v>
      </c>
      <c r="C18" s="71" t="str">
        <f t="shared" si="2"/>
        <v>GUIDER2_CNTR</v>
      </c>
      <c r="D18" s="64" t="s">
        <v>269</v>
      </c>
      <c r="E18" s="10" t="s">
        <v>185</v>
      </c>
      <c r="F18" s="10">
        <v>2048</v>
      </c>
      <c r="G18" s="10">
        <v>2048</v>
      </c>
      <c r="H18" s="9">
        <v>1024.5</v>
      </c>
      <c r="I18" s="9">
        <v>1024.5</v>
      </c>
      <c r="J18" s="10">
        <v>128</v>
      </c>
      <c r="K18" s="67">
        <v>128</v>
      </c>
      <c r="L18" s="91">
        <f t="shared" si="14"/>
        <v>64.5</v>
      </c>
      <c r="M18" s="91">
        <f t="shared" si="12"/>
        <v>64.5</v>
      </c>
      <c r="N18" s="44">
        <f t="shared" si="10"/>
        <v>6.8000833122662849E-2</v>
      </c>
      <c r="O18" s="44">
        <f t="shared" si="11"/>
        <v>6.9820497674780005E-2</v>
      </c>
      <c r="P18" s="107">
        <f>Calc!R18</f>
        <v>24.43</v>
      </c>
      <c r="Q18" s="107">
        <f>Calc!S18</f>
        <v>-697.5</v>
      </c>
      <c r="R18" s="105">
        <f t="shared" si="13"/>
        <v>0.1903</v>
      </c>
      <c r="S18" s="10">
        <v>-1</v>
      </c>
      <c r="T18" s="10">
        <v>0</v>
      </c>
      <c r="U18" s="10">
        <v>-1</v>
      </c>
      <c r="V18" s="19">
        <f>Calc!H96</f>
        <v>-90.947257256038455</v>
      </c>
      <c r="W18" s="19">
        <f>Calc!I96</f>
        <v>0.19029999999999997</v>
      </c>
      <c r="X18" s="19">
        <f>Calc!J18</f>
        <v>-4.3526541511208059</v>
      </c>
      <c r="Y18" s="19">
        <f>Calc!K18</f>
        <v>4.355744518557815</v>
      </c>
      <c r="Z18" s="19">
        <f>Calc!L18</f>
        <v>4.3503603454786379</v>
      </c>
      <c r="AA18" s="19">
        <f>Calc!M18</f>
        <v>-4.3472915006332737</v>
      </c>
      <c r="AB18" s="19">
        <f>Calc!N18</f>
        <v>-4.400794001811156</v>
      </c>
      <c r="AC18" s="19">
        <f>Calc!O18</f>
        <v>-4.5464632605685784</v>
      </c>
      <c r="AD18" s="19">
        <f>Calc!P18</f>
        <v>4.3924378759645029</v>
      </c>
      <c r="AE18" s="19">
        <f>Calc!Q18</f>
        <v>4.5346025462299577</v>
      </c>
      <c r="AF18" s="70">
        <v>41640</v>
      </c>
      <c r="AH18" s="67">
        <v>4</v>
      </c>
      <c r="AI18" s="114">
        <v>0</v>
      </c>
      <c r="AJ18" s="119">
        <f>Calc!H53</f>
        <v>6.7991538908970001E-2</v>
      </c>
      <c r="AK18" s="119">
        <f>Calc!I53</f>
        <v>0</v>
      </c>
      <c r="AL18" s="119">
        <f>Calc!J53</f>
        <v>2.7063761248389998E-7</v>
      </c>
      <c r="AM18" s="119">
        <f>Calc!K53</f>
        <v>-6.5588683360790001E-7</v>
      </c>
      <c r="AN18" s="119">
        <f>Calc!L53</f>
        <v>1.0526782012860001E-7</v>
      </c>
      <c r="AO18" s="119">
        <f>Calc!M53</f>
        <v>9.5123401053669994E-11</v>
      </c>
      <c r="AP18" s="119">
        <f>Calc!N53</f>
        <v>-1.55323856188E-11</v>
      </c>
      <c r="AQ18" s="119">
        <f>Calc!O53</f>
        <v>1.113996303819E-10</v>
      </c>
      <c r="AR18" s="119">
        <f>Calc!P53</f>
        <v>-4.9931572559189997E-12</v>
      </c>
      <c r="AS18" s="119">
        <f>Calc!Q53</f>
        <v>1.8798614397439999E-15</v>
      </c>
      <c r="AT18" s="119">
        <f>Calc!R53</f>
        <v>-5.4607743932169998E-15</v>
      </c>
      <c r="AU18" s="119">
        <f>Calc!S53</f>
        <v>3.1835220977009999E-15</v>
      </c>
      <c r="AV18" s="119">
        <f>Calc!T53</f>
        <v>-6.0680286901749997E-15</v>
      </c>
      <c r="AW18" s="119">
        <f>Calc!U53</f>
        <v>5.6440431557730002E-16</v>
      </c>
      <c r="AX18" s="120"/>
      <c r="AY18" s="120"/>
      <c r="AZ18" s="120"/>
      <c r="BA18" s="120"/>
      <c r="BB18" s="120"/>
      <c r="BC18" s="120"/>
      <c r="BD18" s="114">
        <v>0</v>
      </c>
      <c r="BE18" s="119">
        <f>Calc!V53</f>
        <v>-1.1242518251080001E-3</v>
      </c>
      <c r="BF18" s="119">
        <f>Calc!W53</f>
        <v>6.9820497674780005E-2</v>
      </c>
      <c r="BG18" s="119">
        <f>Calc!X53</f>
        <v>-2.6878338760860001E-7</v>
      </c>
      <c r="BH18" s="119">
        <f>Calc!Y53</f>
        <v>2.138812587202E-7</v>
      </c>
      <c r="BI18" s="119">
        <f>Calc!Z53</f>
        <v>-9.6507881566309995E-7</v>
      </c>
      <c r="BJ18" s="119">
        <f>Calc!AA53</f>
        <v>-5.8277944310300003E-12</v>
      </c>
      <c r="BK18" s="119">
        <f>Calc!AB53</f>
        <v>1.10931188351E-10</v>
      </c>
      <c r="BL18" s="119">
        <f>Calc!AC53</f>
        <v>-1.845446573021E-11</v>
      </c>
      <c r="BM18" s="119">
        <f>Calc!AD53</f>
        <v>1.277542579256E-10</v>
      </c>
      <c r="BN18" s="119">
        <f>Calc!AE53</f>
        <v>-1.5578603458240001E-15</v>
      </c>
      <c r="BO18" s="119">
        <f>Calc!AF53</f>
        <v>2.4687355146470001E-15</v>
      </c>
      <c r="BP18" s="119">
        <f>Calc!AG53</f>
        <v>-9.1152308174269995E-15</v>
      </c>
      <c r="BQ18" s="119">
        <f>Calc!AH53</f>
        <v>2.8651216690130001E-15</v>
      </c>
      <c r="BR18" s="119">
        <f>Calc!AI53</f>
        <v>-7.8318692487100003E-15</v>
      </c>
      <c r="BS18" s="119"/>
      <c r="BT18" s="119"/>
      <c r="BU18" s="119"/>
      <c r="BV18" s="119"/>
      <c r="BW18" s="119"/>
      <c r="BX18" s="119"/>
      <c r="BY18" s="114">
        <v>0</v>
      </c>
      <c r="BZ18" s="119">
        <f>Calc!AL53</f>
        <v>14.70758074069</v>
      </c>
      <c r="CA18" s="119">
        <f>Calc!AM53</f>
        <v>8.2092930703370003E-5</v>
      </c>
      <c r="CB18" s="119">
        <f>Calc!AN53</f>
        <v>-8.2715842448279997E-4</v>
      </c>
      <c r="CC18" s="119">
        <f>Calc!AO53</f>
        <v>2.0219496344240002E-3</v>
      </c>
      <c r="CD18" s="119">
        <f>Calc!AP53</f>
        <v>-3.1719755274070002E-4</v>
      </c>
      <c r="CE18" s="119">
        <f>Calc!AQ53</f>
        <v>-4.1801184635799996E-6</v>
      </c>
      <c r="CF18" s="119">
        <f>Calc!AR53</f>
        <v>5.8923729212409997E-8</v>
      </c>
      <c r="CG18" s="119">
        <f>Calc!AS53</f>
        <v>-4.1301904687000003E-6</v>
      </c>
      <c r="CH18" s="119">
        <f>Calc!AT53</f>
        <v>2.8837223461689999E-8</v>
      </c>
      <c r="CI18" s="119">
        <f>Calc!AU53</f>
        <v>-3.9607268667389997E-11</v>
      </c>
      <c r="CJ18" s="119">
        <f>Calc!AV53</f>
        <v>-2.741592756941E-11</v>
      </c>
      <c r="CK18" s="119">
        <f>Calc!AW53</f>
        <v>1.289142763909E-10</v>
      </c>
      <c r="CL18" s="119">
        <f>Calc!AX53</f>
        <v>-1.987879065708E-10</v>
      </c>
      <c r="CM18" s="119">
        <f>Calc!AY53</f>
        <v>-1.034051776871E-10</v>
      </c>
      <c r="CN18" s="119"/>
      <c r="CO18" s="119"/>
      <c r="CP18" s="119"/>
      <c r="CQ18" s="119"/>
      <c r="CR18" s="119"/>
      <c r="CS18" s="119"/>
      <c r="CT18" s="114">
        <v>0</v>
      </c>
      <c r="CU18" s="119">
        <f>Calc!AZ53</f>
        <v>0.2367901424868</v>
      </c>
      <c r="CV18" s="119">
        <f>Calc!BA53</f>
        <v>14.32237448929</v>
      </c>
      <c r="CW18" s="119">
        <f>Calc!BB53</f>
        <v>8.1176675919300003E-4</v>
      </c>
      <c r="CX18" s="119">
        <f>Calc!BC53</f>
        <v>-5.199578583018E-4</v>
      </c>
      <c r="CY18" s="119">
        <f>Calc!BD53</f>
        <v>2.8300596039669999E-3</v>
      </c>
      <c r="CZ18" s="119">
        <f>Calc!BE53</f>
        <v>-1.4026111759930001E-9</v>
      </c>
      <c r="DA18" s="119">
        <f>Calc!BF53</f>
        <v>-4.2409444842980001E-6</v>
      </c>
      <c r="DB18" s="119">
        <f>Calc!BG53</f>
        <v>1.3478385207580001E-8</v>
      </c>
      <c r="DC18" s="119">
        <f>Calc!BH53</f>
        <v>-4.1850102224370002E-6</v>
      </c>
      <c r="DD18" s="119">
        <f>Calc!BI53</f>
        <v>-1.3626456171609999E-10</v>
      </c>
      <c r="DE18" s="119">
        <f>Calc!BJ53</f>
        <v>8.6565834977909997E-11</v>
      </c>
      <c r="DF18" s="119">
        <f>Calc!BK53</f>
        <v>1.2332707880809999E-10</v>
      </c>
      <c r="DG18" s="119">
        <f>Calc!BL53</f>
        <v>-8.3937578082169997E-11</v>
      </c>
      <c r="DH18" s="119">
        <f>Calc!BM53</f>
        <v>1.4349148098220001E-10</v>
      </c>
      <c r="DI18" s="30"/>
      <c r="DJ18" s="30"/>
      <c r="DK18" s="30"/>
      <c r="DL18" s="30"/>
      <c r="DM18" s="30"/>
      <c r="DN18" s="30"/>
    </row>
    <row r="19" spans="1:118" x14ac:dyDescent="0.2">
      <c r="A19" s="10" t="s">
        <v>55</v>
      </c>
      <c r="B19" s="10" t="s">
        <v>257</v>
      </c>
      <c r="C19" s="71" t="str">
        <f t="shared" si="2"/>
        <v>GUIDER2_CNTR</v>
      </c>
      <c r="D19" s="64" t="s">
        <v>269</v>
      </c>
      <c r="E19" s="10" t="s">
        <v>185</v>
      </c>
      <c r="F19" s="10">
        <v>2048</v>
      </c>
      <c r="G19" s="10">
        <v>2048</v>
      </c>
      <c r="H19" s="9">
        <v>64.5</v>
      </c>
      <c r="I19" s="9">
        <v>64.5</v>
      </c>
      <c r="J19" s="10">
        <v>32</v>
      </c>
      <c r="K19" s="67">
        <v>32</v>
      </c>
      <c r="L19" s="91">
        <f t="shared" si="14"/>
        <v>16.5</v>
      </c>
      <c r="M19" s="91">
        <f t="shared" si="12"/>
        <v>16.5</v>
      </c>
      <c r="N19" s="44">
        <f t="shared" si="10"/>
        <v>6.9599366721340428E-2</v>
      </c>
      <c r="O19" s="44">
        <f t="shared" si="11"/>
        <v>7.2430133160549706E-2</v>
      </c>
      <c r="P19" s="107">
        <f>Calc!R19</f>
        <v>-42.239339483559881</v>
      </c>
      <c r="Q19" s="107">
        <f>Calc!S19</f>
        <v>-766.97305492785802</v>
      </c>
      <c r="R19" s="105">
        <f t="shared" si="13"/>
        <v>0.1903</v>
      </c>
      <c r="S19" s="10">
        <v>-1</v>
      </c>
      <c r="T19" s="10">
        <v>0</v>
      </c>
      <c r="U19" s="10">
        <v>-1</v>
      </c>
      <c r="V19" s="19">
        <f>Calc!H97</f>
        <v>-91.743341306949716</v>
      </c>
      <c r="W19" s="19">
        <f>Calc!I97</f>
        <v>1.0555701906492938</v>
      </c>
      <c r="X19" s="19">
        <f>Calc!J19</f>
        <v>-1.0956034149826428</v>
      </c>
      <c r="Y19" s="19">
        <f>Calc!K19</f>
        <v>1.1310336674107571</v>
      </c>
      <c r="Z19" s="19">
        <f>Calc!L19</f>
        <v>1.0955492177269146</v>
      </c>
      <c r="AA19" s="19">
        <f>Calc!M19</f>
        <v>-1.1301220178043245</v>
      </c>
      <c r="AB19" s="19">
        <f>Calc!N19</f>
        <v>-1.1252643872169859</v>
      </c>
      <c r="AC19" s="19">
        <f>Calc!O19</f>
        <v>-1.1931730513179801</v>
      </c>
      <c r="AD19" s="19">
        <f>Calc!P19</f>
        <v>1.1245907945618583</v>
      </c>
      <c r="AE19" s="19">
        <f>Calc!Q19</f>
        <v>1.1919765504872359</v>
      </c>
      <c r="AF19" s="70">
        <v>41640</v>
      </c>
      <c r="AH19" s="67">
        <v>4</v>
      </c>
      <c r="AI19" s="114">
        <v>0</v>
      </c>
      <c r="AJ19" s="119">
        <f>Calc!H54</f>
        <v>6.9567255369056558E-2</v>
      </c>
      <c r="AK19" s="119">
        <f>Calc!I54</f>
        <v>-1.0937848038645637E-3</v>
      </c>
      <c r="AL19" s="119">
        <f>Calc!J54</f>
        <v>5.8793086253733362E-7</v>
      </c>
      <c r="AM19" s="119">
        <f>Calc!K54</f>
        <v>-9.4320687495517129E-7</v>
      </c>
      <c r="AN19" s="119">
        <f>Calc!L54</f>
        <v>2.4942350798352403E-7</v>
      </c>
      <c r="AO19" s="119">
        <f>Calc!M54</f>
        <v>1.0758441239977527E-10</v>
      </c>
      <c r="AP19" s="119">
        <f>Calc!N54</f>
        <v>-3.7371778298850883E-11</v>
      </c>
      <c r="AQ19" s="119">
        <f>Calc!O54</f>
        <v>1.3498791543718993E-10</v>
      </c>
      <c r="AR19" s="119">
        <f>Calc!P54</f>
        <v>-1.2985777370303832E-11</v>
      </c>
      <c r="AS19" s="119">
        <f>Calc!Q54</f>
        <v>1.8798614397439999E-15</v>
      </c>
      <c r="AT19" s="119">
        <f>Calc!R54</f>
        <v>-5.4607743932169998E-15</v>
      </c>
      <c r="AU19" s="119">
        <f>Calc!S54</f>
        <v>3.1835220977009999E-15</v>
      </c>
      <c r="AV19" s="119">
        <f>Calc!T54</f>
        <v>-6.0680286901749997E-15</v>
      </c>
      <c r="AW19" s="119">
        <f>Calc!U54</f>
        <v>5.6440431557730002E-16</v>
      </c>
      <c r="AX19" s="120"/>
      <c r="AY19" s="120"/>
      <c r="AZ19" s="120"/>
      <c r="BA19" s="120"/>
      <c r="BB19" s="120"/>
      <c r="BC19" s="120"/>
      <c r="BD19" s="114">
        <v>0</v>
      </c>
      <c r="BE19" s="119">
        <f>Calc!V54</f>
        <v>-2.1139603657828227E-3</v>
      </c>
      <c r="BF19" s="119">
        <f>Calc!W54</f>
        <v>7.2421873936386078E-2</v>
      </c>
      <c r="BG19" s="119">
        <f>Calc!X54</f>
        <v>-4.1590187762743149E-7</v>
      </c>
      <c r="BH19" s="119">
        <f>Calc!Y54</f>
        <v>5.1065114978286922E-7</v>
      </c>
      <c r="BI19" s="119">
        <f>Calc!Z54</f>
        <v>-1.4103565548993241E-6</v>
      </c>
      <c r="BJ19" s="119">
        <f>Calc!AA54</f>
        <v>-1.4179964253055281E-11</v>
      </c>
      <c r="BK19" s="119">
        <f>Calc!AB54</f>
        <v>1.3554238980264319E-10</v>
      </c>
      <c r="BL19" s="119">
        <f>Calc!AC54</f>
        <v>-4.4207259306427277E-11</v>
      </c>
      <c r="BM19" s="119">
        <f>Calc!AD54</f>
        <v>1.6057915264289886E-10</v>
      </c>
      <c r="BN19" s="119">
        <f>Calc!AE54</f>
        <v>-1.5578603458240001E-15</v>
      </c>
      <c r="BO19" s="119">
        <f>Calc!AF54</f>
        <v>2.4687355146470001E-15</v>
      </c>
      <c r="BP19" s="119">
        <f>Calc!AG54</f>
        <v>-9.1152308174269995E-15</v>
      </c>
      <c r="BQ19" s="119">
        <f>Calc!AH54</f>
        <v>2.8651216690130001E-15</v>
      </c>
      <c r="BR19" s="119">
        <f>Calc!AI54</f>
        <v>-7.8318692487100003E-15</v>
      </c>
      <c r="BS19" s="119"/>
      <c r="BT19" s="119"/>
      <c r="BU19" s="119"/>
      <c r="BV19" s="119"/>
      <c r="BW19" s="119"/>
      <c r="BX19" s="119"/>
      <c r="BY19" s="114">
        <v>0</v>
      </c>
      <c r="BZ19" s="119">
        <f>Calc!AL54</f>
        <v>14.380921508854101</v>
      </c>
      <c r="CA19" s="119">
        <f>Calc!AM54</f>
        <v>0.21741943197149771</v>
      </c>
      <c r="CB19" s="119">
        <f>Calc!AN54</f>
        <v>-1.6644660001563724E-3</v>
      </c>
      <c r="CC19" s="119">
        <f>Calc!AO54</f>
        <v>2.5998316436655041E-3</v>
      </c>
      <c r="CD19" s="119">
        <f>Calc!AP54</f>
        <v>-5.9731263139635633E-4</v>
      </c>
      <c r="CE19" s="119">
        <f>Calc!AQ54</f>
        <v>-4.1887334818975339E-6</v>
      </c>
      <c r="CF19" s="119">
        <f>Calc!AR54</f>
        <v>3.5490202299578123E-8</v>
      </c>
      <c r="CG19" s="119">
        <f>Calc!AS54</f>
        <v>-4.0714977614841493E-6</v>
      </c>
      <c r="CH19" s="119">
        <f>Calc!AT54</f>
        <v>4.4457032350542067E-8</v>
      </c>
      <c r="CI19" s="119">
        <f>Calc!AU54</f>
        <v>-3.9607268667389997E-11</v>
      </c>
      <c r="CJ19" s="119">
        <f>Calc!AV54</f>
        <v>-2.741592756941E-11</v>
      </c>
      <c r="CK19" s="119">
        <f>Calc!AW54</f>
        <v>1.289142763909E-10</v>
      </c>
      <c r="CL19" s="119">
        <f>Calc!AX54</f>
        <v>-1.987879065708E-10</v>
      </c>
      <c r="CM19" s="119">
        <f>Calc!AY54</f>
        <v>-1.034051776871E-10</v>
      </c>
      <c r="CN19" s="119"/>
      <c r="CO19" s="119"/>
      <c r="CP19" s="119"/>
      <c r="CQ19" s="119"/>
      <c r="CR19" s="119"/>
      <c r="CS19" s="119"/>
      <c r="CT19" s="114">
        <v>0</v>
      </c>
      <c r="CU19" s="119">
        <f>Calc!AZ54</f>
        <v>0.4200821370209612</v>
      </c>
      <c r="CV19" s="119">
        <f>Calc!BA54</f>
        <v>13.813198757005335</v>
      </c>
      <c r="CW19" s="119">
        <f>Calc!BB54</f>
        <v>1.1028437053646394E-3</v>
      </c>
      <c r="CX19" s="119">
        <f>Calc!BC54</f>
        <v>-1.0877192501529995E-3</v>
      </c>
      <c r="CY19" s="119">
        <f>Calc!BD54</f>
        <v>3.7118589127310632E-3</v>
      </c>
      <c r="CZ19" s="119">
        <f>Calc!BE54</f>
        <v>-4.3648443065963929E-8</v>
      </c>
      <c r="DA19" s="119">
        <f>Calc!BF54</f>
        <v>-4.2408809830915571E-6</v>
      </c>
      <c r="DB19" s="119">
        <f>Calc!BG54</f>
        <v>4.7415513099542081E-8</v>
      </c>
      <c r="DC19" s="119">
        <f>Calc!BH54</f>
        <v>-4.2305889272792066E-6</v>
      </c>
      <c r="DD19" s="119">
        <f>Calc!BI54</f>
        <v>-1.3626456171609999E-10</v>
      </c>
      <c r="DE19" s="119">
        <f>Calc!BJ54</f>
        <v>8.6565834977909997E-11</v>
      </c>
      <c r="DF19" s="119">
        <f>Calc!BK54</f>
        <v>1.2332707880809999E-10</v>
      </c>
      <c r="DG19" s="119">
        <f>Calc!BL54</f>
        <v>-8.3937578082169997E-11</v>
      </c>
      <c r="DH19" s="119">
        <f>Calc!BM54</f>
        <v>1.4349148098220001E-10</v>
      </c>
      <c r="DI19" s="30"/>
      <c r="DJ19" s="30"/>
      <c r="DK19" s="30"/>
      <c r="DL19" s="30"/>
      <c r="DM19" s="30"/>
      <c r="DN19" s="30"/>
    </row>
    <row r="20" spans="1:118" x14ac:dyDescent="0.2">
      <c r="A20" s="10" t="s">
        <v>55</v>
      </c>
      <c r="B20" s="10" t="s">
        <v>258</v>
      </c>
      <c r="C20" s="71" t="str">
        <f t="shared" si="2"/>
        <v>GUIDER2_CNTR</v>
      </c>
      <c r="D20" s="64" t="s">
        <v>269</v>
      </c>
      <c r="E20" s="10" t="s">
        <v>185</v>
      </c>
      <c r="F20" s="10">
        <v>2048</v>
      </c>
      <c r="G20" s="10">
        <v>2048</v>
      </c>
      <c r="H20" s="9">
        <v>544.5</v>
      </c>
      <c r="I20" s="9">
        <v>544.5</v>
      </c>
      <c r="J20" s="10">
        <v>32</v>
      </c>
      <c r="K20" s="67">
        <v>32</v>
      </c>
      <c r="L20" s="91">
        <f t="shared" si="14"/>
        <v>16.5</v>
      </c>
      <c r="M20" s="91">
        <f t="shared" si="12"/>
        <v>16.5</v>
      </c>
      <c r="N20" s="44">
        <f t="shared" si="10"/>
        <v>6.8686218595098922E-2</v>
      </c>
      <c r="O20" s="44">
        <f t="shared" si="11"/>
        <v>7.09803150333361E-2</v>
      </c>
      <c r="P20" s="107">
        <f>Calc!R20</f>
        <v>-8.5838150259667447</v>
      </c>
      <c r="Q20" s="107">
        <f>Calc!S20</f>
        <v>-731.80792605978127</v>
      </c>
      <c r="R20" s="105">
        <f t="shared" si="13"/>
        <v>0.1903</v>
      </c>
      <c r="S20" s="10">
        <v>-1</v>
      </c>
      <c r="T20" s="10">
        <v>0</v>
      </c>
      <c r="U20" s="10">
        <v>-1</v>
      </c>
      <c r="V20" s="19">
        <f>Calc!H98</f>
        <v>-91.292781218161167</v>
      </c>
      <c r="W20" s="19">
        <f>Calc!I98</f>
        <v>0.57599965694917565</v>
      </c>
      <c r="X20" s="19">
        <f>Calc!J20</f>
        <v>-1.0911058787282031</v>
      </c>
      <c r="Y20" s="19">
        <f>Calc!K20</f>
        <v>1.1067003354430851</v>
      </c>
      <c r="Z20" s="19">
        <f>Calc!L20</f>
        <v>1.0910061255381247</v>
      </c>
      <c r="AA20" s="19">
        <f>Calc!M20</f>
        <v>-1.1059925139382532</v>
      </c>
      <c r="AB20" s="19">
        <f>Calc!N20</f>
        <v>-1.1111859782827522</v>
      </c>
      <c r="AC20" s="19">
        <f>Calc!O20</f>
        <v>-1.1609075378341724</v>
      </c>
      <c r="AD20" s="19">
        <f>Calc!P20</f>
        <v>1.1105925613628835</v>
      </c>
      <c r="AE20" s="19">
        <f>Calc!Q20</f>
        <v>1.1599555363783292</v>
      </c>
      <c r="AF20" s="70">
        <v>41640</v>
      </c>
      <c r="AH20" s="67">
        <v>4</v>
      </c>
      <c r="AI20" s="114">
        <v>0</v>
      </c>
      <c r="AJ20" s="119">
        <f>Calc!H55</f>
        <v>6.8668768354038803E-2</v>
      </c>
      <c r="AK20" s="119">
        <f>Calc!I55</f>
        <v>-4.7781663188542766E-4</v>
      </c>
      <c r="AL20" s="119">
        <f>Calc!J55</f>
        <v>4.2217754630441277E-7</v>
      </c>
      <c r="AM20" s="119">
        <f>Calc!K55</f>
        <v>-7.886442116250537E-7</v>
      </c>
      <c r="AN20" s="119">
        <f>Calc!L55</f>
        <v>1.7163772660824867E-7</v>
      </c>
      <c r="AO20" s="119">
        <f>Calc!M55</f>
        <v>1.0135390672672264E-10</v>
      </c>
      <c r="AP20" s="119">
        <f>Calc!N55</f>
        <v>-2.645208195882544E-11</v>
      </c>
      <c r="AQ20" s="119">
        <f>Calc!O55</f>
        <v>1.2319377290954495E-10</v>
      </c>
      <c r="AR20" s="119">
        <f>Calc!P55</f>
        <v>-8.9894673131114158E-12</v>
      </c>
      <c r="AS20" s="119">
        <f>Calc!Q55</f>
        <v>1.8798614397439999E-15</v>
      </c>
      <c r="AT20" s="119">
        <f>Calc!R55</f>
        <v>-5.4607743932169998E-15</v>
      </c>
      <c r="AU20" s="119">
        <f>Calc!S55</f>
        <v>3.1835220977009999E-15</v>
      </c>
      <c r="AV20" s="119">
        <f>Calc!T55</f>
        <v>-6.0680286901749997E-15</v>
      </c>
      <c r="AW20" s="119">
        <f>Calc!U55</f>
        <v>5.6440431557730002E-16</v>
      </c>
      <c r="AX20" s="120"/>
      <c r="AY20" s="120"/>
      <c r="AZ20" s="120"/>
      <c r="BA20" s="120"/>
      <c r="BB20" s="120"/>
      <c r="BC20" s="120"/>
      <c r="BD20" s="114">
        <v>0</v>
      </c>
      <c r="BE20" s="119">
        <f>Calc!V55</f>
        <v>-1.5481852709133717E-3</v>
      </c>
      <c r="BF20" s="119">
        <f>Calc!W55</f>
        <v>7.0978706761238838E-2</v>
      </c>
      <c r="BG20" s="119">
        <f>Calc!X55</f>
        <v>-3.3638250730788953E-7</v>
      </c>
      <c r="BH20" s="119">
        <f>Calc!Y55</f>
        <v>3.5017884544484807E-7</v>
      </c>
      <c r="BI20" s="119">
        <f>Calc!Z55</f>
        <v>-1.1728103879538382E-6</v>
      </c>
      <c r="BJ20" s="119">
        <f>Calc!AA55</f>
        <v>-1.000387934204264E-11</v>
      </c>
      <c r="BK20" s="119">
        <f>Calc!AB55</f>
        <v>1.2323678907682161E-10</v>
      </c>
      <c r="BL20" s="119">
        <f>Calc!AC55</f>
        <v>-3.1330862518318645E-11</v>
      </c>
      <c r="BM20" s="119">
        <f>Calc!AD55</f>
        <v>1.4416670528424943E-10</v>
      </c>
      <c r="BN20" s="119">
        <f>Calc!AE55</f>
        <v>-1.5578603458240001E-15</v>
      </c>
      <c r="BO20" s="119">
        <f>Calc!AF55</f>
        <v>2.4687355146470001E-15</v>
      </c>
      <c r="BP20" s="119">
        <f>Calc!AG55</f>
        <v>-9.1152308174269995E-15</v>
      </c>
      <c r="BQ20" s="119">
        <f>Calc!AH55</f>
        <v>2.8651216690130001E-15</v>
      </c>
      <c r="BR20" s="119">
        <f>Calc!AI55</f>
        <v>-7.8318692487100003E-15</v>
      </c>
      <c r="BS20" s="119"/>
      <c r="BT20" s="119"/>
      <c r="BU20" s="119"/>
      <c r="BV20" s="119"/>
      <c r="BW20" s="119"/>
      <c r="BX20" s="119"/>
      <c r="BY20" s="114">
        <v>0</v>
      </c>
      <c r="BZ20" s="119">
        <f>Calc!AL55</f>
        <v>14.564980158879099</v>
      </c>
      <c r="CA20" s="119">
        <f>Calc!AM55</f>
        <v>9.794052061254864E-2</v>
      </c>
      <c r="CB20" s="119">
        <f>Calc!AN55</f>
        <v>-1.2417715420532242E-3</v>
      </c>
      <c r="CC20" s="119">
        <f>Calc!AO55</f>
        <v>2.3087481695911512E-3</v>
      </c>
      <c r="CD20" s="119">
        <f>Calc!AP55</f>
        <v>-4.559771451659958E-4</v>
      </c>
      <c r="CE20" s="119">
        <f>Calc!AQ55</f>
        <v>-4.184387145489804E-6</v>
      </c>
      <c r="CF20" s="119">
        <f>Calc!AR55</f>
        <v>4.7344017947619498E-8</v>
      </c>
      <c r="CG20" s="119">
        <f>Calc!AS55</f>
        <v>-4.1011827095604483E-6</v>
      </c>
      <c r="CH20" s="119">
        <f>Calc!AT55</f>
        <v>3.6532908385683586E-8</v>
      </c>
      <c r="CI20" s="119">
        <f>Calc!AU55</f>
        <v>-3.9607268667389997E-11</v>
      </c>
      <c r="CJ20" s="119">
        <f>Calc!AV55</f>
        <v>-2.741592756941E-11</v>
      </c>
      <c r="CK20" s="119">
        <f>Calc!AW55</f>
        <v>1.289142763909E-10</v>
      </c>
      <c r="CL20" s="119">
        <f>Calc!AX55</f>
        <v>-1.987879065708E-10</v>
      </c>
      <c r="CM20" s="119">
        <f>Calc!AY55</f>
        <v>-1.034051776871E-10</v>
      </c>
      <c r="CN20" s="119"/>
      <c r="CO20" s="119"/>
      <c r="CP20" s="119"/>
      <c r="CQ20" s="119"/>
      <c r="CR20" s="119"/>
      <c r="CS20" s="119"/>
      <c r="CT20" s="114">
        <v>0</v>
      </c>
      <c r="CU20" s="119">
        <f>Calc!AZ55</f>
        <v>0.31769905772014922</v>
      </c>
      <c r="CV20" s="119">
        <f>Calc!BA55</f>
        <v>14.090929184324654</v>
      </c>
      <c r="CW20" s="119">
        <f>Calc!BB55</f>
        <v>9.5655763139870439E-4</v>
      </c>
      <c r="CX20" s="119">
        <f>Calc!BC55</f>
        <v>-8.0051288376516334E-4</v>
      </c>
      <c r="CY20" s="119">
        <f>Calc!BD55</f>
        <v>3.2640528568432881E-3</v>
      </c>
      <c r="CZ20" s="119">
        <f>Calc!BE55</f>
        <v>-2.2314225202996114E-8</v>
      </c>
      <c r="DA20" s="119">
        <f>Calc!BF55</f>
        <v>-4.2408897101273968E-6</v>
      </c>
      <c r="DB20" s="119">
        <f>Calc!BG55</f>
        <v>3.0259965515794804E-8</v>
      </c>
      <c r="DC20" s="119">
        <f>Calc!BH55</f>
        <v>-4.2075261498234039E-6</v>
      </c>
      <c r="DD20" s="119">
        <f>Calc!BI55</f>
        <v>-1.3626456171609999E-10</v>
      </c>
      <c r="DE20" s="119">
        <f>Calc!BJ55</f>
        <v>8.6565834977909997E-11</v>
      </c>
      <c r="DF20" s="119">
        <f>Calc!BK55</f>
        <v>1.2332707880809999E-10</v>
      </c>
      <c r="DG20" s="119">
        <f>Calc!BL55</f>
        <v>-8.3937578082169997E-11</v>
      </c>
      <c r="DH20" s="119">
        <f>Calc!BM55</f>
        <v>1.4349148098220001E-10</v>
      </c>
      <c r="DI20" s="30"/>
      <c r="DJ20" s="30"/>
      <c r="DK20" s="30"/>
      <c r="DL20" s="30"/>
      <c r="DM20" s="30"/>
      <c r="DN20" s="30"/>
    </row>
    <row r="21" spans="1:118" x14ac:dyDescent="0.2">
      <c r="A21" s="10" t="s">
        <v>55</v>
      </c>
      <c r="B21" s="10" t="s">
        <v>259</v>
      </c>
      <c r="C21" s="71" t="str">
        <f t="shared" si="2"/>
        <v>GUIDER2_CNTR</v>
      </c>
      <c r="D21" s="64" t="s">
        <v>269</v>
      </c>
      <c r="E21" s="10" t="s">
        <v>185</v>
      </c>
      <c r="F21" s="10">
        <v>2048</v>
      </c>
      <c r="G21" s="10">
        <v>2048</v>
      </c>
      <c r="H21" s="9">
        <v>1024.5</v>
      </c>
      <c r="I21" s="9">
        <v>1024.5</v>
      </c>
      <c r="J21" s="10">
        <v>32</v>
      </c>
      <c r="K21" s="67">
        <v>32</v>
      </c>
      <c r="L21" s="91">
        <f t="shared" si="14"/>
        <v>16.5</v>
      </c>
      <c r="M21" s="91">
        <f t="shared" si="12"/>
        <v>16.5</v>
      </c>
      <c r="N21" s="44">
        <f t="shared" si="10"/>
        <v>6.8000833122662849E-2</v>
      </c>
      <c r="O21" s="44">
        <f t="shared" si="11"/>
        <v>6.9820497674780005E-2</v>
      </c>
      <c r="P21" s="107">
        <f>Calc!R21</f>
        <v>24.43</v>
      </c>
      <c r="Q21" s="107">
        <f>Calc!S21</f>
        <v>-697.5</v>
      </c>
      <c r="R21" s="105">
        <f t="shared" si="13"/>
        <v>0.1903</v>
      </c>
      <c r="S21" s="10">
        <v>-1</v>
      </c>
      <c r="T21" s="10">
        <v>0</v>
      </c>
      <c r="U21" s="10">
        <v>-1</v>
      </c>
      <c r="V21" s="19">
        <f>Calc!H99</f>
        <v>-90.947257256038455</v>
      </c>
      <c r="W21" s="19">
        <f>Calc!I99</f>
        <v>0.19029999999999997</v>
      </c>
      <c r="X21" s="19">
        <f>Calc!J21</f>
        <v>-1.0879370600146172</v>
      </c>
      <c r="Y21" s="19">
        <f>Calc!K21</f>
        <v>1.0881296924790071</v>
      </c>
      <c r="Z21" s="19">
        <f>Calc!L21</f>
        <v>1.0877937087638496</v>
      </c>
      <c r="AA21" s="19">
        <f>Calc!M21</f>
        <v>-1.0876014125899538</v>
      </c>
      <c r="AB21" s="19">
        <f>Calc!N21</f>
        <v>-1.0994019277751887</v>
      </c>
      <c r="AC21" s="19">
        <f>Calc!O21</f>
        <v>-1.135487693002504</v>
      </c>
      <c r="AD21" s="19">
        <f>Calc!P21</f>
        <v>1.0988796958052161</v>
      </c>
      <c r="AE21" s="19">
        <f>Calc!Q21</f>
        <v>1.1347464452253628</v>
      </c>
      <c r="AF21" s="70">
        <v>41640</v>
      </c>
      <c r="AH21" s="67">
        <v>4</v>
      </c>
      <c r="AI21" s="114">
        <v>0</v>
      </c>
      <c r="AJ21" s="119">
        <f>Calc!H56</f>
        <v>6.7991538908970001E-2</v>
      </c>
      <c r="AK21" s="119">
        <f>Calc!I56</f>
        <v>0</v>
      </c>
      <c r="AL21" s="119">
        <f>Calc!J56</f>
        <v>2.7063761248389998E-7</v>
      </c>
      <c r="AM21" s="119">
        <f>Calc!K56</f>
        <v>-6.5588683360790001E-7</v>
      </c>
      <c r="AN21" s="119">
        <f>Calc!L56</f>
        <v>1.0526782012860001E-7</v>
      </c>
      <c r="AO21" s="119">
        <f>Calc!M56</f>
        <v>9.5123401053669994E-11</v>
      </c>
      <c r="AP21" s="119">
        <f>Calc!N56</f>
        <v>-1.55323856188E-11</v>
      </c>
      <c r="AQ21" s="119">
        <f>Calc!O56</f>
        <v>1.113996303819E-10</v>
      </c>
      <c r="AR21" s="119">
        <f>Calc!P56</f>
        <v>-4.9931572559189997E-12</v>
      </c>
      <c r="AS21" s="119">
        <f>Calc!Q56</f>
        <v>1.8798614397439999E-15</v>
      </c>
      <c r="AT21" s="119">
        <f>Calc!R56</f>
        <v>-5.4607743932169998E-15</v>
      </c>
      <c r="AU21" s="119">
        <f>Calc!S56</f>
        <v>3.1835220977009999E-15</v>
      </c>
      <c r="AV21" s="119">
        <f>Calc!T56</f>
        <v>-6.0680286901749997E-15</v>
      </c>
      <c r="AW21" s="119">
        <f>Calc!U56</f>
        <v>5.6440431557730002E-16</v>
      </c>
      <c r="AX21" s="120"/>
      <c r="AY21" s="120"/>
      <c r="AZ21" s="120"/>
      <c r="BA21" s="120"/>
      <c r="BB21" s="120"/>
      <c r="BC21" s="120"/>
      <c r="BD21" s="114">
        <v>0</v>
      </c>
      <c r="BE21" s="119">
        <f>Calc!V56</f>
        <v>-1.1242518251080001E-3</v>
      </c>
      <c r="BF21" s="119">
        <f>Calc!W56</f>
        <v>6.9820497674780005E-2</v>
      </c>
      <c r="BG21" s="119">
        <f>Calc!X56</f>
        <v>-2.6878338760860001E-7</v>
      </c>
      <c r="BH21" s="119">
        <f>Calc!Y56</f>
        <v>2.138812587202E-7</v>
      </c>
      <c r="BI21" s="119">
        <f>Calc!Z56</f>
        <v>-9.6507881566309995E-7</v>
      </c>
      <c r="BJ21" s="119">
        <f>Calc!AA56</f>
        <v>-5.8277944310300003E-12</v>
      </c>
      <c r="BK21" s="119">
        <f>Calc!AB56</f>
        <v>1.10931188351E-10</v>
      </c>
      <c r="BL21" s="119">
        <f>Calc!AC56</f>
        <v>-1.845446573021E-11</v>
      </c>
      <c r="BM21" s="119">
        <f>Calc!AD56</f>
        <v>1.277542579256E-10</v>
      </c>
      <c r="BN21" s="119">
        <f>Calc!AE56</f>
        <v>-1.5578603458240001E-15</v>
      </c>
      <c r="BO21" s="119">
        <f>Calc!AF56</f>
        <v>2.4687355146470001E-15</v>
      </c>
      <c r="BP21" s="119">
        <f>Calc!AG56</f>
        <v>-9.1152308174269995E-15</v>
      </c>
      <c r="BQ21" s="119">
        <f>Calc!AH56</f>
        <v>2.8651216690130001E-15</v>
      </c>
      <c r="BR21" s="119">
        <f>Calc!AI56</f>
        <v>-7.8318692487100003E-15</v>
      </c>
      <c r="BS21" s="119"/>
      <c r="BT21" s="119"/>
      <c r="BU21" s="119"/>
      <c r="BV21" s="119"/>
      <c r="BW21" s="119"/>
      <c r="BX21" s="119"/>
      <c r="BY21" s="114">
        <v>0</v>
      </c>
      <c r="BZ21" s="119">
        <f>Calc!AL56</f>
        <v>14.70758074069</v>
      </c>
      <c r="CA21" s="119">
        <f>Calc!AM56</f>
        <v>8.2092930703370003E-5</v>
      </c>
      <c r="CB21" s="119">
        <f>Calc!AN56</f>
        <v>-8.2715842448279997E-4</v>
      </c>
      <c r="CC21" s="119">
        <f>Calc!AO56</f>
        <v>2.0219496344240002E-3</v>
      </c>
      <c r="CD21" s="119">
        <f>Calc!AP56</f>
        <v>-3.1719755274070002E-4</v>
      </c>
      <c r="CE21" s="119">
        <f>Calc!AQ56</f>
        <v>-4.1801184635799996E-6</v>
      </c>
      <c r="CF21" s="119">
        <f>Calc!AR56</f>
        <v>5.8923729212409997E-8</v>
      </c>
      <c r="CG21" s="119">
        <f>Calc!AS56</f>
        <v>-4.1301904687000003E-6</v>
      </c>
      <c r="CH21" s="119">
        <f>Calc!AT56</f>
        <v>2.8837223461689999E-8</v>
      </c>
      <c r="CI21" s="119">
        <f>Calc!AU56</f>
        <v>-3.9607268667389997E-11</v>
      </c>
      <c r="CJ21" s="119">
        <f>Calc!AV56</f>
        <v>-2.741592756941E-11</v>
      </c>
      <c r="CK21" s="119">
        <f>Calc!AW56</f>
        <v>1.289142763909E-10</v>
      </c>
      <c r="CL21" s="119">
        <f>Calc!AX56</f>
        <v>-1.987879065708E-10</v>
      </c>
      <c r="CM21" s="119">
        <f>Calc!AY56</f>
        <v>-1.034051776871E-10</v>
      </c>
      <c r="CN21" s="119"/>
      <c r="CO21" s="119"/>
      <c r="CP21" s="119"/>
      <c r="CQ21" s="119"/>
      <c r="CR21" s="119"/>
      <c r="CS21" s="119"/>
      <c r="CT21" s="114">
        <v>0</v>
      </c>
      <c r="CU21" s="119">
        <f>Calc!AZ56</f>
        <v>0.2367901424868</v>
      </c>
      <c r="CV21" s="119">
        <f>Calc!BA56</f>
        <v>14.32237448929</v>
      </c>
      <c r="CW21" s="119">
        <f>Calc!BB56</f>
        <v>8.1176675919300003E-4</v>
      </c>
      <c r="CX21" s="119">
        <f>Calc!BC56</f>
        <v>-5.199578583018E-4</v>
      </c>
      <c r="CY21" s="119">
        <f>Calc!BD56</f>
        <v>2.8300596039669999E-3</v>
      </c>
      <c r="CZ21" s="119">
        <f>Calc!BE56</f>
        <v>-1.4026111759930001E-9</v>
      </c>
      <c r="DA21" s="119">
        <f>Calc!BF56</f>
        <v>-4.2409444842980001E-6</v>
      </c>
      <c r="DB21" s="119">
        <f>Calc!BG56</f>
        <v>1.3478385207580001E-8</v>
      </c>
      <c r="DC21" s="119">
        <f>Calc!BH56</f>
        <v>-4.1850102224370002E-6</v>
      </c>
      <c r="DD21" s="119">
        <f>Calc!BI56</f>
        <v>-1.3626456171609999E-10</v>
      </c>
      <c r="DE21" s="119">
        <f>Calc!BJ56</f>
        <v>8.6565834977909997E-11</v>
      </c>
      <c r="DF21" s="119">
        <f>Calc!BK56</f>
        <v>1.2332707880809999E-10</v>
      </c>
      <c r="DG21" s="119">
        <f>Calc!BL56</f>
        <v>-8.3937578082169997E-11</v>
      </c>
      <c r="DH21" s="119">
        <f>Calc!BM56</f>
        <v>1.4349148098220001E-10</v>
      </c>
      <c r="DI21" s="30"/>
      <c r="DJ21" s="30"/>
      <c r="DK21" s="30"/>
      <c r="DL21" s="30"/>
      <c r="DM21" s="30"/>
      <c r="DN21" s="30"/>
    </row>
    <row r="22" spans="1:118" x14ac:dyDescent="0.2">
      <c r="A22" s="10" t="s">
        <v>55</v>
      </c>
      <c r="B22" s="10" t="s">
        <v>260</v>
      </c>
      <c r="C22" s="71" t="str">
        <f t="shared" si="2"/>
        <v>GUIDER2_CNTR</v>
      </c>
      <c r="D22" s="64" t="s">
        <v>269</v>
      </c>
      <c r="E22" s="10" t="s">
        <v>185</v>
      </c>
      <c r="F22" s="10">
        <v>2048</v>
      </c>
      <c r="G22" s="10">
        <v>2048</v>
      </c>
      <c r="H22" s="9">
        <v>64.5</v>
      </c>
      <c r="I22" s="9">
        <v>64.5</v>
      </c>
      <c r="J22" s="10">
        <v>8</v>
      </c>
      <c r="K22" s="67">
        <v>8</v>
      </c>
      <c r="L22" s="91">
        <f t="shared" si="14"/>
        <v>4.5</v>
      </c>
      <c r="M22" s="91">
        <f t="shared" si="12"/>
        <v>4.5</v>
      </c>
      <c r="N22" s="44">
        <f t="shared" si="10"/>
        <v>6.9599366721340428E-2</v>
      </c>
      <c r="O22" s="44">
        <f t="shared" si="11"/>
        <v>7.2430133160549706E-2</v>
      </c>
      <c r="P22" s="107">
        <f>Calc!R22</f>
        <v>-42.239339483559881</v>
      </c>
      <c r="Q22" s="107">
        <f>Calc!S22</f>
        <v>-766.97305492785802</v>
      </c>
      <c r="R22" s="105">
        <f t="shared" si="13"/>
        <v>0.1903</v>
      </c>
      <c r="S22" s="10">
        <v>-1</v>
      </c>
      <c r="T22" s="10">
        <v>0</v>
      </c>
      <c r="U22" s="10">
        <v>-1</v>
      </c>
      <c r="V22" s="19">
        <f>Calc!H100</f>
        <v>-91.743341306949716</v>
      </c>
      <c r="W22" s="19">
        <f>Calc!I100</f>
        <v>1.0555701906492938</v>
      </c>
      <c r="X22" s="19">
        <f>Calc!J22</f>
        <v>-0.2738955882040951</v>
      </c>
      <c r="Y22" s="19">
        <f>Calc!K22</f>
        <v>0.28267266842351668</v>
      </c>
      <c r="Z22" s="19">
        <f>Calc!L22</f>
        <v>0.27389220092093181</v>
      </c>
      <c r="AA22" s="19">
        <f>Calc!M22</f>
        <v>-0.28261569045487744</v>
      </c>
      <c r="AB22" s="19">
        <f>Calc!N22</f>
        <v>-0.28125271921730516</v>
      </c>
      <c r="AC22" s="19">
        <f>Calc!O22</f>
        <v>-0.29818075045665632</v>
      </c>
      <c r="AD22" s="19">
        <f>Calc!P22</f>
        <v>0.28121061977751366</v>
      </c>
      <c r="AE22" s="19">
        <f>Calc!Q22</f>
        <v>0.29810596933781691</v>
      </c>
      <c r="AF22" s="70">
        <v>41640</v>
      </c>
      <c r="AH22" s="67">
        <v>4</v>
      </c>
      <c r="AI22" s="114">
        <v>0</v>
      </c>
      <c r="AJ22" s="119">
        <f>Calc!H57</f>
        <v>6.9567255369056558E-2</v>
      </c>
      <c r="AK22" s="119">
        <f>Calc!I57</f>
        <v>-1.0937848038645637E-3</v>
      </c>
      <c r="AL22" s="119">
        <f>Calc!J57</f>
        <v>5.8793086253733362E-7</v>
      </c>
      <c r="AM22" s="119">
        <f>Calc!K57</f>
        <v>-9.4320687495517129E-7</v>
      </c>
      <c r="AN22" s="119">
        <f>Calc!L57</f>
        <v>2.4942350798352403E-7</v>
      </c>
      <c r="AO22" s="119">
        <f>Calc!M57</f>
        <v>1.0758441239977527E-10</v>
      </c>
      <c r="AP22" s="119">
        <f>Calc!N57</f>
        <v>-3.7371778298850883E-11</v>
      </c>
      <c r="AQ22" s="119">
        <f>Calc!O57</f>
        <v>1.3498791543718993E-10</v>
      </c>
      <c r="AR22" s="119">
        <f>Calc!P57</f>
        <v>-1.2985777370303832E-11</v>
      </c>
      <c r="AS22" s="119">
        <f>Calc!Q57</f>
        <v>1.8798614397439999E-15</v>
      </c>
      <c r="AT22" s="119">
        <f>Calc!R57</f>
        <v>-5.4607743932169998E-15</v>
      </c>
      <c r="AU22" s="119">
        <f>Calc!S57</f>
        <v>3.1835220977009999E-15</v>
      </c>
      <c r="AV22" s="119">
        <f>Calc!T57</f>
        <v>-6.0680286901749997E-15</v>
      </c>
      <c r="AW22" s="119">
        <f>Calc!U57</f>
        <v>5.6440431557730002E-16</v>
      </c>
      <c r="AX22" s="120"/>
      <c r="AY22" s="120"/>
      <c r="AZ22" s="120"/>
      <c r="BA22" s="120"/>
      <c r="BB22" s="120"/>
      <c r="BC22" s="120"/>
      <c r="BD22" s="114">
        <v>0</v>
      </c>
      <c r="BE22" s="119">
        <f>Calc!V57</f>
        <v>-2.1139603657828227E-3</v>
      </c>
      <c r="BF22" s="119">
        <f>Calc!W57</f>
        <v>7.2421873936386078E-2</v>
      </c>
      <c r="BG22" s="119">
        <f>Calc!X57</f>
        <v>-4.1590187762743149E-7</v>
      </c>
      <c r="BH22" s="119">
        <f>Calc!Y57</f>
        <v>5.1065114978286922E-7</v>
      </c>
      <c r="BI22" s="119">
        <f>Calc!Z57</f>
        <v>-1.4103565548993241E-6</v>
      </c>
      <c r="BJ22" s="119">
        <f>Calc!AA57</f>
        <v>-1.4179964253055281E-11</v>
      </c>
      <c r="BK22" s="119">
        <f>Calc!AB57</f>
        <v>1.3554238980264319E-10</v>
      </c>
      <c r="BL22" s="119">
        <f>Calc!AC57</f>
        <v>-4.4207259306427277E-11</v>
      </c>
      <c r="BM22" s="119">
        <f>Calc!AD57</f>
        <v>1.6057915264289886E-10</v>
      </c>
      <c r="BN22" s="119">
        <f>Calc!AE57</f>
        <v>-1.5578603458240001E-15</v>
      </c>
      <c r="BO22" s="119">
        <f>Calc!AF57</f>
        <v>2.4687355146470001E-15</v>
      </c>
      <c r="BP22" s="119">
        <f>Calc!AG57</f>
        <v>-9.1152308174269995E-15</v>
      </c>
      <c r="BQ22" s="119">
        <f>Calc!AH57</f>
        <v>2.8651216690130001E-15</v>
      </c>
      <c r="BR22" s="119">
        <f>Calc!AI57</f>
        <v>-7.8318692487100003E-15</v>
      </c>
      <c r="BS22" s="119"/>
      <c r="BT22" s="119"/>
      <c r="BU22" s="119"/>
      <c r="BV22" s="119"/>
      <c r="BW22" s="119"/>
      <c r="BX22" s="119"/>
      <c r="BY22" s="114">
        <v>0</v>
      </c>
      <c r="BZ22" s="119">
        <f>Calc!AL57</f>
        <v>14.380921508854101</v>
      </c>
      <c r="CA22" s="119">
        <f>Calc!AM57</f>
        <v>0.21741943197149771</v>
      </c>
      <c r="CB22" s="119">
        <f>Calc!AN57</f>
        <v>-1.6644660001563724E-3</v>
      </c>
      <c r="CC22" s="119">
        <f>Calc!AO57</f>
        <v>2.5998316436655041E-3</v>
      </c>
      <c r="CD22" s="119">
        <f>Calc!AP57</f>
        <v>-5.9731263139635633E-4</v>
      </c>
      <c r="CE22" s="119">
        <f>Calc!AQ57</f>
        <v>-4.1887334818975339E-6</v>
      </c>
      <c r="CF22" s="119">
        <f>Calc!AR57</f>
        <v>3.5490202299578123E-8</v>
      </c>
      <c r="CG22" s="119">
        <f>Calc!AS57</f>
        <v>-4.0714977614841493E-6</v>
      </c>
      <c r="CH22" s="119">
        <f>Calc!AT57</f>
        <v>4.4457032350542067E-8</v>
      </c>
      <c r="CI22" s="119">
        <f>Calc!AU57</f>
        <v>-3.9607268667389997E-11</v>
      </c>
      <c r="CJ22" s="119">
        <f>Calc!AV57</f>
        <v>-2.741592756941E-11</v>
      </c>
      <c r="CK22" s="119">
        <f>Calc!AW57</f>
        <v>1.289142763909E-10</v>
      </c>
      <c r="CL22" s="119">
        <f>Calc!AX57</f>
        <v>-1.987879065708E-10</v>
      </c>
      <c r="CM22" s="119">
        <f>Calc!AY57</f>
        <v>-1.034051776871E-10</v>
      </c>
      <c r="CN22" s="119"/>
      <c r="CO22" s="119"/>
      <c r="CP22" s="119"/>
      <c r="CQ22" s="119"/>
      <c r="CR22" s="119"/>
      <c r="CS22" s="119"/>
      <c r="CT22" s="114">
        <v>0</v>
      </c>
      <c r="CU22" s="119">
        <f>Calc!AZ57</f>
        <v>0.4200821370209612</v>
      </c>
      <c r="CV22" s="119">
        <f>Calc!BA57</f>
        <v>13.813198757005335</v>
      </c>
      <c r="CW22" s="119">
        <f>Calc!BB57</f>
        <v>1.1028437053646394E-3</v>
      </c>
      <c r="CX22" s="119">
        <f>Calc!BC57</f>
        <v>-1.0877192501529995E-3</v>
      </c>
      <c r="CY22" s="119">
        <f>Calc!BD57</f>
        <v>3.7118589127310632E-3</v>
      </c>
      <c r="CZ22" s="119">
        <f>Calc!BE57</f>
        <v>-4.3648443065963929E-8</v>
      </c>
      <c r="DA22" s="119">
        <f>Calc!BF57</f>
        <v>-4.2408809830915571E-6</v>
      </c>
      <c r="DB22" s="119">
        <f>Calc!BG57</f>
        <v>4.7415513099542081E-8</v>
      </c>
      <c r="DC22" s="119">
        <f>Calc!BH57</f>
        <v>-4.2305889272792066E-6</v>
      </c>
      <c r="DD22" s="119">
        <f>Calc!BI57</f>
        <v>-1.3626456171609999E-10</v>
      </c>
      <c r="DE22" s="119">
        <f>Calc!BJ57</f>
        <v>8.6565834977909997E-11</v>
      </c>
      <c r="DF22" s="119">
        <f>Calc!BK57</f>
        <v>1.2332707880809999E-10</v>
      </c>
      <c r="DG22" s="119">
        <f>Calc!BL57</f>
        <v>-8.3937578082169997E-11</v>
      </c>
      <c r="DH22" s="119">
        <f>Calc!BM57</f>
        <v>1.4349148098220001E-10</v>
      </c>
      <c r="DI22" s="30"/>
      <c r="DJ22" s="30"/>
      <c r="DK22" s="30"/>
      <c r="DL22" s="30"/>
      <c r="DM22" s="30"/>
      <c r="DN22" s="30"/>
    </row>
    <row r="23" spans="1:118" x14ac:dyDescent="0.2">
      <c r="A23" s="10" t="s">
        <v>55</v>
      </c>
      <c r="B23" s="10" t="s">
        <v>261</v>
      </c>
      <c r="C23" s="71" t="str">
        <f t="shared" si="2"/>
        <v>GUIDER2_CNTR</v>
      </c>
      <c r="D23" s="64" t="s">
        <v>269</v>
      </c>
      <c r="E23" s="10" t="s">
        <v>185</v>
      </c>
      <c r="F23" s="10">
        <v>2048</v>
      </c>
      <c r="G23" s="10">
        <v>2048</v>
      </c>
      <c r="H23" s="9">
        <v>544.5</v>
      </c>
      <c r="I23" s="9">
        <v>544.5</v>
      </c>
      <c r="J23" s="10">
        <v>8</v>
      </c>
      <c r="K23" s="67">
        <v>8</v>
      </c>
      <c r="L23" s="91">
        <f t="shared" si="14"/>
        <v>4.5</v>
      </c>
      <c r="M23" s="91">
        <f t="shared" si="12"/>
        <v>4.5</v>
      </c>
      <c r="N23" s="44">
        <f t="shared" si="10"/>
        <v>6.8686218595098922E-2</v>
      </c>
      <c r="O23" s="44">
        <f t="shared" si="11"/>
        <v>7.09803150333361E-2</v>
      </c>
      <c r="P23" s="107">
        <f>Calc!R23</f>
        <v>-8.5838150259667447</v>
      </c>
      <c r="Q23" s="107">
        <f>Calc!S23</f>
        <v>-731.80792605978127</v>
      </c>
      <c r="R23" s="105">
        <f t="shared" si="13"/>
        <v>0.1903</v>
      </c>
      <c r="S23" s="10">
        <v>-1</v>
      </c>
      <c r="T23" s="10">
        <v>0</v>
      </c>
      <c r="U23" s="10">
        <v>-1</v>
      </c>
      <c r="V23" s="19">
        <f>Calc!H101</f>
        <v>-91.292781218161167</v>
      </c>
      <c r="W23" s="19">
        <f>Calc!I101</f>
        <v>0.57599965694917565</v>
      </c>
      <c r="X23" s="19">
        <f>Calc!J23</f>
        <v>-0.27276693625593601</v>
      </c>
      <c r="Y23" s="19">
        <f>Calc!K23</f>
        <v>0.27660847593915222</v>
      </c>
      <c r="Z23" s="19">
        <f>Calc!L23</f>
        <v>0.27276070172687578</v>
      </c>
      <c r="AA23" s="19">
        <f>Calc!M23</f>
        <v>-0.27656423722686291</v>
      </c>
      <c r="AB23" s="19">
        <f>Calc!N23</f>
        <v>-0.27774064465787091</v>
      </c>
      <c r="AC23" s="19">
        <f>Calc!O23</f>
        <v>-0.29013733784181001</v>
      </c>
      <c r="AD23" s="19">
        <f>Calc!P23</f>
        <v>0.27770355620153314</v>
      </c>
      <c r="AE23" s="19">
        <f>Calc!Q23</f>
        <v>0.29007783793390191</v>
      </c>
      <c r="AF23" s="70">
        <v>41640</v>
      </c>
      <c r="AH23" s="67">
        <v>4</v>
      </c>
      <c r="AI23" s="114">
        <v>0</v>
      </c>
      <c r="AJ23" s="119">
        <f>Calc!H58</f>
        <v>6.8668768354038803E-2</v>
      </c>
      <c r="AK23" s="119">
        <f>Calc!I58</f>
        <v>-4.7781663188542766E-4</v>
      </c>
      <c r="AL23" s="119">
        <f>Calc!J58</f>
        <v>4.2217754630441277E-7</v>
      </c>
      <c r="AM23" s="119">
        <f>Calc!K58</f>
        <v>-7.886442116250537E-7</v>
      </c>
      <c r="AN23" s="119">
        <f>Calc!L58</f>
        <v>1.7163772660824867E-7</v>
      </c>
      <c r="AO23" s="119">
        <f>Calc!M58</f>
        <v>1.0135390672672264E-10</v>
      </c>
      <c r="AP23" s="119">
        <f>Calc!N58</f>
        <v>-2.645208195882544E-11</v>
      </c>
      <c r="AQ23" s="119">
        <f>Calc!O58</f>
        <v>1.2319377290954495E-10</v>
      </c>
      <c r="AR23" s="119">
        <f>Calc!P58</f>
        <v>-8.9894673131114158E-12</v>
      </c>
      <c r="AS23" s="119">
        <f>Calc!Q58</f>
        <v>1.8798614397439999E-15</v>
      </c>
      <c r="AT23" s="119">
        <f>Calc!R58</f>
        <v>-5.4607743932169998E-15</v>
      </c>
      <c r="AU23" s="119">
        <f>Calc!S58</f>
        <v>3.1835220977009999E-15</v>
      </c>
      <c r="AV23" s="119">
        <f>Calc!T58</f>
        <v>-6.0680286901749997E-15</v>
      </c>
      <c r="AW23" s="119">
        <f>Calc!U58</f>
        <v>5.6440431557730002E-16</v>
      </c>
      <c r="AX23" s="120"/>
      <c r="AY23" s="120"/>
      <c r="AZ23" s="120"/>
      <c r="BA23" s="120"/>
      <c r="BB23" s="120"/>
      <c r="BC23" s="120"/>
      <c r="BD23" s="114">
        <v>0</v>
      </c>
      <c r="BE23" s="119">
        <f>Calc!V58</f>
        <v>-1.5481852709133717E-3</v>
      </c>
      <c r="BF23" s="119">
        <f>Calc!W58</f>
        <v>7.0978706761238838E-2</v>
      </c>
      <c r="BG23" s="119">
        <f>Calc!X58</f>
        <v>-3.3638250730788953E-7</v>
      </c>
      <c r="BH23" s="119">
        <f>Calc!Y58</f>
        <v>3.5017884544484807E-7</v>
      </c>
      <c r="BI23" s="119">
        <f>Calc!Z58</f>
        <v>-1.1728103879538382E-6</v>
      </c>
      <c r="BJ23" s="119">
        <f>Calc!AA58</f>
        <v>-1.000387934204264E-11</v>
      </c>
      <c r="BK23" s="119">
        <f>Calc!AB58</f>
        <v>1.2323678907682161E-10</v>
      </c>
      <c r="BL23" s="119">
        <f>Calc!AC58</f>
        <v>-3.1330862518318645E-11</v>
      </c>
      <c r="BM23" s="119">
        <f>Calc!AD58</f>
        <v>1.4416670528424943E-10</v>
      </c>
      <c r="BN23" s="119">
        <f>Calc!AE58</f>
        <v>-1.5578603458240001E-15</v>
      </c>
      <c r="BO23" s="119">
        <f>Calc!AF58</f>
        <v>2.4687355146470001E-15</v>
      </c>
      <c r="BP23" s="119">
        <f>Calc!AG58</f>
        <v>-9.1152308174269995E-15</v>
      </c>
      <c r="BQ23" s="119">
        <f>Calc!AH58</f>
        <v>2.8651216690130001E-15</v>
      </c>
      <c r="BR23" s="119">
        <f>Calc!AI58</f>
        <v>-7.8318692487100003E-15</v>
      </c>
      <c r="BS23" s="119"/>
      <c r="BT23" s="119"/>
      <c r="BU23" s="119"/>
      <c r="BV23" s="119"/>
      <c r="BW23" s="119"/>
      <c r="BX23" s="119"/>
      <c r="BY23" s="114">
        <v>0</v>
      </c>
      <c r="BZ23" s="119">
        <f>Calc!AL58</f>
        <v>14.564980158879099</v>
      </c>
      <c r="CA23" s="119">
        <f>Calc!AM58</f>
        <v>9.794052061254864E-2</v>
      </c>
      <c r="CB23" s="119">
        <f>Calc!AN58</f>
        <v>-1.2417715420532242E-3</v>
      </c>
      <c r="CC23" s="119">
        <f>Calc!AO58</f>
        <v>2.3087481695911512E-3</v>
      </c>
      <c r="CD23" s="119">
        <f>Calc!AP58</f>
        <v>-4.559771451659958E-4</v>
      </c>
      <c r="CE23" s="119">
        <f>Calc!AQ58</f>
        <v>-4.184387145489804E-6</v>
      </c>
      <c r="CF23" s="119">
        <f>Calc!AR58</f>
        <v>4.7344017947619498E-8</v>
      </c>
      <c r="CG23" s="119">
        <f>Calc!AS58</f>
        <v>-4.1011827095604483E-6</v>
      </c>
      <c r="CH23" s="119">
        <f>Calc!AT58</f>
        <v>3.6532908385683586E-8</v>
      </c>
      <c r="CI23" s="119">
        <f>Calc!AU58</f>
        <v>-3.9607268667389997E-11</v>
      </c>
      <c r="CJ23" s="119">
        <f>Calc!AV58</f>
        <v>-2.741592756941E-11</v>
      </c>
      <c r="CK23" s="119">
        <f>Calc!AW58</f>
        <v>1.289142763909E-10</v>
      </c>
      <c r="CL23" s="119">
        <f>Calc!AX58</f>
        <v>-1.987879065708E-10</v>
      </c>
      <c r="CM23" s="119">
        <f>Calc!AY58</f>
        <v>-1.034051776871E-10</v>
      </c>
      <c r="CN23" s="119"/>
      <c r="CO23" s="119"/>
      <c r="CP23" s="119"/>
      <c r="CQ23" s="119"/>
      <c r="CR23" s="119"/>
      <c r="CS23" s="119"/>
      <c r="CT23" s="114">
        <v>0</v>
      </c>
      <c r="CU23" s="119">
        <f>Calc!AZ58</f>
        <v>0.31769905772014922</v>
      </c>
      <c r="CV23" s="119">
        <f>Calc!BA58</f>
        <v>14.090929184324654</v>
      </c>
      <c r="CW23" s="119">
        <f>Calc!BB58</f>
        <v>9.5655763139870439E-4</v>
      </c>
      <c r="CX23" s="119">
        <f>Calc!BC58</f>
        <v>-8.0051288376516334E-4</v>
      </c>
      <c r="CY23" s="119">
        <f>Calc!BD58</f>
        <v>3.2640528568432881E-3</v>
      </c>
      <c r="CZ23" s="119">
        <f>Calc!BE58</f>
        <v>-2.2314225202996114E-8</v>
      </c>
      <c r="DA23" s="119">
        <f>Calc!BF58</f>
        <v>-4.2408897101273968E-6</v>
      </c>
      <c r="DB23" s="119">
        <f>Calc!BG58</f>
        <v>3.0259965515794804E-8</v>
      </c>
      <c r="DC23" s="119">
        <f>Calc!BH58</f>
        <v>-4.2075261498234039E-6</v>
      </c>
      <c r="DD23" s="119">
        <f>Calc!BI58</f>
        <v>-1.3626456171609999E-10</v>
      </c>
      <c r="DE23" s="119">
        <f>Calc!BJ58</f>
        <v>8.6565834977909997E-11</v>
      </c>
      <c r="DF23" s="119">
        <f>Calc!BK58</f>
        <v>1.2332707880809999E-10</v>
      </c>
      <c r="DG23" s="119">
        <f>Calc!BL58</f>
        <v>-8.3937578082169997E-11</v>
      </c>
      <c r="DH23" s="119">
        <f>Calc!BM58</f>
        <v>1.4349148098220001E-10</v>
      </c>
      <c r="DI23" s="30"/>
      <c r="DJ23" s="30"/>
      <c r="DK23" s="30"/>
      <c r="DL23" s="30"/>
      <c r="DM23" s="30"/>
      <c r="DN23" s="30"/>
    </row>
    <row r="24" spans="1:118" x14ac:dyDescent="0.2">
      <c r="A24" s="10" t="s">
        <v>55</v>
      </c>
      <c r="B24" s="10" t="s">
        <v>262</v>
      </c>
      <c r="C24" s="71" t="str">
        <f t="shared" si="2"/>
        <v>GUIDER2_CNTR</v>
      </c>
      <c r="D24" s="64" t="s">
        <v>269</v>
      </c>
      <c r="E24" s="10" t="s">
        <v>185</v>
      </c>
      <c r="F24" s="10">
        <v>2048</v>
      </c>
      <c r="G24" s="10">
        <v>2048</v>
      </c>
      <c r="H24" s="9">
        <v>1024.5</v>
      </c>
      <c r="I24" s="9">
        <v>1024.5</v>
      </c>
      <c r="J24" s="10">
        <v>8</v>
      </c>
      <c r="K24" s="67">
        <v>8</v>
      </c>
      <c r="L24" s="91">
        <f t="shared" si="14"/>
        <v>4.5</v>
      </c>
      <c r="M24" s="91">
        <f t="shared" si="12"/>
        <v>4.5</v>
      </c>
      <c r="N24" s="44">
        <f t="shared" si="10"/>
        <v>6.8000833122662849E-2</v>
      </c>
      <c r="O24" s="44">
        <f t="shared" si="11"/>
        <v>6.9820497674780005E-2</v>
      </c>
      <c r="P24" s="107">
        <f>Calc!R24</f>
        <v>24.43</v>
      </c>
      <c r="Q24" s="107">
        <f>Calc!S24</f>
        <v>-697.5</v>
      </c>
      <c r="R24" s="105">
        <f t="shared" si="13"/>
        <v>0.1903</v>
      </c>
      <c r="S24" s="10">
        <v>-1</v>
      </c>
      <c r="T24" s="10">
        <v>0</v>
      </c>
      <c r="U24" s="10">
        <v>-1</v>
      </c>
      <c r="V24" s="19">
        <f>Calc!H102</f>
        <v>-90.947257256038455</v>
      </c>
      <c r="W24" s="19">
        <f>Calc!I102</f>
        <v>0.19029999999999997</v>
      </c>
      <c r="X24" s="19">
        <f>Calc!J24</f>
        <v>-0.27197064724364595</v>
      </c>
      <c r="Y24" s="19">
        <f>Calc!K24</f>
        <v>0.27198267884764027</v>
      </c>
      <c r="Z24" s="19">
        <f>Calc!L24</f>
        <v>0.27196168783579266</v>
      </c>
      <c r="AA24" s="19">
        <f>Calc!M24</f>
        <v>-0.27194966148633715</v>
      </c>
      <c r="AB24" s="19">
        <f>Calc!N24</f>
        <v>-0.27480131681897657</v>
      </c>
      <c r="AC24" s="19">
        <f>Calc!O24</f>
        <v>-0.2838021787309799</v>
      </c>
      <c r="AD24" s="19">
        <f>Calc!P24</f>
        <v>0.27476867742200728</v>
      </c>
      <c r="AE24" s="19">
        <f>Calc!Q24</f>
        <v>0.2837558509279906</v>
      </c>
      <c r="AF24" s="70">
        <v>41640</v>
      </c>
      <c r="AH24" s="67">
        <v>4</v>
      </c>
      <c r="AI24" s="114">
        <v>0</v>
      </c>
      <c r="AJ24" s="119">
        <f>Calc!H59</f>
        <v>6.7991538908970001E-2</v>
      </c>
      <c r="AK24" s="119">
        <f>Calc!I59</f>
        <v>0</v>
      </c>
      <c r="AL24" s="119">
        <f>Calc!J59</f>
        <v>2.7063761248389998E-7</v>
      </c>
      <c r="AM24" s="119">
        <f>Calc!K59</f>
        <v>-6.5588683360790001E-7</v>
      </c>
      <c r="AN24" s="119">
        <f>Calc!L59</f>
        <v>1.0526782012860001E-7</v>
      </c>
      <c r="AO24" s="119">
        <f>Calc!M59</f>
        <v>9.5123401053669994E-11</v>
      </c>
      <c r="AP24" s="119">
        <f>Calc!N59</f>
        <v>-1.55323856188E-11</v>
      </c>
      <c r="AQ24" s="119">
        <f>Calc!O59</f>
        <v>1.113996303819E-10</v>
      </c>
      <c r="AR24" s="119">
        <f>Calc!P59</f>
        <v>-4.9931572559189997E-12</v>
      </c>
      <c r="AS24" s="119">
        <f>Calc!Q59</f>
        <v>1.8798614397439999E-15</v>
      </c>
      <c r="AT24" s="119">
        <f>Calc!R59</f>
        <v>-5.4607743932169998E-15</v>
      </c>
      <c r="AU24" s="119">
        <f>Calc!S59</f>
        <v>3.1835220977009999E-15</v>
      </c>
      <c r="AV24" s="119">
        <f>Calc!T59</f>
        <v>-6.0680286901749997E-15</v>
      </c>
      <c r="AW24" s="119">
        <f>Calc!U59</f>
        <v>5.6440431557730002E-16</v>
      </c>
      <c r="AX24" s="120"/>
      <c r="AY24" s="120"/>
      <c r="AZ24" s="120"/>
      <c r="BA24" s="120"/>
      <c r="BB24" s="120"/>
      <c r="BC24" s="120"/>
      <c r="BD24" s="114">
        <v>0</v>
      </c>
      <c r="BE24" s="119">
        <f>Calc!V59</f>
        <v>-1.1242518251080001E-3</v>
      </c>
      <c r="BF24" s="119">
        <f>Calc!W59</f>
        <v>6.9820497674780005E-2</v>
      </c>
      <c r="BG24" s="119">
        <f>Calc!X59</f>
        <v>-2.6878338760860001E-7</v>
      </c>
      <c r="BH24" s="119">
        <f>Calc!Y59</f>
        <v>2.138812587202E-7</v>
      </c>
      <c r="BI24" s="119">
        <f>Calc!Z59</f>
        <v>-9.6507881566309995E-7</v>
      </c>
      <c r="BJ24" s="119">
        <f>Calc!AA59</f>
        <v>-5.8277944310300003E-12</v>
      </c>
      <c r="BK24" s="119">
        <f>Calc!AB59</f>
        <v>1.10931188351E-10</v>
      </c>
      <c r="BL24" s="119">
        <f>Calc!AC59</f>
        <v>-1.845446573021E-11</v>
      </c>
      <c r="BM24" s="119">
        <f>Calc!AD59</f>
        <v>1.277542579256E-10</v>
      </c>
      <c r="BN24" s="119">
        <f>Calc!AE59</f>
        <v>-1.5578603458240001E-15</v>
      </c>
      <c r="BO24" s="119">
        <f>Calc!AF59</f>
        <v>2.4687355146470001E-15</v>
      </c>
      <c r="BP24" s="119">
        <f>Calc!AG59</f>
        <v>-9.1152308174269995E-15</v>
      </c>
      <c r="BQ24" s="119">
        <f>Calc!AH59</f>
        <v>2.8651216690130001E-15</v>
      </c>
      <c r="BR24" s="119">
        <f>Calc!AI59</f>
        <v>-7.8318692487100003E-15</v>
      </c>
      <c r="BS24" s="119"/>
      <c r="BT24" s="119"/>
      <c r="BU24" s="119"/>
      <c r="BV24" s="119"/>
      <c r="BW24" s="119"/>
      <c r="BX24" s="119"/>
      <c r="BY24" s="114">
        <v>0</v>
      </c>
      <c r="BZ24" s="119">
        <f>Calc!AL59</f>
        <v>14.70758074069</v>
      </c>
      <c r="CA24" s="119">
        <f>Calc!AM59</f>
        <v>8.2092930703370003E-5</v>
      </c>
      <c r="CB24" s="119">
        <f>Calc!AN59</f>
        <v>-8.2715842448279997E-4</v>
      </c>
      <c r="CC24" s="119">
        <f>Calc!AO59</f>
        <v>2.0219496344240002E-3</v>
      </c>
      <c r="CD24" s="119">
        <f>Calc!AP59</f>
        <v>-3.1719755274070002E-4</v>
      </c>
      <c r="CE24" s="119">
        <f>Calc!AQ59</f>
        <v>-4.1801184635799996E-6</v>
      </c>
      <c r="CF24" s="119">
        <f>Calc!AR59</f>
        <v>5.8923729212409997E-8</v>
      </c>
      <c r="CG24" s="119">
        <f>Calc!AS59</f>
        <v>-4.1301904687000003E-6</v>
      </c>
      <c r="CH24" s="119">
        <f>Calc!AT59</f>
        <v>2.8837223461689999E-8</v>
      </c>
      <c r="CI24" s="119">
        <f>Calc!AU59</f>
        <v>-3.9607268667389997E-11</v>
      </c>
      <c r="CJ24" s="119">
        <f>Calc!AV59</f>
        <v>-2.741592756941E-11</v>
      </c>
      <c r="CK24" s="119">
        <f>Calc!AW59</f>
        <v>1.289142763909E-10</v>
      </c>
      <c r="CL24" s="119">
        <f>Calc!AX59</f>
        <v>-1.987879065708E-10</v>
      </c>
      <c r="CM24" s="119">
        <f>Calc!AY59</f>
        <v>-1.034051776871E-10</v>
      </c>
      <c r="CN24" s="119"/>
      <c r="CO24" s="119"/>
      <c r="CP24" s="119"/>
      <c r="CQ24" s="119"/>
      <c r="CR24" s="119"/>
      <c r="CS24" s="119"/>
      <c r="CT24" s="114">
        <v>0</v>
      </c>
      <c r="CU24" s="119">
        <f>Calc!AZ59</f>
        <v>0.2367901424868</v>
      </c>
      <c r="CV24" s="119">
        <f>Calc!BA59</f>
        <v>14.32237448929</v>
      </c>
      <c r="CW24" s="119">
        <f>Calc!BB59</f>
        <v>8.1176675919300003E-4</v>
      </c>
      <c r="CX24" s="119">
        <f>Calc!BC59</f>
        <v>-5.199578583018E-4</v>
      </c>
      <c r="CY24" s="119">
        <f>Calc!BD59</f>
        <v>2.8300596039669999E-3</v>
      </c>
      <c r="CZ24" s="119">
        <f>Calc!BE59</f>
        <v>-1.4026111759930001E-9</v>
      </c>
      <c r="DA24" s="119">
        <f>Calc!BF59</f>
        <v>-4.2409444842980001E-6</v>
      </c>
      <c r="DB24" s="119">
        <f>Calc!BG59</f>
        <v>1.3478385207580001E-8</v>
      </c>
      <c r="DC24" s="119">
        <f>Calc!BH59</f>
        <v>-4.1850102224370002E-6</v>
      </c>
      <c r="DD24" s="119">
        <f>Calc!BI59</f>
        <v>-1.3626456171609999E-10</v>
      </c>
      <c r="DE24" s="119">
        <f>Calc!BJ59</f>
        <v>8.6565834977909997E-11</v>
      </c>
      <c r="DF24" s="119">
        <f>Calc!BK59</f>
        <v>1.2332707880809999E-10</v>
      </c>
      <c r="DG24" s="119">
        <f>Calc!BL59</f>
        <v>-8.3937578082169997E-11</v>
      </c>
      <c r="DH24" s="119">
        <f>Calc!BM59</f>
        <v>1.4349148098220001E-10</v>
      </c>
      <c r="DI24" s="30"/>
      <c r="DJ24" s="30"/>
      <c r="DK24" s="30"/>
      <c r="DL24" s="30"/>
      <c r="DM24" s="30"/>
      <c r="DN24" s="30"/>
    </row>
    <row r="25" spans="1:118" s="46" customFormat="1" x14ac:dyDescent="0.2">
      <c r="A25" s="72" t="s">
        <v>55</v>
      </c>
      <c r="B25" s="72" t="s">
        <v>271</v>
      </c>
      <c r="C25" s="71" t="str">
        <f t="shared" si="2"/>
        <v>GUIDER1_CNTR</v>
      </c>
      <c r="D25" s="72" t="s">
        <v>268</v>
      </c>
      <c r="E25" s="72" t="s">
        <v>185</v>
      </c>
      <c r="F25" s="72">
        <v>2048</v>
      </c>
      <c r="G25" s="72">
        <v>2048</v>
      </c>
      <c r="H25" s="93">
        <v>1036</v>
      </c>
      <c r="I25" s="93">
        <v>1054</v>
      </c>
      <c r="J25" s="72">
        <v>2048</v>
      </c>
      <c r="K25" s="74">
        <v>2048</v>
      </c>
      <c r="L25" s="96">
        <f>2049-H25</f>
        <v>1013</v>
      </c>
      <c r="M25" s="96">
        <f t="shared" ref="M25:M29" si="15">2049-I25</f>
        <v>995</v>
      </c>
      <c r="N25" s="99">
        <f t="shared" ref="N25:N34" si="16">SQRT(AJ25^2+BE25^2)</f>
        <v>6.8562830927902704E-2</v>
      </c>
      <c r="O25" s="99">
        <f t="shared" ref="O25:O34" si="17">SQRT(AK25^2+BF25^2)</f>
        <v>7.0121865950132506E-2</v>
      </c>
      <c r="P25" s="108">
        <f>Calc!R25</f>
        <v>208.02366068061002</v>
      </c>
      <c r="Q25" s="108">
        <f>Calc!S25</f>
        <v>-699.57327729060842</v>
      </c>
      <c r="R25" s="109">
        <f t="shared" ref="R25:R29" si="18">R$3</f>
        <v>-1.2507999999999999</v>
      </c>
      <c r="S25" s="72">
        <v>-1</v>
      </c>
      <c r="T25" s="72">
        <v>180</v>
      </c>
      <c r="U25" s="72">
        <v>1</v>
      </c>
      <c r="V25" s="73">
        <f>Calc!H103</f>
        <v>0</v>
      </c>
      <c r="W25" s="73">
        <f>Calc!I103</f>
        <v>0</v>
      </c>
      <c r="X25" s="73">
        <f>Calc!J25</f>
        <v>-71.037337443437124</v>
      </c>
      <c r="Y25" s="73">
        <f>Calc!K25</f>
        <v>71.183429259882985</v>
      </c>
      <c r="Z25" s="73">
        <f>Calc!L25</f>
        <v>69.798229287550399</v>
      </c>
      <c r="AA25" s="73">
        <f>Calc!M25</f>
        <v>-69.505753784425394</v>
      </c>
      <c r="AB25" s="73">
        <f>Calc!N25</f>
        <v>-73.802548435579311</v>
      </c>
      <c r="AC25" s="73">
        <f>Calc!O25</f>
        <v>-68.745552012347972</v>
      </c>
      <c r="AD25" s="73">
        <f>Calc!P25</f>
        <v>74.436160863927313</v>
      </c>
      <c r="AE25" s="73">
        <f>Calc!Q25</f>
        <v>71.041970215864694</v>
      </c>
      <c r="AF25" s="70">
        <v>41640</v>
      </c>
      <c r="AH25" s="74">
        <v>4</v>
      </c>
      <c r="AI25" s="121">
        <v>0</v>
      </c>
      <c r="AJ25" s="122">
        <f>Calc!H60</f>
        <v>6.8532573740147401E-2</v>
      </c>
      <c r="AK25" s="122">
        <f>Calc!I60</f>
        <v>1.7635788516263995E-5</v>
      </c>
      <c r="AL25" s="122">
        <f>Calc!J60</f>
        <v>-4.7673002504051284E-7</v>
      </c>
      <c r="AM25" s="122">
        <f>Calc!K60</f>
        <v>-6.8971905910874086E-7</v>
      </c>
      <c r="AN25" s="122">
        <f>Calc!L60</f>
        <v>-1.662414451640055E-7</v>
      </c>
      <c r="AO25" s="122">
        <f>Calc!M60</f>
        <v>1.0288684633342042E-10</v>
      </c>
      <c r="AP25" s="122">
        <f>Calc!N60</f>
        <v>2.6698721647026298E-11</v>
      </c>
      <c r="AQ25" s="122">
        <f>Calc!O60</f>
        <v>1.1769279746772872E-10</v>
      </c>
      <c r="AR25" s="122">
        <f>Calc!P60</f>
        <v>8.120605141471896E-12</v>
      </c>
      <c r="AS25" s="122">
        <f>Calc!Q60</f>
        <v>-3.5614200590160003E-15</v>
      </c>
      <c r="AT25" s="122">
        <f>Calc!R60</f>
        <v>-6.1798295595149998E-15</v>
      </c>
      <c r="AU25" s="122">
        <f>Calc!S60</f>
        <v>-5.3599079878480004E-15</v>
      </c>
      <c r="AV25" s="122">
        <f>Calc!T60</f>
        <v>-6.4351546181719998E-15</v>
      </c>
      <c r="AW25" s="122">
        <f>Calc!U60</f>
        <v>-1.1294561811010001E-15</v>
      </c>
      <c r="AX25" s="123"/>
      <c r="AY25" s="123"/>
      <c r="AZ25" s="123"/>
      <c r="BA25" s="123"/>
      <c r="BB25" s="123"/>
      <c r="BC25" s="123"/>
      <c r="BD25" s="121">
        <v>0</v>
      </c>
      <c r="BE25" s="122">
        <f>Calc!V60</f>
        <v>2.0366937421790036E-3</v>
      </c>
      <c r="BF25" s="122">
        <f>Calc!W60</f>
        <v>7.0121863732414552E-2</v>
      </c>
      <c r="BG25" s="122">
        <f>Calc!X60</f>
        <v>-2.9257744349457691E-7</v>
      </c>
      <c r="BH25" s="122">
        <f>Calc!Y60</f>
        <v>-3.9176747154148217E-7</v>
      </c>
      <c r="BI25" s="122">
        <f>Calc!Z60</f>
        <v>-9.978808711191216E-7</v>
      </c>
      <c r="BJ25" s="122">
        <f>Calc!AA60</f>
        <v>1.1064936578117876E-11</v>
      </c>
      <c r="BK25" s="122">
        <f>Calc!AB60</f>
        <v>1.1812849836050628E-10</v>
      </c>
      <c r="BL25" s="122">
        <f>Calc!AC60</f>
        <v>3.2481924384937073E-11</v>
      </c>
      <c r="BM25" s="122">
        <f>Calc!AD60</f>
        <v>1.3160793921327953E-10</v>
      </c>
      <c r="BN25" s="122">
        <f>Calc!AE60</f>
        <v>-1.9008959603790001E-15</v>
      </c>
      <c r="BO25" s="122">
        <f>Calc!AF60</f>
        <v>-3.9780046586589999E-15</v>
      </c>
      <c r="BP25" s="122">
        <f>Calc!AG60</f>
        <v>-9.8186315624159998E-15</v>
      </c>
      <c r="BQ25" s="122">
        <f>Calc!AH60</f>
        <v>-4.8740771587739999E-15</v>
      </c>
      <c r="BR25" s="122">
        <f>Calc!AI60</f>
        <v>-8.2189789385900006E-15</v>
      </c>
      <c r="BS25" s="122"/>
      <c r="BT25" s="122"/>
      <c r="BU25" s="122"/>
      <c r="BV25" s="122"/>
      <c r="BW25" s="122"/>
      <c r="BX25" s="122"/>
      <c r="BY25" s="114">
        <v>0</v>
      </c>
      <c r="BZ25" s="119">
        <f>Calc!AL60</f>
        <v>14.591590774748481</v>
      </c>
      <c r="CA25" s="119">
        <f>Calc!AM60</f>
        <v>-3.7147287632362906E-3</v>
      </c>
      <c r="CB25" s="119">
        <f>Calc!AN60</f>
        <v>1.4199206456551898E-3</v>
      </c>
      <c r="CC25" s="119">
        <f>Calc!AO60</f>
        <v>2.06424286000498E-3</v>
      </c>
      <c r="CD25" s="119">
        <f>Calc!AP60</f>
        <v>4.9250238002328868E-4</v>
      </c>
      <c r="CE25" s="119">
        <f>Calc!AQ60</f>
        <v>-4.1808051430805354E-6</v>
      </c>
      <c r="CF25" s="119">
        <f>Calc!AR60</f>
        <v>-2.851299513734857E-8</v>
      </c>
      <c r="CG25" s="119">
        <f>Calc!AS60</f>
        <v>-4.1272075099485491E-6</v>
      </c>
      <c r="CH25" s="119">
        <f>Calc!AT60</f>
        <v>-4.8366502487889415E-8</v>
      </c>
      <c r="CI25" s="119">
        <f>Calc!AU60</f>
        <v>-1.2645090585E-10</v>
      </c>
      <c r="CJ25" s="119">
        <f>Calc!AV60</f>
        <v>-2.6699690919069998E-10</v>
      </c>
      <c r="CK25" s="119">
        <f>Calc!AW60</f>
        <v>-1.776915066741E-10</v>
      </c>
      <c r="CL25" s="119">
        <f>Calc!AX60</f>
        <v>-1.230761251803E-10</v>
      </c>
      <c r="CM25" s="119">
        <f>Calc!AY60</f>
        <v>-6.2252177147749994E-11</v>
      </c>
      <c r="CN25" s="119"/>
      <c r="CO25" s="119"/>
      <c r="CP25" s="119"/>
      <c r="CQ25" s="119"/>
      <c r="CR25" s="119"/>
      <c r="CS25" s="119"/>
      <c r="CT25" s="114">
        <v>0</v>
      </c>
      <c r="CU25" s="119">
        <f>Calc!AZ60</f>
        <v>-0.42386329975945203</v>
      </c>
      <c r="CV25" s="119">
        <f>Calc!BA60</f>
        <v>14.260888614970769</v>
      </c>
      <c r="CW25" s="119">
        <f>Calc!BB60</f>
        <v>8.1696570841425999E-4</v>
      </c>
      <c r="CX25" s="119">
        <f>Calc!BC60</f>
        <v>9.3065266845456191E-4</v>
      </c>
      <c r="CY25" s="119">
        <f>Calc!BD60</f>
        <v>2.8790731278596797E-3</v>
      </c>
      <c r="CZ25" s="119">
        <f>Calc!BE60</f>
        <v>2.1964357687359751E-8</v>
      </c>
      <c r="DA25" s="119">
        <f>Calc!BF60</f>
        <v>-4.22299900184808E-6</v>
      </c>
      <c r="DB25" s="119">
        <f>Calc!BG60</f>
        <v>5.0666007560181128E-8</v>
      </c>
      <c r="DC25" s="119">
        <f>Calc!BH60</f>
        <v>-4.1727793030800777E-6</v>
      </c>
      <c r="DD25" s="119">
        <f>Calc!BI60</f>
        <v>-8.594067395442E-11</v>
      </c>
      <c r="DE25" s="119">
        <f>Calc!BJ60</f>
        <v>-1.6034862564600001E-10</v>
      </c>
      <c r="DF25" s="119">
        <f>Calc!BK60</f>
        <v>1.076574228603E-11</v>
      </c>
      <c r="DG25" s="119">
        <f>Calc!BL60</f>
        <v>-1.010423927474E-10</v>
      </c>
      <c r="DH25" s="119">
        <f>Calc!BM60</f>
        <v>5.9218024418189999E-11</v>
      </c>
      <c r="DI25" s="75"/>
      <c r="DJ25" s="75"/>
      <c r="DK25" s="75"/>
      <c r="DL25" s="75"/>
      <c r="DM25" s="75"/>
      <c r="DN25" s="75"/>
    </row>
    <row r="26" spans="1:118" s="46" customFormat="1" x14ac:dyDescent="0.2">
      <c r="A26" s="72" t="s">
        <v>55</v>
      </c>
      <c r="B26" s="72" t="s">
        <v>272</v>
      </c>
      <c r="C26" s="71" t="str">
        <f t="shared" si="2"/>
        <v>GUIDER1_CNTR</v>
      </c>
      <c r="D26" s="72" t="s">
        <v>268</v>
      </c>
      <c r="E26" s="72" t="s">
        <v>185</v>
      </c>
      <c r="F26" s="72">
        <v>2048</v>
      </c>
      <c r="G26" s="72">
        <v>2048</v>
      </c>
      <c r="H26" s="94">
        <v>100</v>
      </c>
      <c r="I26" s="94">
        <v>1948</v>
      </c>
      <c r="J26" s="72">
        <v>2048</v>
      </c>
      <c r="K26" s="74">
        <v>2048</v>
      </c>
      <c r="L26" s="96">
        <f t="shared" ref="L26:L34" si="19">2049-H26</f>
        <v>1949</v>
      </c>
      <c r="M26" s="96">
        <f t="shared" si="15"/>
        <v>101</v>
      </c>
      <c r="N26" s="99">
        <f t="shared" si="16"/>
        <v>6.8596743730347229E-2</v>
      </c>
      <c r="O26" s="99">
        <f t="shared" si="17"/>
        <v>7.1930426520286875E-2</v>
      </c>
      <c r="P26" s="108">
        <f>Calc!R26</f>
        <v>145.08048347667093</v>
      </c>
      <c r="Q26" s="108">
        <f>Calc!S26</f>
        <v>-762.63151709449755</v>
      </c>
      <c r="R26" s="109">
        <f t="shared" si="18"/>
        <v>-1.2507999999999999</v>
      </c>
      <c r="S26" s="72">
        <v>-1</v>
      </c>
      <c r="T26" s="72">
        <v>180</v>
      </c>
      <c r="U26" s="72">
        <v>1</v>
      </c>
      <c r="V26" s="73">
        <f>Calc!H104</f>
        <v>0</v>
      </c>
      <c r="W26" s="73">
        <f>Calc!I104</f>
        <v>0</v>
      </c>
      <c r="X26" s="73">
        <f>Calc!J26</f>
        <v>-135.34200519876393</v>
      </c>
      <c r="Y26" s="73">
        <f>Calc!K26</f>
        <v>6.878761504556139</v>
      </c>
      <c r="Z26" s="73">
        <f>Calc!L26</f>
        <v>5.4935615322235671</v>
      </c>
      <c r="AA26" s="73">
        <f>Calc!M26</f>
        <v>-133.81042153975224</v>
      </c>
      <c r="AB26" s="73">
        <f>Calc!N26</f>
        <v>-12.133310816095973</v>
      </c>
      <c r="AC26" s="73">
        <f>Calc!O26</f>
        <v>-7.0763143928646421</v>
      </c>
      <c r="AD26" s="73">
        <f>Calc!P26</f>
        <v>136.10539848341051</v>
      </c>
      <c r="AE26" s="73">
        <f>Calc!Q26</f>
        <v>132.71120783534786</v>
      </c>
      <c r="AF26" s="70">
        <v>41640</v>
      </c>
      <c r="AH26" s="74">
        <v>4</v>
      </c>
      <c r="AI26" s="121">
        <v>0</v>
      </c>
      <c r="AJ26" s="122">
        <f>Calc!H61</f>
        <v>6.8575959979353188E-2</v>
      </c>
      <c r="AK26" s="122">
        <f>Calc!I61</f>
        <v>-4.9269256724416026E-4</v>
      </c>
      <c r="AL26" s="122">
        <f>Calc!J61</f>
        <v>-2.1918357682303998E-7</v>
      </c>
      <c r="AM26" s="122">
        <f>Calc!K61</f>
        <v>-8.639054266575396E-7</v>
      </c>
      <c r="AN26" s="122">
        <f>Calc!L61</f>
        <v>-7.1817952648274045E-8</v>
      </c>
      <c r="AO26" s="122">
        <f>Calc!M61</f>
        <v>9.5077657258670927E-11</v>
      </c>
      <c r="AP26" s="122">
        <f>Calc!N61</f>
        <v>1.8929275726180404E-11</v>
      </c>
      <c r="AQ26" s="122">
        <f>Calc!O61</f>
        <v>1.2491813440041457E-10</v>
      </c>
      <c r="AR26" s="122">
        <f>Calc!P61</f>
        <v>6.1362357224800808E-12</v>
      </c>
      <c r="AS26" s="122">
        <f>Calc!Q61</f>
        <v>-3.5614200590160003E-15</v>
      </c>
      <c r="AT26" s="122">
        <f>Calc!R61</f>
        <v>-6.1798295595149998E-15</v>
      </c>
      <c r="AU26" s="122">
        <f>Calc!S61</f>
        <v>-5.3599079878480004E-15</v>
      </c>
      <c r="AV26" s="122">
        <f>Calc!T61</f>
        <v>-6.4351546181719998E-15</v>
      </c>
      <c r="AW26" s="122">
        <f>Calc!U61</f>
        <v>-1.1294561811010001E-15</v>
      </c>
      <c r="AX26" s="123"/>
      <c r="AY26" s="123"/>
      <c r="AZ26" s="123"/>
      <c r="BA26" s="123"/>
      <c r="BB26" s="123"/>
      <c r="BC26" s="123"/>
      <c r="BD26" s="121">
        <v>0</v>
      </c>
      <c r="BE26" s="122">
        <f>Calc!V61</f>
        <v>1.6884795874043098E-3</v>
      </c>
      <c r="BF26" s="122">
        <f>Calc!W61</f>
        <v>7.1928739134121983E-2</v>
      </c>
      <c r="BG26" s="122">
        <f>Calc!X61</f>
        <v>-3.7496739506588487E-7</v>
      </c>
      <c r="BH26" s="122">
        <f>Calc!Y61</f>
        <v>-2.1798626394209027E-7</v>
      </c>
      <c r="BI26" s="122">
        <f>Calc!Z61</f>
        <v>-1.3562301204642376E-6</v>
      </c>
      <c r="BJ26" s="122">
        <f>Calc!AA61</f>
        <v>7.5043182673000446E-12</v>
      </c>
      <c r="BK26" s="122">
        <f>Calc!AB61</f>
        <v>1.2451397451259162E-10</v>
      </c>
      <c r="BL26" s="122">
        <f>Calc!AC61</f>
        <v>2.7173721039926183E-11</v>
      </c>
      <c r="BM26" s="122">
        <f>Calc!AD61</f>
        <v>1.564368716770649E-10</v>
      </c>
      <c r="BN26" s="122">
        <f>Calc!AE61</f>
        <v>-1.9008959603790001E-15</v>
      </c>
      <c r="BO26" s="122">
        <f>Calc!AF61</f>
        <v>-3.9780046586589999E-15</v>
      </c>
      <c r="BP26" s="122">
        <f>Calc!AG61</f>
        <v>-9.8186315624159998E-15</v>
      </c>
      <c r="BQ26" s="122">
        <f>Calc!AH61</f>
        <v>-4.8740771587739999E-15</v>
      </c>
      <c r="BR26" s="122">
        <f>Calc!AI61</f>
        <v>-8.2189789385900006E-15</v>
      </c>
      <c r="BS26" s="122"/>
      <c r="BT26" s="122"/>
      <c r="BU26" s="122"/>
      <c r="BV26" s="122"/>
      <c r="BW26" s="122"/>
      <c r="BX26" s="122"/>
      <c r="BY26" s="114">
        <v>0</v>
      </c>
      <c r="BZ26" s="119">
        <f>Calc!AL61</f>
        <v>14.579583220534854</v>
      </c>
      <c r="CA26" s="119">
        <f>Calc!AM61</f>
        <v>0.1003331040415272</v>
      </c>
      <c r="CB26" s="119">
        <f>Calc!AN61</f>
        <v>6.145064948797199E-4</v>
      </c>
      <c r="CC26" s="119">
        <f>Calc!AO61</f>
        <v>2.5677215522485089E-3</v>
      </c>
      <c r="CD26" s="119">
        <f>Calc!AP61</f>
        <v>2.3536079167542546E-4</v>
      </c>
      <c r="CE26" s="119">
        <f>Calc!AQ61</f>
        <v>-4.1968651811961637E-6</v>
      </c>
      <c r="CF26" s="119">
        <f>Calc!AR61</f>
        <v>-5.8104238252871838E-8</v>
      </c>
      <c r="CG26" s="119">
        <f>Calc!AS61</f>
        <v>-4.1272902641207044E-6</v>
      </c>
      <c r="CH26" s="119">
        <f>Calc!AT61</f>
        <v>-4.0924694606802577E-8</v>
      </c>
      <c r="CI26" s="119">
        <f>Calc!AU61</f>
        <v>-1.2645090585E-10</v>
      </c>
      <c r="CJ26" s="119">
        <f>Calc!AV61</f>
        <v>-2.6699690919069998E-10</v>
      </c>
      <c r="CK26" s="119">
        <f>Calc!AW61</f>
        <v>-1.776915066741E-10</v>
      </c>
      <c r="CL26" s="119">
        <f>Calc!AX61</f>
        <v>-1.230761251803E-10</v>
      </c>
      <c r="CM26" s="119">
        <f>Calc!AY61</f>
        <v>-6.2252177147749994E-11</v>
      </c>
      <c r="CN26" s="119"/>
      <c r="CO26" s="119"/>
      <c r="CP26" s="119"/>
      <c r="CQ26" s="119"/>
      <c r="CR26" s="119"/>
      <c r="CS26" s="119"/>
      <c r="CT26" s="114">
        <v>0</v>
      </c>
      <c r="CU26" s="119">
        <f>Calc!AZ61</f>
        <v>-0.34216751916359395</v>
      </c>
      <c r="CV26" s="119">
        <f>Calc!BA61</f>
        <v>13.899982868169838</v>
      </c>
      <c r="CW26" s="119">
        <f>Calc!BB61</f>
        <v>1.0814484230265342E-3</v>
      </c>
      <c r="CX26" s="119">
        <f>Calc!BC61</f>
        <v>3.779737439278478E-4</v>
      </c>
      <c r="CY26" s="119">
        <f>Calc!BD61</f>
        <v>3.6569254188242644E-3</v>
      </c>
      <c r="CZ26" s="119">
        <f>Calc!BE61</f>
        <v>9.7473892430490975E-9</v>
      </c>
      <c r="DA26" s="119">
        <f>Calc!BF61</f>
        <v>-4.2552603273780227E-6</v>
      </c>
      <c r="DB26" s="119">
        <f>Calc!BG61</f>
        <v>7.074420450580808E-8</v>
      </c>
      <c r="DC26" s="119">
        <f>Calc!BH61</f>
        <v>-4.1938845222517096E-6</v>
      </c>
      <c r="DD26" s="119">
        <f>Calc!BI61</f>
        <v>-8.594067395442E-11</v>
      </c>
      <c r="DE26" s="119">
        <f>Calc!BJ61</f>
        <v>-1.6034862564600001E-10</v>
      </c>
      <c r="DF26" s="119">
        <f>Calc!BK61</f>
        <v>1.076574228603E-11</v>
      </c>
      <c r="DG26" s="119">
        <f>Calc!BL61</f>
        <v>-1.010423927474E-10</v>
      </c>
      <c r="DH26" s="119">
        <f>Calc!BM61</f>
        <v>5.9218024418189999E-11</v>
      </c>
      <c r="DI26" s="75"/>
      <c r="DJ26" s="75"/>
      <c r="DK26" s="75"/>
      <c r="DL26" s="75"/>
      <c r="DM26" s="75"/>
      <c r="DN26" s="75"/>
    </row>
    <row r="27" spans="1:118" s="46" customFormat="1" x14ac:dyDescent="0.2">
      <c r="A27" s="72" t="s">
        <v>55</v>
      </c>
      <c r="B27" s="72" t="s">
        <v>273</v>
      </c>
      <c r="C27" s="71" t="str">
        <f t="shared" si="2"/>
        <v>GUIDER1_CNTR</v>
      </c>
      <c r="D27" s="72" t="s">
        <v>268</v>
      </c>
      <c r="E27" s="72" t="s">
        <v>185</v>
      </c>
      <c r="F27" s="72">
        <v>2048</v>
      </c>
      <c r="G27" s="72">
        <v>2048</v>
      </c>
      <c r="H27" s="94">
        <v>1782</v>
      </c>
      <c r="I27" s="94">
        <v>1599</v>
      </c>
      <c r="J27" s="72">
        <v>2048</v>
      </c>
      <c r="K27" s="74">
        <v>2048</v>
      </c>
      <c r="L27" s="96">
        <f t="shared" si="19"/>
        <v>267</v>
      </c>
      <c r="M27" s="96">
        <f t="shared" si="15"/>
        <v>450</v>
      </c>
      <c r="N27" s="99">
        <f t="shared" si="16"/>
        <v>6.9920153149130776E-2</v>
      </c>
      <c r="O27" s="99">
        <f t="shared" si="17"/>
        <v>7.1732348930640732E-2</v>
      </c>
      <c r="P27" s="108">
        <f>Calc!R27</f>
        <v>260.70628929551594</v>
      </c>
      <c r="Q27" s="108">
        <f>Calc!S27</f>
        <v>-738.86027701258968</v>
      </c>
      <c r="R27" s="109">
        <f t="shared" si="18"/>
        <v>-1.2507999999999999</v>
      </c>
      <c r="S27" s="72">
        <v>-1</v>
      </c>
      <c r="T27" s="72">
        <v>180</v>
      </c>
      <c r="U27" s="72">
        <v>1</v>
      </c>
      <c r="V27" s="73">
        <f>Calc!H105</f>
        <v>0</v>
      </c>
      <c r="W27" s="73">
        <f>Calc!I105</f>
        <v>0</v>
      </c>
      <c r="X27" s="73">
        <f>Calc!J27</f>
        <v>-19.224851721071186</v>
      </c>
      <c r="Y27" s="73">
        <f>Calc!K27</f>
        <v>122.99591498224888</v>
      </c>
      <c r="Z27" s="73">
        <f>Calc!L27</f>
        <v>121.61071500991629</v>
      </c>
      <c r="AA27" s="73">
        <f>Calc!M27</f>
        <v>-17.69326806205946</v>
      </c>
      <c r="AB27" s="73">
        <f>Calc!N27</f>
        <v>-33.374909026374461</v>
      </c>
      <c r="AC27" s="73">
        <f>Calc!O27</f>
        <v>-28.317912603143132</v>
      </c>
      <c r="AD27" s="73">
        <f>Calc!P27</f>
        <v>114.86380027313209</v>
      </c>
      <c r="AE27" s="73">
        <f>Calc!Q27</f>
        <v>111.46960962506944</v>
      </c>
      <c r="AF27" s="70">
        <v>41640</v>
      </c>
      <c r="AH27" s="74">
        <v>4</v>
      </c>
      <c r="AI27" s="121">
        <v>0</v>
      </c>
      <c r="AJ27" s="122">
        <f>Calc!H62</f>
        <v>6.9863148172180436E-2</v>
      </c>
      <c r="AK27" s="122">
        <f>Calc!I62</f>
        <v>8.4199045074727873E-4</v>
      </c>
      <c r="AL27" s="122">
        <f>Calc!J62</f>
        <v>-7.4256314048784376E-7</v>
      </c>
      <c r="AM27" s="122">
        <f>Calc!K62</f>
        <v>-8.8260713969122281E-7</v>
      </c>
      <c r="AN27" s="122">
        <f>Calc!L62</f>
        <v>-2.8016221880748264E-7</v>
      </c>
      <c r="AO27" s="122">
        <f>Calc!M62</f>
        <v>1.1688213089945985E-10</v>
      </c>
      <c r="AP27" s="122">
        <f>Calc!N62</f>
        <v>4.6371479907975186E-11</v>
      </c>
      <c r="AQ27" s="122">
        <f>Calc!O62</f>
        <v>1.3621125798630918E-10</v>
      </c>
      <c r="AR27" s="122">
        <f>Calc!P62</f>
        <v>1.5383444961428388E-11</v>
      </c>
      <c r="AS27" s="122">
        <f>Calc!Q62</f>
        <v>-3.5614200590160003E-15</v>
      </c>
      <c r="AT27" s="122">
        <f>Calc!R62</f>
        <v>-6.1798295595149998E-15</v>
      </c>
      <c r="AU27" s="122">
        <f>Calc!S62</f>
        <v>-5.3599079878480004E-15</v>
      </c>
      <c r="AV27" s="122">
        <f>Calc!T62</f>
        <v>-6.4351546181719998E-15</v>
      </c>
      <c r="AW27" s="122">
        <f>Calc!U62</f>
        <v>-1.1294561811010001E-15</v>
      </c>
      <c r="AX27" s="123"/>
      <c r="AY27" s="123"/>
      <c r="AZ27" s="123"/>
      <c r="BA27" s="123"/>
      <c r="BB27" s="123"/>
      <c r="BC27" s="123"/>
      <c r="BD27" s="121">
        <v>0</v>
      </c>
      <c r="BE27" s="122">
        <f>Calc!V62</f>
        <v>2.8228255117634785E-3</v>
      </c>
      <c r="BF27" s="122">
        <f>Calc!W62</f>
        <v>7.1727407141120372E-2</v>
      </c>
      <c r="BG27" s="122">
        <f>Calc!X62</f>
        <v>-3.9583646836263786E-7</v>
      </c>
      <c r="BH27" s="122">
        <f>Calc!Y62</f>
        <v>-6.3037297083837418E-7</v>
      </c>
      <c r="BI27" s="122">
        <f>Calc!Z62</f>
        <v>-1.2633480068533227E-6</v>
      </c>
      <c r="BJ27" s="122">
        <f>Calc!AA62</f>
        <v>1.8905222662857966E-11</v>
      </c>
      <c r="BK27" s="122">
        <f>Calc!AB62</f>
        <v>1.3773358118961853E-10</v>
      </c>
      <c r="BL27" s="122">
        <f>Calc!AC62</f>
        <v>5.510043883065723E-11</v>
      </c>
      <c r="BM27" s="122">
        <f>Calc!AD62</f>
        <v>1.5316137485985114E-10</v>
      </c>
      <c r="BN27" s="122">
        <f>Calc!AE62</f>
        <v>-1.9008959603790001E-15</v>
      </c>
      <c r="BO27" s="122">
        <f>Calc!AF62</f>
        <v>-3.9780046586589999E-15</v>
      </c>
      <c r="BP27" s="122">
        <f>Calc!AG62</f>
        <v>-9.8186315624159998E-15</v>
      </c>
      <c r="BQ27" s="122">
        <f>Calc!AH62</f>
        <v>-4.8740771587739999E-15</v>
      </c>
      <c r="BR27" s="122">
        <f>Calc!AI62</f>
        <v>-8.2189789385900006E-15</v>
      </c>
      <c r="BS27" s="122"/>
      <c r="BT27" s="122"/>
      <c r="BU27" s="122"/>
      <c r="BV27" s="122"/>
      <c r="BW27" s="122"/>
      <c r="BX27" s="122"/>
      <c r="BY27" s="114">
        <v>0</v>
      </c>
      <c r="BZ27" s="119">
        <f>Calc!AL62</f>
        <v>14.320659113815283</v>
      </c>
      <c r="CA27" s="119">
        <f>Calc!AM62</f>
        <v>-0.16797013068508337</v>
      </c>
      <c r="CB27" s="119">
        <f>Calc!AN62</f>
        <v>2.0669220904383457E-3</v>
      </c>
      <c r="CC27" s="119">
        <f>Calc!AO62</f>
        <v>2.3966614703648105E-3</v>
      </c>
      <c r="CD27" s="119">
        <f>Calc!AP62</f>
        <v>7.1034839780576117E-4</v>
      </c>
      <c r="CE27" s="119">
        <f>Calc!AQ62</f>
        <v>-4.1438041452966675E-6</v>
      </c>
      <c r="CF27" s="119">
        <f>Calc!AR62</f>
        <v>2.7355621814525985E-8</v>
      </c>
      <c r="CG27" s="119">
        <f>Calc!AS62</f>
        <v>-4.0938672010174597E-6</v>
      </c>
      <c r="CH27" s="119">
        <f>Calc!AT62</f>
        <v>-3.1922788228552299E-8</v>
      </c>
      <c r="CI27" s="119">
        <f>Calc!AU62</f>
        <v>-1.2645090585E-10</v>
      </c>
      <c r="CJ27" s="119">
        <f>Calc!AV62</f>
        <v>-2.6699690919069998E-10</v>
      </c>
      <c r="CK27" s="119">
        <f>Calc!AW62</f>
        <v>-1.776915066741E-10</v>
      </c>
      <c r="CL27" s="119">
        <f>Calc!AX62</f>
        <v>-1.230761251803E-10</v>
      </c>
      <c r="CM27" s="119">
        <f>Calc!AY62</f>
        <v>-6.2252177147749994E-11</v>
      </c>
      <c r="CN27" s="119"/>
      <c r="CO27" s="119"/>
      <c r="CP27" s="119"/>
      <c r="CQ27" s="119"/>
      <c r="CR27" s="119"/>
      <c r="CS27" s="119"/>
      <c r="CT27" s="114">
        <v>0</v>
      </c>
      <c r="CU27" s="119">
        <f>Calc!AZ62</f>
        <v>-0.56347232721509077</v>
      </c>
      <c r="CV27" s="119">
        <f>Calc!BA62</f>
        <v>13.948326487027185</v>
      </c>
      <c r="CW27" s="119">
        <f>Calc!BB62</f>
        <v>9.8190321117552532E-4</v>
      </c>
      <c r="CX27" s="119">
        <f>Calc!BC62</f>
        <v>1.3624675942854919E-3</v>
      </c>
      <c r="CY27" s="119">
        <f>Calc!BD62</f>
        <v>3.3825095142631461E-3</v>
      </c>
      <c r="CZ27" s="119">
        <f>Calc!BE62</f>
        <v>4.6258073873673374E-8</v>
      </c>
      <c r="DA27" s="119">
        <f>Calc!BF62</f>
        <v>-4.1989452863116513E-6</v>
      </c>
      <c r="DB27" s="119">
        <f>Calc!BG62</f>
        <v>6.1805124080315336E-8</v>
      </c>
      <c r="DC27" s="119">
        <f>Calc!BH62</f>
        <v>-4.1771202252993154E-6</v>
      </c>
      <c r="DD27" s="119">
        <f>Calc!BI62</f>
        <v>-8.594067395442E-11</v>
      </c>
      <c r="DE27" s="119">
        <f>Calc!BJ62</f>
        <v>-1.6034862564600001E-10</v>
      </c>
      <c r="DF27" s="119">
        <f>Calc!BK62</f>
        <v>1.076574228603E-11</v>
      </c>
      <c r="DG27" s="119">
        <f>Calc!BL62</f>
        <v>-1.010423927474E-10</v>
      </c>
      <c r="DH27" s="119">
        <f>Calc!BM62</f>
        <v>5.9218024418189999E-11</v>
      </c>
      <c r="DI27" s="75"/>
      <c r="DJ27" s="75"/>
      <c r="DK27" s="75"/>
      <c r="DL27" s="75"/>
      <c r="DM27" s="75"/>
      <c r="DN27" s="75"/>
    </row>
    <row r="28" spans="1:118" s="46" customFormat="1" x14ac:dyDescent="0.2">
      <c r="A28" s="72" t="s">
        <v>55</v>
      </c>
      <c r="B28" s="72" t="s">
        <v>274</v>
      </c>
      <c r="C28" s="71" t="str">
        <f t="shared" si="2"/>
        <v>GUIDER1_CNTR</v>
      </c>
      <c r="D28" s="72" t="s">
        <v>268</v>
      </c>
      <c r="E28" s="72" t="s">
        <v>185</v>
      </c>
      <c r="F28" s="72">
        <v>2048</v>
      </c>
      <c r="G28" s="72">
        <v>2048</v>
      </c>
      <c r="H28" s="94">
        <v>1960</v>
      </c>
      <c r="I28" s="94">
        <v>90</v>
      </c>
      <c r="J28" s="72">
        <v>2048</v>
      </c>
      <c r="K28" s="74">
        <v>2048</v>
      </c>
      <c r="L28" s="96">
        <f t="shared" si="19"/>
        <v>89</v>
      </c>
      <c r="M28" s="96">
        <f t="shared" si="15"/>
        <v>1959</v>
      </c>
      <c r="N28" s="99">
        <f t="shared" si="16"/>
        <v>6.9104042471727939E-2</v>
      </c>
      <c r="O28" s="99">
        <f t="shared" si="17"/>
        <v>6.8940152191340157E-2</v>
      </c>
      <c r="P28" s="108">
        <f>Calc!R28</f>
        <v>269.99346211332369</v>
      </c>
      <c r="Q28" s="108">
        <f>Calc!S28</f>
        <v>-633.1480195925717</v>
      </c>
      <c r="R28" s="109">
        <f t="shared" si="18"/>
        <v>-1.2507999999999999</v>
      </c>
      <c r="S28" s="72">
        <v>-1</v>
      </c>
      <c r="T28" s="72">
        <v>180</v>
      </c>
      <c r="U28" s="72">
        <v>1</v>
      </c>
      <c r="V28" s="73">
        <f>Calc!H106</f>
        <v>0</v>
      </c>
      <c r="W28" s="73">
        <f>Calc!I106</f>
        <v>0</v>
      </c>
      <c r="X28" s="73">
        <f>Calc!J28</f>
        <v>-7.6323154161686766</v>
      </c>
      <c r="Y28" s="73">
        <f>Calc!K28</f>
        <v>134.58845128715146</v>
      </c>
      <c r="Z28" s="73">
        <f>Calc!L28</f>
        <v>133.20325131481886</v>
      </c>
      <c r="AA28" s="73">
        <f>Calc!M28</f>
        <v>-6.1007317571569528</v>
      </c>
      <c r="AB28" s="73">
        <f>Calc!N28</f>
        <v>-138.8592493324289</v>
      </c>
      <c r="AC28" s="73">
        <f>Calc!O28</f>
        <v>-133.80225290919756</v>
      </c>
      <c r="AD28" s="73">
        <f>Calc!P28</f>
        <v>9.3794599670776666</v>
      </c>
      <c r="AE28" s="73">
        <f>Calc!Q28</f>
        <v>5.9852693190150434</v>
      </c>
      <c r="AF28" s="70">
        <v>41640</v>
      </c>
      <c r="AH28" s="74">
        <v>4</v>
      </c>
      <c r="AI28" s="121">
        <v>0</v>
      </c>
      <c r="AJ28" s="122">
        <f>Calc!H63</f>
        <v>6.9073436454986495E-2</v>
      </c>
      <c r="AK28" s="122">
        <f>Calc!I63</f>
        <v>1.7877245554803544E-4</v>
      </c>
      <c r="AL28" s="122">
        <f>Calc!J63</f>
        <v>-7.4290587630876219E-7</v>
      </c>
      <c r="AM28" s="122">
        <f>Calc!K63</f>
        <v>-5.2681859201296911E-7</v>
      </c>
      <c r="AN28" s="122">
        <f>Calc!L63</f>
        <v>-2.4518248377300146E-7</v>
      </c>
      <c r="AO28" s="122">
        <f>Calc!M63</f>
        <v>1.100924991761711E-10</v>
      </c>
      <c r="AP28" s="122">
        <f>Calc!N63</f>
        <v>3.3495306585430932E-11</v>
      </c>
      <c r="AQ28" s="122">
        <f>Calc!O63</f>
        <v>1.0898744027351841E-10</v>
      </c>
      <c r="AR28" s="122">
        <f>Calc!P63</f>
        <v>9.7115049743373686E-12</v>
      </c>
      <c r="AS28" s="122">
        <f>Calc!Q63</f>
        <v>-3.5614200590160003E-15</v>
      </c>
      <c r="AT28" s="122">
        <f>Calc!R63</f>
        <v>-6.1798295595149998E-15</v>
      </c>
      <c r="AU28" s="122">
        <f>Calc!S63</f>
        <v>-5.3599079878480004E-15</v>
      </c>
      <c r="AV28" s="122">
        <f>Calc!T63</f>
        <v>-6.4351546181719998E-15</v>
      </c>
      <c r="AW28" s="122">
        <f>Calc!U63</f>
        <v>-1.1294561811010001E-15</v>
      </c>
      <c r="AX28" s="123"/>
      <c r="AY28" s="123"/>
      <c r="AZ28" s="123"/>
      <c r="BA28" s="123"/>
      <c r="BB28" s="123"/>
      <c r="BC28" s="123"/>
      <c r="BD28" s="121">
        <v>0</v>
      </c>
      <c r="BE28" s="122">
        <f>Calc!V63</f>
        <v>2.0564683886023995E-3</v>
      </c>
      <c r="BF28" s="122">
        <f>Calc!W63</f>
        <v>6.8939920398665103E-2</v>
      </c>
      <c r="BG28" s="122">
        <f>Calc!X63</f>
        <v>-2.1760557052992395E-7</v>
      </c>
      <c r="BH28" s="122">
        <f>Calc!Y63</f>
        <v>-5.3623790782239204E-7</v>
      </c>
      <c r="BI28" s="122">
        <f>Calc!Z63</f>
        <v>-6.8846955856083466E-7</v>
      </c>
      <c r="BJ28" s="122">
        <f>Calc!AA63</f>
        <v>1.4255851556731383E-11</v>
      </c>
      <c r="BK28" s="122">
        <f>Calc!AB63</f>
        <v>1.1022520562197097E-10</v>
      </c>
      <c r="BL28" s="122">
        <f>Calc!AC63</f>
        <v>3.6530924369107427E-11</v>
      </c>
      <c r="BM28" s="122">
        <f>Calc!AD63</f>
        <v>1.0441920372078366E-10</v>
      </c>
      <c r="BN28" s="122">
        <f>Calc!AE63</f>
        <v>-1.9008959603790001E-15</v>
      </c>
      <c r="BO28" s="122">
        <f>Calc!AF63</f>
        <v>-3.9780046586589999E-15</v>
      </c>
      <c r="BP28" s="122">
        <f>Calc!AG63</f>
        <v>-9.8186315624159998E-15</v>
      </c>
      <c r="BQ28" s="122">
        <f>Calc!AH63</f>
        <v>-4.8740771587739999E-15</v>
      </c>
      <c r="BR28" s="122">
        <f>Calc!AI63</f>
        <v>-8.2189789385900006E-15</v>
      </c>
      <c r="BS28" s="122"/>
      <c r="BT28" s="122"/>
      <c r="BU28" s="122"/>
      <c r="BV28" s="122"/>
      <c r="BW28" s="122"/>
      <c r="BX28" s="122"/>
      <c r="BY28" s="114">
        <v>0</v>
      </c>
      <c r="BZ28" s="119">
        <f>Calc!AL63</f>
        <v>14.478148685487843</v>
      </c>
      <c r="CA28" s="119">
        <f>Calc!AM63</f>
        <v>-3.7191230316951089E-2</v>
      </c>
      <c r="CB28" s="119">
        <f>Calc!AN63</f>
        <v>2.2128196325933193E-3</v>
      </c>
      <c r="CC28" s="119">
        <f>Calc!AO63</f>
        <v>1.5290025861759129E-3</v>
      </c>
      <c r="CD28" s="119">
        <f>Calc!AP63</f>
        <v>7.4397620400009268E-4</v>
      </c>
      <c r="CE28" s="119">
        <f>Calc!AQ63</f>
        <v>-4.166104591258988E-6</v>
      </c>
      <c r="CF28" s="119">
        <f>Calc!AR63</f>
        <v>-8.462068152167512E-10</v>
      </c>
      <c r="CG28" s="119">
        <f>Calc!AS63</f>
        <v>-4.1286952221492834E-6</v>
      </c>
      <c r="CH28" s="119">
        <f>Calc!AT63</f>
        <v>-5.676254313531712E-8</v>
      </c>
      <c r="CI28" s="119">
        <f>Calc!AU63</f>
        <v>-1.2645090585E-10</v>
      </c>
      <c r="CJ28" s="119">
        <f>Calc!AV63</f>
        <v>-2.6699690919069998E-10</v>
      </c>
      <c r="CK28" s="119">
        <f>Calc!AW63</f>
        <v>-1.776915066741E-10</v>
      </c>
      <c r="CL28" s="119">
        <f>Calc!AX63</f>
        <v>-1.230761251803E-10</v>
      </c>
      <c r="CM28" s="119">
        <f>Calc!AY63</f>
        <v>-6.2252177147749994E-11</v>
      </c>
      <c r="CN28" s="119"/>
      <c r="CO28" s="119"/>
      <c r="CP28" s="119"/>
      <c r="CQ28" s="119"/>
      <c r="CR28" s="119"/>
      <c r="CS28" s="119"/>
      <c r="CT28" s="114">
        <v>0</v>
      </c>
      <c r="CU28" s="119">
        <f>Calc!AZ63</f>
        <v>-0.43167093236443566</v>
      </c>
      <c r="CV28" s="119">
        <f>Calc!BA63</f>
        <v>14.506302065944309</v>
      </c>
      <c r="CW28" s="119">
        <f>Calc!BB63</f>
        <v>5.3801022432769673E-4</v>
      </c>
      <c r="CX28" s="119">
        <f>Calc!BC63</f>
        <v>1.4693692063582581E-3</v>
      </c>
      <c r="CY28" s="119">
        <f>Calc!BD63</f>
        <v>2.0642563367600768E-3</v>
      </c>
      <c r="CZ28" s="119">
        <f>Calc!BE63</f>
        <v>3.3328886409960211E-8</v>
      </c>
      <c r="DA28" s="119">
        <f>Calc!BF63</f>
        <v>-4.1910975100730304E-6</v>
      </c>
      <c r="DB28" s="119">
        <f>Calc!BG63</f>
        <v>2.9580349138001046E-8</v>
      </c>
      <c r="DC28" s="119">
        <f>Calc!BH63</f>
        <v>-4.1509625907331347E-6</v>
      </c>
      <c r="DD28" s="119">
        <f>Calc!BI63</f>
        <v>-8.594067395442E-11</v>
      </c>
      <c r="DE28" s="119">
        <f>Calc!BJ63</f>
        <v>-1.6034862564600001E-10</v>
      </c>
      <c r="DF28" s="119">
        <f>Calc!BK63</f>
        <v>1.076574228603E-11</v>
      </c>
      <c r="DG28" s="119">
        <f>Calc!BL63</f>
        <v>-1.010423927474E-10</v>
      </c>
      <c r="DH28" s="119">
        <f>Calc!BM63</f>
        <v>5.9218024418189999E-11</v>
      </c>
      <c r="DI28" s="75"/>
      <c r="DJ28" s="75"/>
      <c r="DK28" s="75"/>
      <c r="DL28" s="75"/>
      <c r="DM28" s="75"/>
      <c r="DN28" s="75"/>
    </row>
    <row r="29" spans="1:118" s="46" customFormat="1" x14ac:dyDescent="0.2">
      <c r="A29" s="72" t="s">
        <v>55</v>
      </c>
      <c r="B29" s="72" t="s">
        <v>275</v>
      </c>
      <c r="C29" s="71" t="str">
        <f t="shared" si="2"/>
        <v>GUIDER1_CNTR</v>
      </c>
      <c r="D29" s="72" t="s">
        <v>268</v>
      </c>
      <c r="E29" s="72" t="s">
        <v>185</v>
      </c>
      <c r="F29" s="72">
        <v>2048</v>
      </c>
      <c r="G29" s="72">
        <v>2048</v>
      </c>
      <c r="H29" s="94">
        <v>90</v>
      </c>
      <c r="I29" s="94">
        <v>106</v>
      </c>
      <c r="J29" s="72">
        <v>2048</v>
      </c>
      <c r="K29" s="74">
        <v>2048</v>
      </c>
      <c r="L29" s="96">
        <f t="shared" si="19"/>
        <v>1959</v>
      </c>
      <c r="M29" s="96">
        <f t="shared" si="15"/>
        <v>1943</v>
      </c>
      <c r="N29" s="99">
        <f t="shared" si="16"/>
        <v>6.7377673290099485E-2</v>
      </c>
      <c r="O29" s="99">
        <f t="shared" si="17"/>
        <v>6.832148202910443E-2</v>
      </c>
      <c r="P29" s="108">
        <f>Calc!R29</f>
        <v>142.72129503166744</v>
      </c>
      <c r="Q29" s="108">
        <f>Calc!S29</f>
        <v>-633.86467991673976</v>
      </c>
      <c r="R29" s="109">
        <f t="shared" si="18"/>
        <v>-1.2507999999999999</v>
      </c>
      <c r="S29" s="72">
        <v>-1</v>
      </c>
      <c r="T29" s="72">
        <v>180</v>
      </c>
      <c r="U29" s="72">
        <v>1</v>
      </c>
      <c r="V29" s="73">
        <f>Calc!H107</f>
        <v>0</v>
      </c>
      <c r="W29" s="73">
        <f>Calc!I107</f>
        <v>0</v>
      </c>
      <c r="X29" s="73">
        <f>Calc!J29</f>
        <v>-134.88980025659475</v>
      </c>
      <c r="Y29" s="73">
        <f>Calc!K29</f>
        <v>7.3309664467253093</v>
      </c>
      <c r="Z29" s="73">
        <f>Calc!L29</f>
        <v>5.9457664743927365</v>
      </c>
      <c r="AA29" s="73">
        <f>Calc!M29</f>
        <v>-133.35821659758301</v>
      </c>
      <c r="AB29" s="73">
        <f>Calc!N29</f>
        <v>-140.92096409688423</v>
      </c>
      <c r="AC29" s="73">
        <f>Calc!O29</f>
        <v>-135.86396767365281</v>
      </c>
      <c r="AD29" s="73">
        <f>Calc!P29</f>
        <v>7.3177452026224099</v>
      </c>
      <c r="AE29" s="73">
        <f>Calc!Q29</f>
        <v>3.9235545545597859</v>
      </c>
      <c r="AF29" s="70">
        <v>41640</v>
      </c>
      <c r="AH29" s="74">
        <v>4</v>
      </c>
      <c r="AI29" s="121">
        <v>0</v>
      </c>
      <c r="AJ29" s="122">
        <f>Calc!H64</f>
        <v>6.7364245289248739E-2</v>
      </c>
      <c r="AK29" s="122">
        <f>Calc!I64</f>
        <v>-7.2773768983698344E-4</v>
      </c>
      <c r="AL29" s="122">
        <f>Calc!J64</f>
        <v>-1.9999313029723048E-7</v>
      </c>
      <c r="AM29" s="122">
        <f>Calc!K64</f>
        <v>-4.6922794984297513E-7</v>
      </c>
      <c r="AN29" s="122">
        <f>Calc!L64</f>
        <v>-6.000930030916297E-8</v>
      </c>
      <c r="AO29" s="122">
        <f>Calc!M64</f>
        <v>8.3551954407683657E-11</v>
      </c>
      <c r="AP29" s="122">
        <f>Calc!N64</f>
        <v>-1.0020201878370792E-12</v>
      </c>
      <c r="AQ29" s="122">
        <f>Calc!O64</f>
        <v>8.9250271820639149E-11</v>
      </c>
      <c r="AR29" s="122">
        <f>Calc!P64</f>
        <v>-2.2499489660538082E-12</v>
      </c>
      <c r="AS29" s="122">
        <f>Calc!Q64</f>
        <v>-3.5614200590160003E-15</v>
      </c>
      <c r="AT29" s="122">
        <f>Calc!R64</f>
        <v>-6.1798295595149998E-15</v>
      </c>
      <c r="AU29" s="122">
        <f>Calc!S64</f>
        <v>-5.3599079878480004E-15</v>
      </c>
      <c r="AV29" s="122">
        <f>Calc!T64</f>
        <v>-6.4351546181719998E-15</v>
      </c>
      <c r="AW29" s="122">
        <f>Calc!U64</f>
        <v>-1.1294561811010001E-15</v>
      </c>
      <c r="AX29" s="123"/>
      <c r="AY29" s="123"/>
      <c r="AZ29" s="123"/>
      <c r="BA29" s="123"/>
      <c r="BB29" s="123"/>
      <c r="BC29" s="123"/>
      <c r="BD29" s="121">
        <v>0</v>
      </c>
      <c r="BE29" s="122">
        <f>Calc!V64</f>
        <v>1.3451076526860488E-3</v>
      </c>
      <c r="BF29" s="122">
        <f>Calc!W64</f>
        <v>6.8317606109318779E-2</v>
      </c>
      <c r="BG29" s="122">
        <f>Calc!X64</f>
        <v>-1.7892275296122712E-7</v>
      </c>
      <c r="BH29" s="122">
        <f>Calc!Y64</f>
        <v>-1.6572533131449419E-7</v>
      </c>
      <c r="BI29" s="122">
        <f>Calc!Z64</f>
        <v>-6.5907875166569195E-7</v>
      </c>
      <c r="BJ29" s="122">
        <f>Calc!AA64</f>
        <v>1.0079784763500672E-13</v>
      </c>
      <c r="BK29" s="122">
        <f>Calc!AB64</f>
        <v>8.8222795696891289E-11</v>
      </c>
      <c r="BL29" s="122">
        <f>Calc!AC64</f>
        <v>4.3198029292740353E-14</v>
      </c>
      <c r="BM29" s="122">
        <f>Calc!AD64</f>
        <v>9.5830694085946024E-11</v>
      </c>
      <c r="BN29" s="122">
        <f>Calc!AE64</f>
        <v>-1.9008959603790001E-15</v>
      </c>
      <c r="BO29" s="122">
        <f>Calc!AF64</f>
        <v>-3.9780046586589999E-15</v>
      </c>
      <c r="BP29" s="122">
        <f>Calc!AG64</f>
        <v>-9.8186315624159998E-15</v>
      </c>
      <c r="BQ29" s="122">
        <f>Calc!AH64</f>
        <v>-4.8740771587739999E-15</v>
      </c>
      <c r="BR29" s="122">
        <f>Calc!AI64</f>
        <v>-8.2189789385900006E-15</v>
      </c>
      <c r="BS29" s="122"/>
      <c r="BT29" s="122"/>
      <c r="BU29" s="122"/>
      <c r="BV29" s="122"/>
      <c r="BW29" s="122"/>
      <c r="BX29" s="122"/>
      <c r="BY29" s="114">
        <v>0</v>
      </c>
      <c r="BZ29" s="119">
        <f>Calc!AL64</f>
        <v>14.84100591389463</v>
      </c>
      <c r="CA29" s="119">
        <f>Calc!AM64</f>
        <v>0.15771030585445808</v>
      </c>
      <c r="CB29" s="119">
        <f>Calc!AN64</f>
        <v>6.0981617173593505E-4</v>
      </c>
      <c r="CC29" s="119">
        <f>Calc!AO64</f>
        <v>1.4986031596357105E-3</v>
      </c>
      <c r="CD29" s="119">
        <f>Calc!AP64</f>
        <v>2.1524166889136281E-4</v>
      </c>
      <c r="CE29" s="119">
        <f>Calc!AQ64</f>
        <v>-4.2310223596657892E-6</v>
      </c>
      <c r="CF29" s="119">
        <f>Calc!AR64</f>
        <v>-1.0351097059220173E-7</v>
      </c>
      <c r="CG29" s="119">
        <f>Calc!AS64</f>
        <v>-4.1746816141762951E-6</v>
      </c>
      <c r="CH29" s="119">
        <f>Calc!AT64</f>
        <v>-7.293828620064754E-8</v>
      </c>
      <c r="CI29" s="119">
        <f>Calc!AU64</f>
        <v>-1.2645090585E-10</v>
      </c>
      <c r="CJ29" s="119">
        <f>Calc!AV64</f>
        <v>-2.6699690919069998E-10</v>
      </c>
      <c r="CK29" s="119">
        <f>Calc!AW64</f>
        <v>-1.776915066741E-10</v>
      </c>
      <c r="CL29" s="119">
        <f>Calc!AX64</f>
        <v>-1.230761251803E-10</v>
      </c>
      <c r="CM29" s="119">
        <f>Calc!AY64</f>
        <v>-6.2252177147749994E-11</v>
      </c>
      <c r="CN29" s="119"/>
      <c r="CO29" s="119"/>
      <c r="CP29" s="119"/>
      <c r="CQ29" s="119"/>
      <c r="CR29" s="119"/>
      <c r="CS29" s="119"/>
      <c r="CT29" s="114">
        <v>0</v>
      </c>
      <c r="CU29" s="119">
        <f>Calc!AZ64</f>
        <v>-0.29301422471950839</v>
      </c>
      <c r="CV29" s="119">
        <f>Calc!BA64</f>
        <v>14.633562207391005</v>
      </c>
      <c r="CW29" s="119">
        <f>Calc!BB64</f>
        <v>5.3361668121356537E-4</v>
      </c>
      <c r="CX29" s="119">
        <f>Calc!BC64</f>
        <v>3.9501385122213547E-4</v>
      </c>
      <c r="CY29" s="119">
        <f>Calc!BD64</f>
        <v>2.0424426797078206E-3</v>
      </c>
      <c r="CZ29" s="119">
        <f>Calc!BE64</f>
        <v>-1.0748082770716693E-8</v>
      </c>
      <c r="DA29" s="119">
        <f>Calc!BF64</f>
        <v>-4.252269806685374E-6</v>
      </c>
      <c r="DB29" s="119">
        <f>Calc!BG64</f>
        <v>3.1695429930632229E-8</v>
      </c>
      <c r="DC29" s="119">
        <f>Calc!BH64</f>
        <v>-4.163332628795368E-6</v>
      </c>
      <c r="DD29" s="119">
        <f>Calc!BI64</f>
        <v>-8.594067395442E-11</v>
      </c>
      <c r="DE29" s="119">
        <f>Calc!BJ64</f>
        <v>-1.6034862564600001E-10</v>
      </c>
      <c r="DF29" s="119">
        <f>Calc!BK64</f>
        <v>1.076574228603E-11</v>
      </c>
      <c r="DG29" s="119">
        <f>Calc!BL64</f>
        <v>-1.010423927474E-10</v>
      </c>
      <c r="DH29" s="119">
        <f>Calc!BM64</f>
        <v>5.9218024418189999E-11</v>
      </c>
      <c r="DI29" s="75"/>
      <c r="DJ29" s="75"/>
      <c r="DK29" s="75"/>
      <c r="DL29" s="75"/>
      <c r="DM29" s="75"/>
      <c r="DN29" s="75"/>
    </row>
    <row r="30" spans="1:118" s="46" customFormat="1" x14ac:dyDescent="0.2">
      <c r="A30" s="72" t="s">
        <v>55</v>
      </c>
      <c r="B30" s="72" t="s">
        <v>276</v>
      </c>
      <c r="C30" s="71" t="str">
        <f t="shared" si="2"/>
        <v>GUIDER2_CNTR</v>
      </c>
      <c r="D30" s="72" t="s">
        <v>268</v>
      </c>
      <c r="E30" s="72" t="s">
        <v>185</v>
      </c>
      <c r="F30" s="72">
        <v>2048</v>
      </c>
      <c r="G30" s="72">
        <v>2048</v>
      </c>
      <c r="H30" s="93">
        <v>1038</v>
      </c>
      <c r="I30" s="93">
        <v>1032</v>
      </c>
      <c r="J30" s="72">
        <v>2048</v>
      </c>
      <c r="K30" s="74">
        <v>2048</v>
      </c>
      <c r="L30" s="96">
        <f t="shared" si="19"/>
        <v>1011</v>
      </c>
      <c r="M30" s="96">
        <f>I30</f>
        <v>1032</v>
      </c>
      <c r="N30" s="99">
        <f t="shared" si="16"/>
        <v>6.798852427664423E-2</v>
      </c>
      <c r="O30" s="99">
        <f t="shared" si="17"/>
        <v>6.9803180333422601E-2</v>
      </c>
      <c r="P30" s="108">
        <f>Calc!R30</f>
        <v>25.349548636891733</v>
      </c>
      <c r="Q30" s="108">
        <f>Calc!S30</f>
        <v>-696.96434475445096</v>
      </c>
      <c r="R30" s="109">
        <f t="shared" si="13"/>
        <v>0.1903</v>
      </c>
      <c r="S30" s="72">
        <v>-1</v>
      </c>
      <c r="T30" s="72">
        <v>0</v>
      </c>
      <c r="U30" s="72">
        <v>-1</v>
      </c>
      <c r="V30" s="73">
        <f>Calc!H108</f>
        <v>0</v>
      </c>
      <c r="W30" s="73">
        <f>Calc!I108</f>
        <v>0</v>
      </c>
      <c r="X30" s="73">
        <f>Calc!J30</f>
        <v>-69.205354674355775</v>
      </c>
      <c r="Y30" s="73">
        <f>Calc!K30</f>
        <v>71.885668335121593</v>
      </c>
      <c r="Z30" s="73">
        <f>Calc!L30</f>
        <v>70.440743576468279</v>
      </c>
      <c r="AA30" s="73">
        <f>Calc!M30</f>
        <v>-67.848586451081999</v>
      </c>
      <c r="AB30" s="73">
        <f>Calc!N30</f>
        <v>-72.197885177171798</v>
      </c>
      <c r="AC30" s="73">
        <f>Calc!O30</f>
        <v>-75.012769457101953</v>
      </c>
      <c r="AD30" s="73">
        <f>Calc!P30</f>
        <v>68.952453659218278</v>
      </c>
      <c r="AE30" s="73">
        <f>Calc!Q30</f>
        <v>70.846796368195939</v>
      </c>
      <c r="AF30" s="70">
        <v>41640</v>
      </c>
      <c r="AH30" s="74">
        <v>4</v>
      </c>
      <c r="AI30" s="121">
        <v>0</v>
      </c>
      <c r="AJ30" s="122">
        <f>Calc!H65</f>
        <v>6.7979373914149516E-2</v>
      </c>
      <c r="AK30" s="122">
        <f>Calc!I65</f>
        <v>1.0407294672583825E-5</v>
      </c>
      <c r="AL30" s="122">
        <f>Calc!J65</f>
        <v>2.6667251526090966E-7</v>
      </c>
      <c r="AM30" s="122">
        <f>Calc!K65</f>
        <v>-6.5380176372515447E-7</v>
      </c>
      <c r="AN30" s="122">
        <f>Calc!L65</f>
        <v>1.0365419292725962E-7</v>
      </c>
      <c r="AO30" s="122">
        <f>Calc!M65</f>
        <v>9.4980932727974696E-11</v>
      </c>
      <c r="AP30" s="122">
        <f>Calc!N65</f>
        <v>-1.5263471424409197E-11</v>
      </c>
      <c r="AQ30" s="122">
        <f>Calc!O65</f>
        <v>1.1117714463973314E-10</v>
      </c>
      <c r="AR30" s="122">
        <f>Calc!P65</f>
        <v>-4.894306739134318E-12</v>
      </c>
      <c r="AS30" s="122">
        <f>Calc!Q65</f>
        <v>1.8798614397439999E-15</v>
      </c>
      <c r="AT30" s="122">
        <f>Calc!R65</f>
        <v>-5.4607743932169998E-15</v>
      </c>
      <c r="AU30" s="122">
        <f>Calc!S65</f>
        <v>3.1835220977009999E-15</v>
      </c>
      <c r="AV30" s="122">
        <f>Calc!T65</f>
        <v>-6.0680286901749997E-15</v>
      </c>
      <c r="AW30" s="122">
        <f>Calc!U65</f>
        <v>5.6440431557730002E-16</v>
      </c>
      <c r="AX30" s="123"/>
      <c r="AY30" s="123"/>
      <c r="AZ30" s="123"/>
      <c r="BA30" s="123"/>
      <c r="BB30" s="123"/>
      <c r="BC30" s="123"/>
      <c r="BD30" s="121">
        <v>0</v>
      </c>
      <c r="BE30" s="122">
        <f>Calc!V65</f>
        <v>-1.1154172116705887E-3</v>
      </c>
      <c r="BF30" s="122">
        <f>Calc!W65</f>
        <v>6.9803179557585582E-2</v>
      </c>
      <c r="BG30" s="122">
        <f>Calc!X65</f>
        <v>-2.6771834415194505E-7</v>
      </c>
      <c r="BH30" s="122">
        <f>Calc!Y65</f>
        <v>2.106148245876752E-7</v>
      </c>
      <c r="BI30" s="122">
        <f>Calc!Z65</f>
        <v>-9.6196038435981084E-7</v>
      </c>
      <c r="BJ30" s="122">
        <f>Calc!AA65</f>
        <v>-5.7251544559956517E-12</v>
      </c>
      <c r="BK30" s="122">
        <f>Calc!AB65</f>
        <v>1.106944761003954E-10</v>
      </c>
      <c r="BL30" s="122">
        <f>Calc!AC65</f>
        <v>-1.814388926058668E-11</v>
      </c>
      <c r="BM30" s="122">
        <f>Calc!AD65</f>
        <v>1.2748062270560703E-10</v>
      </c>
      <c r="BN30" s="122">
        <f>Calc!AE65</f>
        <v>-1.5578603458240001E-15</v>
      </c>
      <c r="BO30" s="122">
        <f>Calc!AF65</f>
        <v>2.4687355146470001E-15</v>
      </c>
      <c r="BP30" s="122">
        <f>Calc!AG65</f>
        <v>-9.1152308174269995E-15</v>
      </c>
      <c r="BQ30" s="122">
        <f>Calc!AH65</f>
        <v>2.8651216690130001E-15</v>
      </c>
      <c r="BR30" s="122">
        <f>Calc!AI65</f>
        <v>-7.8318692487100003E-15</v>
      </c>
      <c r="BS30" s="122"/>
      <c r="BT30" s="122"/>
      <c r="BU30" s="122"/>
      <c r="BV30" s="122"/>
      <c r="BW30" s="122"/>
      <c r="BX30" s="122"/>
      <c r="BY30" s="114">
        <v>0</v>
      </c>
      <c r="BZ30" s="119">
        <f>Calc!AL65</f>
        <v>14.710176431676921</v>
      </c>
      <c r="CA30" s="119">
        <f>Calc!AM65</f>
        <v>-2.1111743705786736E-3</v>
      </c>
      <c r="CB30" s="119">
        <f>Calc!AN65</f>
        <v>-8.156177114437747E-4</v>
      </c>
      <c r="CC30" s="119">
        <f>Calc!AO65</f>
        <v>2.0173910605278001E-3</v>
      </c>
      <c r="CD30" s="119">
        <f>Calc!AP65</f>
        <v>-3.1336018293035321E-4</v>
      </c>
      <c r="CE30" s="119">
        <f>Calc!AQ65</f>
        <v>-4.1799878321420014E-6</v>
      </c>
      <c r="CF30" s="119">
        <f>Calc!AR65</f>
        <v>5.9138107206096061E-8</v>
      </c>
      <c r="CG30" s="119">
        <f>Calc!AS65</f>
        <v>-4.1307483595591483E-6</v>
      </c>
      <c r="CH30" s="119">
        <f>Calc!AT65</f>
        <v>2.8796843797956129E-8</v>
      </c>
      <c r="CI30" s="119">
        <f>Calc!AU65</f>
        <v>-3.9607268667389997E-11</v>
      </c>
      <c r="CJ30" s="119">
        <f>Calc!AV65</f>
        <v>-2.741592756941E-11</v>
      </c>
      <c r="CK30" s="119">
        <f>Calc!AW65</f>
        <v>1.289142763909E-10</v>
      </c>
      <c r="CL30" s="119">
        <f>Calc!AX65</f>
        <v>-1.987879065708E-10</v>
      </c>
      <c r="CM30" s="119">
        <f>Calc!AY65</f>
        <v>-1.034051776871E-10</v>
      </c>
      <c r="CN30" s="119"/>
      <c r="CO30" s="119"/>
      <c r="CP30" s="119"/>
      <c r="CQ30" s="119"/>
      <c r="CR30" s="119"/>
      <c r="CS30" s="119"/>
      <c r="CT30" s="114">
        <v>0</v>
      </c>
      <c r="CU30" s="119">
        <f>Calc!AZ65</f>
        <v>0.23502421079343419</v>
      </c>
      <c r="CV30" s="119">
        <f>Calc!BA65</f>
        <v>14.325893602031433</v>
      </c>
      <c r="CW30" s="119">
        <f>Calc!BB65</f>
        <v>8.0948521563951686E-4</v>
      </c>
      <c r="CX30" s="119">
        <f>Calc!BC65</f>
        <v>-5.1215905846831427E-4</v>
      </c>
      <c r="CY30" s="119">
        <f>Calc!BD65</f>
        <v>2.8232842363491535E-3</v>
      </c>
      <c r="CZ30" s="119">
        <f>Calc!BE65</f>
        <v>-8.5574251381920011E-10</v>
      </c>
      <c r="DA30" s="119">
        <f>Calc!BF65</f>
        <v>-4.2410499512563826E-6</v>
      </c>
      <c r="DB30" s="119">
        <f>Calc!BG65</f>
        <v>1.3116361645619404E-8</v>
      </c>
      <c r="DC30" s="119">
        <f>Calc!BH65</f>
        <v>-4.1846239883717517E-6</v>
      </c>
      <c r="DD30" s="119">
        <f>Calc!BI65</f>
        <v>-1.3626456171609999E-10</v>
      </c>
      <c r="DE30" s="119">
        <f>Calc!BJ65</f>
        <v>8.6565834977909997E-11</v>
      </c>
      <c r="DF30" s="119">
        <f>Calc!BK65</f>
        <v>1.2332707880809999E-10</v>
      </c>
      <c r="DG30" s="119">
        <f>Calc!BL65</f>
        <v>-8.3937578082169997E-11</v>
      </c>
      <c r="DH30" s="119">
        <f>Calc!BM65</f>
        <v>1.4349148098220001E-10</v>
      </c>
      <c r="DI30" s="75"/>
      <c r="DJ30" s="75"/>
      <c r="DK30" s="75"/>
      <c r="DL30" s="75"/>
      <c r="DM30" s="75"/>
      <c r="DN30" s="75"/>
    </row>
    <row r="31" spans="1:118" s="46" customFormat="1" x14ac:dyDescent="0.2">
      <c r="A31" s="72" t="s">
        <v>55</v>
      </c>
      <c r="B31" s="72" t="s">
        <v>277</v>
      </c>
      <c r="C31" s="71" t="str">
        <f t="shared" si="2"/>
        <v>GUIDER2_CNTR</v>
      </c>
      <c r="D31" s="72" t="s">
        <v>268</v>
      </c>
      <c r="E31" s="72" t="s">
        <v>185</v>
      </c>
      <c r="F31" s="72">
        <v>2048</v>
      </c>
      <c r="G31" s="72">
        <v>2048</v>
      </c>
      <c r="H31" s="94">
        <v>327</v>
      </c>
      <c r="I31" s="94">
        <v>377</v>
      </c>
      <c r="J31" s="72">
        <v>2048</v>
      </c>
      <c r="K31" s="74">
        <v>2048</v>
      </c>
      <c r="L31" s="96">
        <f t="shared" si="19"/>
        <v>1722</v>
      </c>
      <c r="M31" s="96">
        <f t="shared" ref="M31:M34" si="20">I31</f>
        <v>377</v>
      </c>
      <c r="N31" s="99">
        <f t="shared" si="16"/>
        <v>6.9027116824356874E-2</v>
      </c>
      <c r="O31" s="99">
        <f t="shared" si="17"/>
        <v>7.1471985863060417E-2</v>
      </c>
      <c r="P31" s="108">
        <f>Calc!R31</f>
        <v>-23.695629532013282</v>
      </c>
      <c r="Q31" s="108">
        <f>Calc!S31</f>
        <v>-744.04701770311567</v>
      </c>
      <c r="R31" s="109">
        <f t="shared" si="13"/>
        <v>0.1903</v>
      </c>
      <c r="S31" s="72">
        <v>-1</v>
      </c>
      <c r="T31" s="72">
        <v>0</v>
      </c>
      <c r="U31" s="72">
        <v>-1</v>
      </c>
      <c r="V31" s="73">
        <f>Calc!H109</f>
        <v>0</v>
      </c>
      <c r="W31" s="73">
        <f>Calc!I109</f>
        <v>0</v>
      </c>
      <c r="X31" s="73">
        <f>Calc!J31</f>
        <v>-118.09388403110572</v>
      </c>
      <c r="Y31" s="73">
        <f>Calc!K31</f>
        <v>22.997138978371677</v>
      </c>
      <c r="Z31" s="73">
        <f>Calc!L31</f>
        <v>21.552214219718369</v>
      </c>
      <c r="AA31" s="73">
        <f>Calc!M31</f>
        <v>-116.73711580783194</v>
      </c>
      <c r="AB31" s="73">
        <f>Calc!N31</f>
        <v>-24.95257545287464</v>
      </c>
      <c r="AC31" s="73">
        <f>Calc!O31</f>
        <v>-27.767459732804813</v>
      </c>
      <c r="AD31" s="73">
        <f>Calc!P31</f>
        <v>116.19776338351545</v>
      </c>
      <c r="AE31" s="73">
        <f>Calc!Q31</f>
        <v>118.09210609249313</v>
      </c>
      <c r="AF31" s="70">
        <v>41640</v>
      </c>
      <c r="AH31" s="74">
        <v>4</v>
      </c>
      <c r="AI31" s="121">
        <v>0</v>
      </c>
      <c r="AJ31" s="122">
        <f>Calc!H66</f>
        <v>6.9004555780015395E-2</v>
      </c>
      <c r="AK31" s="122">
        <f>Calc!I66</f>
        <v>-7.1805790640097232E-4</v>
      </c>
      <c r="AL31" s="122">
        <f>Calc!J66</f>
        <v>4.939614155462982E-7</v>
      </c>
      <c r="AM31" s="122">
        <f>Calc!K66</f>
        <v>-8.4317042462526151E-7</v>
      </c>
      <c r="AN31" s="122">
        <f>Calc!L66</f>
        <v>2.0385838805527788E-7</v>
      </c>
      <c r="AO31" s="122">
        <f>Calc!M66</f>
        <v>1.0390406589016376E-10</v>
      </c>
      <c r="AP31" s="122">
        <f>Calc!N66</f>
        <v>-3.1081717153129368E-11</v>
      </c>
      <c r="AQ31" s="122">
        <f>Calc!O66</f>
        <v>1.2762778943885782E-10</v>
      </c>
      <c r="AR31" s="122">
        <f>Calc!P66</f>
        <v>-1.0687414444661269E-11</v>
      </c>
      <c r="AS31" s="122">
        <f>Calc!Q66</f>
        <v>1.8798614397439999E-15</v>
      </c>
      <c r="AT31" s="122">
        <f>Calc!R66</f>
        <v>-5.4607743932169998E-15</v>
      </c>
      <c r="AU31" s="122">
        <f>Calc!S66</f>
        <v>3.1835220977009999E-15</v>
      </c>
      <c r="AV31" s="122">
        <f>Calc!T66</f>
        <v>-6.0680286901749997E-15</v>
      </c>
      <c r="AW31" s="122">
        <f>Calc!U66</f>
        <v>5.6440431557730002E-16</v>
      </c>
      <c r="AX31" s="123"/>
      <c r="AY31" s="123"/>
      <c r="AZ31" s="123"/>
      <c r="BA31" s="123"/>
      <c r="BB31" s="123"/>
      <c r="BC31" s="123"/>
      <c r="BD31" s="121">
        <v>0</v>
      </c>
      <c r="BE31" s="122">
        <f>Calc!V66</f>
        <v>-1.7646922355346597E-3</v>
      </c>
      <c r="BF31" s="122">
        <f>Calc!W66</f>
        <v>7.1468378714313663E-2</v>
      </c>
      <c r="BG31" s="122">
        <f>Calc!X66</f>
        <v>-3.6451993649162313E-7</v>
      </c>
      <c r="BH31" s="122">
        <f>Calc!Y66</f>
        <v>4.1620251821556984E-7</v>
      </c>
      <c r="BI31" s="122">
        <f>Calc!Z66</f>
        <v>-1.2541313645258324E-6</v>
      </c>
      <c r="BJ31" s="122">
        <f>Calc!AA66</f>
        <v>-1.1772731041612894E-11</v>
      </c>
      <c r="BK31" s="122">
        <f>Calc!AB66</f>
        <v>1.2790124132396682E-10</v>
      </c>
      <c r="BL31" s="122">
        <f>Calc!AC66</f>
        <v>-3.6735711562578414E-11</v>
      </c>
      <c r="BM31" s="122">
        <f>Calc!AD66</f>
        <v>1.5003722164389548E-10</v>
      </c>
      <c r="BN31" s="122">
        <f>Calc!AE66</f>
        <v>-1.5578603458240001E-15</v>
      </c>
      <c r="BO31" s="122">
        <f>Calc!AF66</f>
        <v>2.4687355146470001E-15</v>
      </c>
      <c r="BP31" s="122">
        <f>Calc!AG66</f>
        <v>-9.1152308174269995E-15</v>
      </c>
      <c r="BQ31" s="122">
        <f>Calc!AH66</f>
        <v>2.8651216690130001E-15</v>
      </c>
      <c r="BR31" s="122">
        <f>Calc!AI66</f>
        <v>-7.8318692487100003E-15</v>
      </c>
      <c r="BS31" s="122"/>
      <c r="BT31" s="122"/>
      <c r="BU31" s="122"/>
      <c r="BV31" s="122"/>
      <c r="BW31" s="122"/>
      <c r="BX31" s="122"/>
      <c r="BY31" s="114">
        <v>0</v>
      </c>
      <c r="BZ31" s="119">
        <f>Calc!AL66</f>
        <v>14.495690207744909</v>
      </c>
      <c r="CA31" s="119">
        <f>Calc!AM66</f>
        <v>0.14548813093757718</v>
      </c>
      <c r="CB31" s="119">
        <f>Calc!AN66</f>
        <v>-1.4315623482155082E-3</v>
      </c>
      <c r="CC31" s="119">
        <f>Calc!AO66</f>
        <v>2.4107716066493461E-3</v>
      </c>
      <c r="CD31" s="119">
        <f>Calc!AP66</f>
        <v>-5.1908724911733733E-4</v>
      </c>
      <c r="CE31" s="119">
        <f>Calc!AQ66</f>
        <v>-4.1864379226205511E-6</v>
      </c>
      <c r="CF31" s="119">
        <f>Calc!AR66</f>
        <v>4.2935944234693722E-8</v>
      </c>
      <c r="CG31" s="119">
        <f>Calc!AS66</f>
        <v>-4.0899681121413208E-6</v>
      </c>
      <c r="CH31" s="119">
        <f>Calc!AT66</f>
        <v>3.8620033979494803E-8</v>
      </c>
      <c r="CI31" s="119">
        <f>Calc!AU66</f>
        <v>-3.9607268667389997E-11</v>
      </c>
      <c r="CJ31" s="119">
        <f>Calc!AV66</f>
        <v>-2.741592756941E-11</v>
      </c>
      <c r="CK31" s="119">
        <f>Calc!AW66</f>
        <v>1.289142763909E-10</v>
      </c>
      <c r="CL31" s="119">
        <f>Calc!AX66</f>
        <v>-1.987879065708E-10</v>
      </c>
      <c r="CM31" s="119">
        <f>Calc!AY66</f>
        <v>-1.034051776871E-10</v>
      </c>
      <c r="CN31" s="119"/>
      <c r="CO31" s="119"/>
      <c r="CP31" s="119"/>
      <c r="CQ31" s="119"/>
      <c r="CR31" s="119"/>
      <c r="CS31" s="119"/>
      <c r="CT31" s="114">
        <v>0</v>
      </c>
      <c r="CU31" s="119">
        <f>Calc!AZ66</f>
        <v>0.35792786459648057</v>
      </c>
      <c r="CV31" s="119">
        <f>Calc!BA66</f>
        <v>13.99575646253748</v>
      </c>
      <c r="CW31" s="119">
        <f>Calc!BB66</f>
        <v>1.0074507636294954E-3</v>
      </c>
      <c r="CX31" s="119">
        <f>Calc!BC66</f>
        <v>-9.2915661850103001E-4</v>
      </c>
      <c r="CY31" s="119">
        <f>Calc!BD66</f>
        <v>3.4198351738342512E-3</v>
      </c>
      <c r="CZ31" s="119">
        <f>Calc!BE66</f>
        <v>-3.1592668301861827E-8</v>
      </c>
      <c r="DA31" s="119">
        <f>Calc!BF66</f>
        <v>-4.2400069742339176E-6</v>
      </c>
      <c r="DB31" s="119">
        <f>Calc!BG66</f>
        <v>3.7071891293201915E-8</v>
      </c>
      <c r="DC31" s="119">
        <f>Calc!BH66</f>
        <v>-4.2158447709691649E-6</v>
      </c>
      <c r="DD31" s="119">
        <f>Calc!BI66</f>
        <v>-1.3626456171609999E-10</v>
      </c>
      <c r="DE31" s="119">
        <f>Calc!BJ66</f>
        <v>8.6565834977909997E-11</v>
      </c>
      <c r="DF31" s="119">
        <f>Calc!BK66</f>
        <v>1.2332707880809999E-10</v>
      </c>
      <c r="DG31" s="119">
        <f>Calc!BL66</f>
        <v>-8.3937578082169997E-11</v>
      </c>
      <c r="DH31" s="119">
        <f>Calc!BM66</f>
        <v>1.4349148098220001E-10</v>
      </c>
      <c r="DI31" s="75"/>
      <c r="DJ31" s="75"/>
      <c r="DK31" s="75"/>
      <c r="DL31" s="75"/>
      <c r="DM31" s="75"/>
      <c r="DN31" s="75"/>
    </row>
    <row r="32" spans="1:118" s="46" customFormat="1" x14ac:dyDescent="0.2">
      <c r="A32" s="72" t="s">
        <v>55</v>
      </c>
      <c r="B32" s="72" t="s">
        <v>278</v>
      </c>
      <c r="C32" s="71" t="str">
        <f t="shared" si="2"/>
        <v>GUIDER2_CNTR</v>
      </c>
      <c r="D32" s="72" t="s">
        <v>268</v>
      </c>
      <c r="E32" s="72" t="s">
        <v>185</v>
      </c>
      <c r="F32" s="72">
        <v>2048</v>
      </c>
      <c r="G32" s="72">
        <v>2048</v>
      </c>
      <c r="H32" s="94">
        <v>1948</v>
      </c>
      <c r="I32" s="94">
        <v>100</v>
      </c>
      <c r="J32" s="72">
        <v>2048</v>
      </c>
      <c r="K32" s="74">
        <v>2048</v>
      </c>
      <c r="L32" s="96">
        <f t="shared" si="19"/>
        <v>101</v>
      </c>
      <c r="M32" s="96">
        <f t="shared" si="20"/>
        <v>100</v>
      </c>
      <c r="N32" s="99">
        <f t="shared" si="16"/>
        <v>6.8420012958188031E-2</v>
      </c>
      <c r="O32" s="99">
        <f t="shared" si="17"/>
        <v>7.1830878422995653E-2</v>
      </c>
      <c r="P32" s="108">
        <f>Calc!R32</f>
        <v>87.395562504345392</v>
      </c>
      <c r="Q32" s="108">
        <f>Calc!S32</f>
        <v>-762.27063747714146</v>
      </c>
      <c r="R32" s="109">
        <f t="shared" si="13"/>
        <v>0.1903</v>
      </c>
      <c r="S32" s="72">
        <v>-1</v>
      </c>
      <c r="T32" s="72">
        <v>0</v>
      </c>
      <c r="U32" s="72">
        <v>-1</v>
      </c>
      <c r="V32" s="73">
        <f>Calc!H110</f>
        <v>0</v>
      </c>
      <c r="W32" s="73">
        <f>Calc!I110</f>
        <v>0</v>
      </c>
      <c r="X32" s="73">
        <f>Calc!J32</f>
        <v>-6.9427776232039227</v>
      </c>
      <c r="Y32" s="73">
        <f>Calc!K32</f>
        <v>134.14824538627343</v>
      </c>
      <c r="Z32" s="73">
        <f>Calc!L32</f>
        <v>132.70332062762009</v>
      </c>
      <c r="AA32" s="73">
        <f>Calc!M32</f>
        <v>-5.5860093999301714</v>
      </c>
      <c r="AB32" s="73">
        <f>Calc!N32</f>
        <v>-7.098029532390421</v>
      </c>
      <c r="AC32" s="73">
        <f>Calc!O32</f>
        <v>-9.9129138123205962</v>
      </c>
      <c r="AD32" s="73">
        <f>Calc!P32</f>
        <v>134.05230930399969</v>
      </c>
      <c r="AE32" s="73">
        <f>Calc!Q32</f>
        <v>135.94665201297735</v>
      </c>
      <c r="AF32" s="70">
        <v>41640</v>
      </c>
      <c r="AH32" s="74">
        <v>4</v>
      </c>
      <c r="AI32" s="121">
        <v>0</v>
      </c>
      <c r="AJ32" s="122">
        <f>Calc!H67</f>
        <v>6.8416871802717674E-2</v>
      </c>
      <c r="AK32" s="122">
        <f>Calc!I67</f>
        <v>5.8710776093989629E-4</v>
      </c>
      <c r="AL32" s="122">
        <f>Calc!J67</f>
        <v>1.9811511594067939E-8</v>
      </c>
      <c r="AM32" s="122">
        <f>Calc!K67</f>
        <v>-8.5183511617917632E-7</v>
      </c>
      <c r="AN32" s="122">
        <f>Calc!L67</f>
        <v>6.3060289239786702E-9</v>
      </c>
      <c r="AO32" s="122">
        <f>Calc!M67</f>
        <v>9.3227678821784773E-11</v>
      </c>
      <c r="AP32" s="122">
        <f>Calc!N67</f>
        <v>-6.2896425210414509E-12</v>
      </c>
      <c r="AQ32" s="122">
        <f>Calc!O67</f>
        <v>1.2234934263964661E-10</v>
      </c>
      <c r="AR32" s="122">
        <f>Calc!P67</f>
        <v>-1.4764999195472427E-12</v>
      </c>
      <c r="AS32" s="122">
        <f>Calc!Q67</f>
        <v>1.8798614397439999E-15</v>
      </c>
      <c r="AT32" s="122">
        <f>Calc!R67</f>
        <v>-5.4607743932169998E-15</v>
      </c>
      <c r="AU32" s="122">
        <f>Calc!S67</f>
        <v>3.1835220977009999E-15</v>
      </c>
      <c r="AV32" s="122">
        <f>Calc!T67</f>
        <v>-6.0680286901749997E-15</v>
      </c>
      <c r="AW32" s="122">
        <f>Calc!U67</f>
        <v>5.6440431557730002E-16</v>
      </c>
      <c r="AX32" s="123"/>
      <c r="AY32" s="123"/>
      <c r="AZ32" s="123"/>
      <c r="BA32" s="123"/>
      <c r="BB32" s="123"/>
      <c r="BC32" s="123"/>
      <c r="BD32" s="121">
        <v>0</v>
      </c>
      <c r="BE32" s="122">
        <f>Calc!V67</f>
        <v>-6.5561111118719385E-4</v>
      </c>
      <c r="BF32" s="122">
        <f>Calc!W67</f>
        <v>7.1828479028141934E-2</v>
      </c>
      <c r="BG32" s="122">
        <f>Calc!X67</f>
        <v>-3.6463266548641601E-7</v>
      </c>
      <c r="BH32" s="122">
        <f>Calc!Y67</f>
        <v>2.5647069396096188E-8</v>
      </c>
      <c r="BI32" s="122">
        <f>Calc!Z67</f>
        <v>-1.3429613854534444E-6</v>
      </c>
      <c r="BJ32" s="122">
        <f>Calc!AA67</f>
        <v>-2.3554042968472959E-12</v>
      </c>
      <c r="BK32" s="122">
        <f>Calc!AB67</f>
        <v>1.2094561838909301E-10</v>
      </c>
      <c r="BL32" s="122">
        <f>Calc!AC67</f>
        <v>-9.5650493594298888E-12</v>
      </c>
      <c r="BM32" s="122">
        <f>Calc!AD67</f>
        <v>1.5407057054599607E-10</v>
      </c>
      <c r="BN32" s="122">
        <f>Calc!AE67</f>
        <v>-1.5578603458240001E-15</v>
      </c>
      <c r="BO32" s="122">
        <f>Calc!AF67</f>
        <v>2.4687355146470001E-15</v>
      </c>
      <c r="BP32" s="122">
        <f>Calc!AG67</f>
        <v>-9.1152308174269995E-15</v>
      </c>
      <c r="BQ32" s="122">
        <f>Calc!AH67</f>
        <v>2.8651216690130001E-15</v>
      </c>
      <c r="BR32" s="122">
        <f>Calc!AI67</f>
        <v>-7.8318692487100003E-15</v>
      </c>
      <c r="BS32" s="122"/>
      <c r="BT32" s="122"/>
      <c r="BU32" s="122"/>
      <c r="BV32" s="122"/>
      <c r="BW32" s="122"/>
      <c r="BX32" s="122"/>
      <c r="BY32" s="114">
        <v>0</v>
      </c>
      <c r="BZ32" s="119">
        <f>Calc!AL67</f>
        <v>14.614815846031631</v>
      </c>
      <c r="CA32" s="119">
        <f>Calc!AM67</f>
        <v>-0.119597529443473</v>
      </c>
      <c r="CB32" s="119">
        <f>Calc!AN67</f>
        <v>-3.9405442386674412E-5</v>
      </c>
      <c r="CC32" s="119">
        <f>Calc!AO67</f>
        <v>2.5470929992380794E-3</v>
      </c>
      <c r="CD32" s="119">
        <f>Calc!AP67</f>
        <v>-6.6340016667991333E-5</v>
      </c>
      <c r="CE32" s="119">
        <f>Calc!AQ67</f>
        <v>-4.1683388567461089E-6</v>
      </c>
      <c r="CF32" s="119">
        <f>Calc!AR67</f>
        <v>4.7474464547055549E-8</v>
      </c>
      <c r="CG32" s="119">
        <f>Calc!AS67</f>
        <v>-4.1079782376276506E-6</v>
      </c>
      <c r="CH32" s="119">
        <f>Calc!AT67</f>
        <v>6.8100539709070435E-8</v>
      </c>
      <c r="CI32" s="119">
        <f>Calc!AU67</f>
        <v>-3.9607268667389997E-11</v>
      </c>
      <c r="CJ32" s="119">
        <f>Calc!AV67</f>
        <v>-2.741592756941E-11</v>
      </c>
      <c r="CK32" s="119">
        <f>Calc!AW67</f>
        <v>1.289142763909E-10</v>
      </c>
      <c r="CL32" s="119">
        <f>Calc!AX67</f>
        <v>-1.987879065708E-10</v>
      </c>
      <c r="CM32" s="119">
        <f>Calc!AY67</f>
        <v>-1.034051776871E-10</v>
      </c>
      <c r="CN32" s="119"/>
      <c r="CO32" s="119"/>
      <c r="CP32" s="119"/>
      <c r="CQ32" s="119"/>
      <c r="CR32" s="119"/>
      <c r="CS32" s="119"/>
      <c r="CT32" s="114">
        <v>0</v>
      </c>
      <c r="CU32" s="119">
        <f>Calc!AZ67</f>
        <v>0.1332537830890955</v>
      </c>
      <c r="CV32" s="119">
        <f>Calc!BA67</f>
        <v>13.920478257539017</v>
      </c>
      <c r="CW32" s="119">
        <f>Calc!BB67</f>
        <v>1.0841426019684139E-3</v>
      </c>
      <c r="CX32" s="119">
        <f>Calc!BC67</f>
        <v>1.6189683449308998E-5</v>
      </c>
      <c r="CY32" s="119">
        <f>Calc!BD67</f>
        <v>3.6428289489359839E-3</v>
      </c>
      <c r="CZ32" s="119">
        <f>Calc!BE67</f>
        <v>2.7445565218109336E-8</v>
      </c>
      <c r="DA32" s="119">
        <f>Calc!BF67</f>
        <v>-4.2732765372223099E-6</v>
      </c>
      <c r="DB32" s="119">
        <f>Calc!BG67</f>
        <v>1.4152010801019293E-8</v>
      </c>
      <c r="DC32" s="119">
        <f>Calc!BH67</f>
        <v>-4.2167629172417119E-6</v>
      </c>
      <c r="DD32" s="119">
        <f>Calc!BI67</f>
        <v>-1.3626456171609999E-10</v>
      </c>
      <c r="DE32" s="119">
        <f>Calc!BJ67</f>
        <v>8.6565834977909997E-11</v>
      </c>
      <c r="DF32" s="119">
        <f>Calc!BK67</f>
        <v>1.2332707880809999E-10</v>
      </c>
      <c r="DG32" s="119">
        <f>Calc!BL67</f>
        <v>-8.3937578082169997E-11</v>
      </c>
      <c r="DH32" s="119">
        <f>Calc!BM67</f>
        <v>1.4349148098220001E-10</v>
      </c>
      <c r="DI32" s="75"/>
      <c r="DJ32" s="75"/>
      <c r="DK32" s="75"/>
      <c r="DL32" s="75"/>
      <c r="DM32" s="75"/>
      <c r="DN32" s="75"/>
    </row>
    <row r="33" spans="1:118" s="46" customFormat="1" x14ac:dyDescent="0.2">
      <c r="A33" s="72" t="s">
        <v>55</v>
      </c>
      <c r="B33" s="72" t="s">
        <v>279</v>
      </c>
      <c r="C33" s="71" t="str">
        <f t="shared" si="2"/>
        <v>GUIDER2_CNTR</v>
      </c>
      <c r="D33" s="72" t="s">
        <v>268</v>
      </c>
      <c r="E33" s="72" t="s">
        <v>185</v>
      </c>
      <c r="F33" s="72">
        <v>2048</v>
      </c>
      <c r="G33" s="72">
        <v>2048</v>
      </c>
      <c r="H33" s="94">
        <v>1948</v>
      </c>
      <c r="I33" s="94">
        <v>1948</v>
      </c>
      <c r="J33" s="72">
        <v>2048</v>
      </c>
      <c r="K33" s="74">
        <v>2048</v>
      </c>
      <c r="L33" s="96">
        <f t="shared" si="19"/>
        <v>101</v>
      </c>
      <c r="M33" s="96">
        <f t="shared" si="20"/>
        <v>1948</v>
      </c>
      <c r="N33" s="99">
        <f t="shared" si="16"/>
        <v>6.7225105211902961E-2</v>
      </c>
      <c r="O33" s="99">
        <f t="shared" si="17"/>
        <v>6.8248405567902931E-2</v>
      </c>
      <c r="P33" s="108">
        <f>Calc!R33</f>
        <v>86.720360203765125</v>
      </c>
      <c r="Q33" s="108">
        <f>Calc!S33</f>
        <v>-633.2339926444414</v>
      </c>
      <c r="R33" s="109">
        <f t="shared" si="13"/>
        <v>0.1903</v>
      </c>
      <c r="S33" s="72">
        <v>-1</v>
      </c>
      <c r="T33" s="72">
        <v>0</v>
      </c>
      <c r="U33" s="72">
        <v>-1</v>
      </c>
      <c r="V33" s="73">
        <f>Calc!H111</f>
        <v>0</v>
      </c>
      <c r="W33" s="73">
        <f>Calc!I111</f>
        <v>0</v>
      </c>
      <c r="X33" s="73">
        <f>Calc!J33</f>
        <v>-8.0465527644125192</v>
      </c>
      <c r="Y33" s="73">
        <f>Calc!K33</f>
        <v>133.04447024506484</v>
      </c>
      <c r="Z33" s="73">
        <f>Calc!L33</f>
        <v>131.59954548641153</v>
      </c>
      <c r="AA33" s="73">
        <f>Calc!M33</f>
        <v>-6.6897845411387697</v>
      </c>
      <c r="AB33" s="73">
        <f>Calc!N33</f>
        <v>-136.1317200487232</v>
      </c>
      <c r="AC33" s="73">
        <f>Calc!O33</f>
        <v>-138.94660432865339</v>
      </c>
      <c r="AD33" s="73">
        <f>Calc!P33</f>
        <v>5.018618787666866</v>
      </c>
      <c r="AE33" s="73">
        <f>Calc!Q33</f>
        <v>6.9129614966445487</v>
      </c>
      <c r="AF33" s="70">
        <v>41640</v>
      </c>
      <c r="AH33" s="74">
        <v>4</v>
      </c>
      <c r="AI33" s="121">
        <v>0</v>
      </c>
      <c r="AJ33" s="122">
        <f>Calc!H68</f>
        <v>6.7222220227616647E-2</v>
      </c>
      <c r="AK33" s="122">
        <f>Calc!I68</f>
        <v>6.0953571732821443E-4</v>
      </c>
      <c r="AL33" s="122">
        <f>Calc!J68</f>
        <v>1.9060311265130411E-8</v>
      </c>
      <c r="AM33" s="122">
        <f>Calc!K68</f>
        <v>-4.6180079293883653E-7</v>
      </c>
      <c r="AN33" s="122">
        <f>Calc!L68</f>
        <v>9.6853099844805481E-9</v>
      </c>
      <c r="AO33" s="122">
        <f>Calc!M68</f>
        <v>8.3136167743119766E-11</v>
      </c>
      <c r="AP33" s="122">
        <f>Calc!N68</f>
        <v>5.4766551520614446E-12</v>
      </c>
      <c r="AQ33" s="122">
        <f>Calc!O68</f>
        <v>8.8708191581316419E-11</v>
      </c>
      <c r="AR33" s="122">
        <f>Calc!P68</f>
        <v>2.6955767812001592E-12</v>
      </c>
      <c r="AS33" s="122">
        <f>Calc!Q68</f>
        <v>1.8798614397439999E-15</v>
      </c>
      <c r="AT33" s="122">
        <f>Calc!R68</f>
        <v>-5.4607743932169998E-15</v>
      </c>
      <c r="AU33" s="122">
        <f>Calc!S68</f>
        <v>3.1835220977009999E-15</v>
      </c>
      <c r="AV33" s="122">
        <f>Calc!T68</f>
        <v>-6.0680286901749997E-15</v>
      </c>
      <c r="AW33" s="122">
        <f>Calc!U68</f>
        <v>5.6440431557730002E-16</v>
      </c>
      <c r="AX33" s="123"/>
      <c r="AY33" s="123"/>
      <c r="AZ33" s="123"/>
      <c r="BA33" s="123"/>
      <c r="BB33" s="123"/>
      <c r="BC33" s="123"/>
      <c r="BD33" s="121">
        <v>0</v>
      </c>
      <c r="BE33" s="122">
        <f>Calc!V68</f>
        <v>-6.2279886097392294E-4</v>
      </c>
      <c r="BF33" s="122">
        <f>Calc!W68</f>
        <v>6.8245683590760997E-2</v>
      </c>
      <c r="BG33" s="122">
        <f>Calc!X68</f>
        <v>-1.7225462392889036E-7</v>
      </c>
      <c r="BH33" s="122">
        <f>Calc!Y68</f>
        <v>1.9648712380642234E-8</v>
      </c>
      <c r="BI33" s="122">
        <f>Calc!Z68</f>
        <v>-6.4927403033892138E-7</v>
      </c>
      <c r="BJ33" s="122">
        <f>Calc!AA68</f>
        <v>2.2068189342203604E-12</v>
      </c>
      <c r="BK33" s="122">
        <f>Calc!AB68</f>
        <v>8.7255725287882814E-11</v>
      </c>
      <c r="BL33" s="122">
        <f>Calc!AC68</f>
        <v>6.3191851735781826E-12</v>
      </c>
      <c r="BM33" s="122">
        <f>Calc!AD68</f>
        <v>9.6177393059531761E-11</v>
      </c>
      <c r="BN33" s="122">
        <f>Calc!AE68</f>
        <v>-1.5578603458240001E-15</v>
      </c>
      <c r="BO33" s="122">
        <f>Calc!AF68</f>
        <v>2.4687355146470001E-15</v>
      </c>
      <c r="BP33" s="122">
        <f>Calc!AG68</f>
        <v>-9.1152308174269995E-15</v>
      </c>
      <c r="BQ33" s="122">
        <f>Calc!AH68</f>
        <v>2.8651216690130001E-15</v>
      </c>
      <c r="BR33" s="122">
        <f>Calc!AI68</f>
        <v>-7.8318692487100003E-15</v>
      </c>
      <c r="BS33" s="122"/>
      <c r="BT33" s="122"/>
      <c r="BU33" s="122"/>
      <c r="BV33" s="122"/>
      <c r="BW33" s="122"/>
      <c r="BX33" s="122"/>
      <c r="BY33" s="114">
        <v>0</v>
      </c>
      <c r="BZ33" s="119">
        <f>Calc!AL68</f>
        <v>14.874569031400487</v>
      </c>
      <c r="CA33" s="119">
        <f>Calc!AM68</f>
        <v>-0.1325743696788203</v>
      </c>
      <c r="CB33" s="119">
        <f>Calc!AN68</f>
        <v>-4.4947983887992476E-5</v>
      </c>
      <c r="CC33" s="119">
        <f>Calc!AO68</f>
        <v>1.4772066851968079E-3</v>
      </c>
      <c r="CD33" s="119">
        <f>Calc!AP68</f>
        <v>-5.4927275545276047E-5</v>
      </c>
      <c r="CE33" s="119">
        <f>Calc!AQ68</f>
        <v>-4.1720513051335831E-6</v>
      </c>
      <c r="CF33" s="119">
        <f>Calc!AR68</f>
        <v>8.0652251175003423E-8</v>
      </c>
      <c r="CG33" s="119">
        <f>Calc!AS68</f>
        <v>-4.1846446645249351E-6</v>
      </c>
      <c r="CH33" s="119">
        <f>Calc!AT68</f>
        <v>1.4510115777570054E-8</v>
      </c>
      <c r="CI33" s="119">
        <f>Calc!AU68</f>
        <v>-3.9607268667389997E-11</v>
      </c>
      <c r="CJ33" s="119">
        <f>Calc!AV68</f>
        <v>-2.741592756941E-11</v>
      </c>
      <c r="CK33" s="119">
        <f>Calc!AW68</f>
        <v>1.289142763909E-10</v>
      </c>
      <c r="CL33" s="119">
        <f>Calc!AX68</f>
        <v>-1.987879065708E-10</v>
      </c>
      <c r="CM33" s="119">
        <f>Calc!AY68</f>
        <v>-1.034051776871E-10</v>
      </c>
      <c r="CN33" s="119"/>
      <c r="CO33" s="119"/>
      <c r="CP33" s="119"/>
      <c r="CQ33" s="119"/>
      <c r="CR33" s="119"/>
      <c r="CS33" s="119"/>
      <c r="CT33" s="114">
        <v>0</v>
      </c>
      <c r="CU33" s="119">
        <f>Calc!AZ68</f>
        <v>0.13657883203246565</v>
      </c>
      <c r="CV33" s="119">
        <f>Calc!BA68</f>
        <v>14.651195354104917</v>
      </c>
      <c r="CW33" s="119">
        <f>Calc!BB68</f>
        <v>5.3492619012942243E-4</v>
      </c>
      <c r="CX33" s="119">
        <f>Calc!BC68</f>
        <v>6.28635362201859E-6</v>
      </c>
      <c r="CY33" s="119">
        <f>Calc!BD68</f>
        <v>2.0248299467579634E-3</v>
      </c>
      <c r="CZ33" s="119">
        <f>Calc!BE68</f>
        <v>3.8013852634537247E-8</v>
      </c>
      <c r="DA33" s="119">
        <f>Calc!BF68</f>
        <v>-4.2411631933337148E-6</v>
      </c>
      <c r="DB33" s="119">
        <f>Calc!BG68</f>
        <v>-1.8068064890163918E-8</v>
      </c>
      <c r="DC33" s="119">
        <f>Calc!BH68</f>
        <v>-4.1427946240586625E-6</v>
      </c>
      <c r="DD33" s="119">
        <f>Calc!BI68</f>
        <v>-1.3626456171609999E-10</v>
      </c>
      <c r="DE33" s="119">
        <f>Calc!BJ68</f>
        <v>8.6565834977909997E-11</v>
      </c>
      <c r="DF33" s="119">
        <f>Calc!BK68</f>
        <v>1.2332707880809999E-10</v>
      </c>
      <c r="DG33" s="119">
        <f>Calc!BL68</f>
        <v>-8.3937578082169997E-11</v>
      </c>
      <c r="DH33" s="119">
        <f>Calc!BM68</f>
        <v>1.4349148098220001E-10</v>
      </c>
      <c r="DI33" s="75"/>
      <c r="DJ33" s="75"/>
      <c r="DK33" s="75"/>
      <c r="DL33" s="75"/>
      <c r="DM33" s="75"/>
      <c r="DN33" s="75"/>
    </row>
    <row r="34" spans="1:118" s="46" customFormat="1" x14ac:dyDescent="0.2">
      <c r="A34" s="72" t="s">
        <v>55</v>
      </c>
      <c r="B34" s="72" t="s">
        <v>280</v>
      </c>
      <c r="C34" s="71" t="str">
        <f t="shared" si="2"/>
        <v>GUIDER2_CNTR</v>
      </c>
      <c r="D34" s="72" t="s">
        <v>268</v>
      </c>
      <c r="E34" s="72" t="s">
        <v>185</v>
      </c>
      <c r="F34" s="72">
        <v>2048</v>
      </c>
      <c r="G34" s="72">
        <v>2048</v>
      </c>
      <c r="H34" s="94">
        <v>100</v>
      </c>
      <c r="I34" s="94">
        <v>1948</v>
      </c>
      <c r="J34" s="72">
        <v>2048</v>
      </c>
      <c r="K34" s="74">
        <v>2048</v>
      </c>
      <c r="L34" s="96">
        <f t="shared" si="19"/>
        <v>1949</v>
      </c>
      <c r="M34" s="96">
        <f t="shared" si="20"/>
        <v>1948</v>
      </c>
      <c r="N34" s="99">
        <f t="shared" si="16"/>
        <v>6.8203819507368979E-2</v>
      </c>
      <c r="O34" s="99">
        <f t="shared" si="17"/>
        <v>6.8596053603496368E-2</v>
      </c>
      <c r="P34" s="108">
        <f>Calc!R34</f>
        <v>-38.123104122292553</v>
      </c>
      <c r="Q34" s="108">
        <f>Calc!S34</f>
        <v>-634.56279194470335</v>
      </c>
      <c r="R34" s="109">
        <f t="shared" si="13"/>
        <v>0.1903</v>
      </c>
      <c r="S34" s="72">
        <v>-1</v>
      </c>
      <c r="T34" s="72">
        <v>0</v>
      </c>
      <c r="U34" s="72">
        <v>-1</v>
      </c>
      <c r="V34" s="73">
        <f>Calc!H112</f>
        <v>0</v>
      </c>
      <c r="W34" s="73">
        <f>Calc!I112</f>
        <v>0</v>
      </c>
      <c r="X34" s="73">
        <f>Calc!J34</f>
        <v>-132.88491507453327</v>
      </c>
      <c r="Y34" s="73">
        <f>Calc!K34</f>
        <v>8.206107934944141</v>
      </c>
      <c r="Z34" s="73">
        <f>Calc!L34</f>
        <v>6.7611831762908254</v>
      </c>
      <c r="AA34" s="73">
        <f>Calc!M34</f>
        <v>-131.52814685125952</v>
      </c>
      <c r="AB34" s="73">
        <f>Calc!N34</f>
        <v>-134.38827855585885</v>
      </c>
      <c r="AC34" s="73">
        <f>Calc!O34</f>
        <v>-137.2031628357891</v>
      </c>
      <c r="AD34" s="73">
        <f>Calc!P34</f>
        <v>6.7620602805312213</v>
      </c>
      <c r="AE34" s="73">
        <f>Calc!Q34</f>
        <v>8.6564029895089014</v>
      </c>
      <c r="AF34" s="70">
        <v>41640</v>
      </c>
      <c r="AH34" s="74">
        <v>4</v>
      </c>
      <c r="AI34" s="121">
        <v>0</v>
      </c>
      <c r="AJ34" s="122">
        <f>Calc!H69</f>
        <v>6.8191879180871717E-2</v>
      </c>
      <c r="AK34" s="122">
        <f>Calc!I69</f>
        <v>-2.5963236095712328E-4</v>
      </c>
      <c r="AL34" s="122">
        <f>Calc!J69</f>
        <v>5.1848675916687939E-7</v>
      </c>
      <c r="AM34" s="122">
        <f>Calc!K69</f>
        <v>-4.9750641291693632E-7</v>
      </c>
      <c r="AN34" s="122">
        <f>Calc!L69</f>
        <v>1.8449010707670037E-7</v>
      </c>
      <c r="AO34" s="122">
        <f>Calc!M69</f>
        <v>9.7032103505707407E-11</v>
      </c>
      <c r="AP34" s="122">
        <f>Calc!N69</f>
        <v>-2.4797878083933607E-11</v>
      </c>
      <c r="AQ34" s="122">
        <f>Calc!O69</f>
        <v>1.0047448925441932E-10</v>
      </c>
      <c r="AR34" s="122">
        <f>Calc!P69</f>
        <v>-8.5181402382432408E-12</v>
      </c>
      <c r="AS34" s="122">
        <f>Calc!Q69</f>
        <v>1.8798614397439999E-15</v>
      </c>
      <c r="AT34" s="122">
        <f>Calc!R69</f>
        <v>-5.4607743932169998E-15</v>
      </c>
      <c r="AU34" s="122">
        <f>Calc!S69</f>
        <v>3.1835220977009999E-15</v>
      </c>
      <c r="AV34" s="122">
        <f>Calc!T69</f>
        <v>-6.0680286901749997E-15</v>
      </c>
      <c r="AW34" s="122">
        <f>Calc!U69</f>
        <v>5.6440431557730002E-16</v>
      </c>
      <c r="AX34" s="123"/>
      <c r="AY34" s="123"/>
      <c r="AZ34" s="123"/>
      <c r="BA34" s="123"/>
      <c r="BB34" s="123"/>
      <c r="BC34" s="123"/>
      <c r="BD34" s="121">
        <v>0</v>
      </c>
      <c r="BE34" s="122">
        <f>Calc!V69</f>
        <v>-1.2761697281943592E-3</v>
      </c>
      <c r="BF34" s="122">
        <f>Calc!W69</f>
        <v>6.8595562254499309E-2</v>
      </c>
      <c r="BG34" s="122">
        <f>Calc!X69</f>
        <v>-1.919415503483622E-7</v>
      </c>
      <c r="BH34" s="122">
        <f>Calc!Y69</f>
        <v>3.674388386376962E-7</v>
      </c>
      <c r="BI34" s="122">
        <f>Calc!Z69</f>
        <v>-6.6872563736366712E-7</v>
      </c>
      <c r="BJ34" s="122">
        <f>Calc!AA69</f>
        <v>-9.3088847421106475E-12</v>
      </c>
      <c r="BK34" s="122">
        <f>Calc!AB69</f>
        <v>1.0094239498108579E-10</v>
      </c>
      <c r="BL34" s="122">
        <f>Calc!AC69</f>
        <v>-2.7370707927632007E-11</v>
      </c>
      <c r="BM34" s="122">
        <f>Calc!AD69</f>
        <v>1.0147213790386778E-10</v>
      </c>
      <c r="BN34" s="122">
        <f>Calc!AE69</f>
        <v>-1.5578603458240001E-15</v>
      </c>
      <c r="BO34" s="122">
        <f>Calc!AF69</f>
        <v>2.4687355146470001E-15</v>
      </c>
      <c r="BP34" s="122">
        <f>Calc!AG69</f>
        <v>-9.1152308174269995E-15</v>
      </c>
      <c r="BQ34" s="122">
        <f>Calc!AH69</f>
        <v>2.8651216690130001E-15</v>
      </c>
      <c r="BR34" s="122">
        <f>Calc!AI69</f>
        <v>-7.8318692487100003E-15</v>
      </c>
      <c r="BS34" s="122"/>
      <c r="BT34" s="122"/>
      <c r="BU34" s="122"/>
      <c r="BV34" s="122"/>
      <c r="BW34" s="122"/>
      <c r="BX34" s="122"/>
      <c r="BY34" s="114">
        <v>0</v>
      </c>
      <c r="BZ34" s="119">
        <f>Calc!AL69</f>
        <v>14.665357954606964</v>
      </c>
      <c r="CA34" s="119">
        <f>Calc!AM69</f>
        <v>5.5047278877050632E-2</v>
      </c>
      <c r="CB34" s="119">
        <f>Calc!AN69</f>
        <v>-1.6112700452514798E-3</v>
      </c>
      <c r="CC34" s="119">
        <f>Calc!AO69</f>
        <v>1.510539196583002E-3</v>
      </c>
      <c r="CD34" s="119">
        <f>Calc!AP69</f>
        <v>-5.7527036359986789E-4</v>
      </c>
      <c r="CE34" s="119">
        <f>Calc!AQ69</f>
        <v>-4.1917815332919495E-6</v>
      </c>
      <c r="CF34" s="119">
        <f>Calc!AR69</f>
        <v>6.9935063681104382E-8</v>
      </c>
      <c r="CG34" s="119">
        <f>Calc!AS69</f>
        <v>-4.1514180449850811E-6</v>
      </c>
      <c r="CH34" s="119">
        <f>Calc!AT69</f>
        <v>-9.5851174163591052E-9</v>
      </c>
      <c r="CI34" s="119">
        <f>Calc!AU69</f>
        <v>-3.9607268667389997E-11</v>
      </c>
      <c r="CJ34" s="119">
        <f>Calc!AV69</f>
        <v>-2.741592756941E-11</v>
      </c>
      <c r="CK34" s="119">
        <f>Calc!AW69</f>
        <v>1.289142763909E-10</v>
      </c>
      <c r="CL34" s="119">
        <f>Calc!AX69</f>
        <v>-1.987879065708E-10</v>
      </c>
      <c r="CM34" s="119">
        <f>Calc!AY69</f>
        <v>-1.034051776871E-10</v>
      </c>
      <c r="CN34" s="119"/>
      <c r="CO34" s="119"/>
      <c r="CP34" s="119"/>
      <c r="CQ34" s="119"/>
      <c r="CR34" s="119"/>
      <c r="CS34" s="119"/>
      <c r="CT34" s="114">
        <v>0</v>
      </c>
      <c r="CU34" s="119">
        <f>Calc!AZ69</f>
        <v>0.2726824902455966</v>
      </c>
      <c r="CV34" s="119">
        <f>Calc!BA69</f>
        <v>14.578954590611811</v>
      </c>
      <c r="CW34" s="119">
        <f>Calc!BB69</f>
        <v>5.4375923767644818E-4</v>
      </c>
      <c r="CX34" s="119">
        <f>Calc!BC69</f>
        <v>-1.048631226931016E-3</v>
      </c>
      <c r="CY34" s="119">
        <f>Calc!BD69</f>
        <v>2.046221948075412E-3</v>
      </c>
      <c r="CZ34" s="119">
        <f>Calc!BE69</f>
        <v>-3.0181248736204864E-8</v>
      </c>
      <c r="DA34" s="119">
        <f>Calc!BF69</f>
        <v>-4.2091730092145392E-6</v>
      </c>
      <c r="DB34" s="119">
        <f>Calc!BG69</f>
        <v>1.3162856972941864E-8</v>
      </c>
      <c r="DC34" s="119">
        <f>Calc!BH69</f>
        <v>-4.1542739298499865E-6</v>
      </c>
      <c r="DD34" s="119">
        <f>Calc!BI69</f>
        <v>-1.3626456171609999E-10</v>
      </c>
      <c r="DE34" s="119">
        <f>Calc!BJ69</f>
        <v>8.6565834977909997E-11</v>
      </c>
      <c r="DF34" s="119">
        <f>Calc!BK69</f>
        <v>1.2332707880809999E-10</v>
      </c>
      <c r="DG34" s="119">
        <f>Calc!BL69</f>
        <v>-8.3937578082169997E-11</v>
      </c>
      <c r="DH34" s="119">
        <f>Calc!BM69</f>
        <v>1.4349148098220001E-10</v>
      </c>
      <c r="DI34" s="75"/>
      <c r="DJ34" s="75"/>
      <c r="DK34" s="75"/>
      <c r="DL34" s="75"/>
      <c r="DM34" s="75"/>
      <c r="DN34" s="75"/>
    </row>
    <row r="35" spans="1:118" x14ac:dyDescent="0.2">
      <c r="A35" s="18" t="s">
        <v>186</v>
      </c>
      <c r="B35" s="10"/>
      <c r="C35" s="71"/>
      <c r="D35" s="10"/>
      <c r="E35" s="10"/>
      <c r="F35" s="10"/>
      <c r="G35" s="10"/>
      <c r="H35" s="9"/>
      <c r="I35" s="9"/>
      <c r="J35" s="10"/>
      <c r="K35" s="67"/>
      <c r="L35" s="9"/>
      <c r="M35" s="9"/>
      <c r="P35" s="107"/>
      <c r="Q35" s="107"/>
      <c r="R35" s="105"/>
      <c r="S35" s="10"/>
      <c r="T35" s="10"/>
      <c r="U35" s="10"/>
      <c r="V35" s="19"/>
      <c r="W35" s="19"/>
      <c r="AF35" s="41"/>
      <c r="AH35" s="67"/>
      <c r="AI35" s="114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30"/>
      <c r="DJ35" s="30"/>
      <c r="DK35" s="30"/>
      <c r="DL35" s="30"/>
      <c r="DM35" s="30"/>
      <c r="DN35" s="30"/>
    </row>
    <row r="36" spans="1:118" x14ac:dyDescent="0.2">
      <c r="A36" s="10"/>
      <c r="B36" s="69"/>
      <c r="C36" s="69"/>
      <c r="D36" s="69"/>
      <c r="E36" s="10"/>
      <c r="F36" s="10"/>
      <c r="G36" s="10"/>
      <c r="H36" s="9"/>
      <c r="I36" s="9"/>
      <c r="J36" s="10"/>
      <c r="K36" s="67"/>
      <c r="L36" s="9"/>
      <c r="M36" s="9"/>
      <c r="P36" s="107"/>
      <c r="Q36" s="107"/>
      <c r="R36" s="105"/>
      <c r="S36" s="10"/>
      <c r="T36" s="10"/>
      <c r="U36" s="10"/>
      <c r="V36" s="19"/>
      <c r="W36" s="19"/>
      <c r="AE36" s="19" t="s">
        <v>201</v>
      </c>
      <c r="AF36" s="70">
        <v>42467</v>
      </c>
      <c r="AH36" s="67"/>
      <c r="AI36" s="114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30"/>
      <c r="DJ36" s="30"/>
      <c r="DK36" s="30"/>
      <c r="DL36" s="30"/>
      <c r="DM36" s="30"/>
      <c r="DN36" s="30"/>
    </row>
  </sheetData>
  <mergeCells count="5">
    <mergeCell ref="A1:E1"/>
    <mergeCell ref="R1:W1"/>
    <mergeCell ref="J1:O1"/>
    <mergeCell ref="AH1:AM1"/>
    <mergeCell ref="F1:I1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M108"/>
  <sheetViews>
    <sheetView topLeftCell="T28" workbookViewId="0">
      <selection activeCell="R7" sqref="R7"/>
    </sheetView>
  </sheetViews>
  <sheetFormatPr baseColWidth="10" defaultColWidth="12" defaultRowHeight="16" x14ac:dyDescent="0.2"/>
  <cols>
    <col min="1" max="1" width="23" style="51" bestFit="1" customWidth="1"/>
    <col min="5" max="5" width="12.83203125" bestFit="1" customWidth="1"/>
    <col min="6" max="6" width="12" bestFit="1" customWidth="1"/>
    <col min="7" max="8" width="13.1640625" style="11" customWidth="1"/>
    <col min="9" max="21" width="13.1640625" customWidth="1"/>
    <col min="22" max="23" width="12" style="11" customWidth="1"/>
    <col min="24" max="35" width="12" style="14" customWidth="1"/>
    <col min="36" max="36" width="12" customWidth="1"/>
    <col min="37" max="37" width="12" style="11" customWidth="1"/>
    <col min="38" max="38" width="13.83203125" style="11" bestFit="1" customWidth="1"/>
    <col min="39" max="50" width="12" style="14" customWidth="1"/>
    <col min="51" max="51" width="12" customWidth="1"/>
    <col min="52" max="53" width="12" style="11" customWidth="1"/>
    <col min="54" max="65" width="12" customWidth="1"/>
  </cols>
  <sheetData>
    <row r="1" spans="1:53" s="48" customFormat="1" ht="21" thickBot="1" x14ac:dyDescent="0.3">
      <c r="A1" s="47" t="s">
        <v>8</v>
      </c>
      <c r="B1" s="48" t="s">
        <v>56</v>
      </c>
      <c r="C1" s="48" t="s">
        <v>57</v>
      </c>
      <c r="D1" s="48" t="s">
        <v>58</v>
      </c>
      <c r="E1" s="48" t="s">
        <v>59</v>
      </c>
      <c r="F1" s="48" t="s">
        <v>60</v>
      </c>
      <c r="G1" s="49" t="s">
        <v>61</v>
      </c>
      <c r="H1" s="49" t="s">
        <v>62</v>
      </c>
      <c r="I1" s="48" t="s">
        <v>63</v>
      </c>
      <c r="J1" s="48" t="s">
        <v>108</v>
      </c>
      <c r="K1" s="48" t="s">
        <v>109</v>
      </c>
      <c r="L1" s="48" t="s">
        <v>110</v>
      </c>
      <c r="M1" s="48" t="s">
        <v>111</v>
      </c>
      <c r="N1" s="48" t="s">
        <v>112</v>
      </c>
      <c r="O1" s="48" t="s">
        <v>113</v>
      </c>
      <c r="P1" s="48" t="s">
        <v>114</v>
      </c>
      <c r="Q1" s="48" t="s">
        <v>115</v>
      </c>
      <c r="R1" s="48" t="s">
        <v>180</v>
      </c>
      <c r="S1" s="48" t="s">
        <v>181</v>
      </c>
      <c r="T1" s="48" t="s">
        <v>182</v>
      </c>
      <c r="U1" s="48" t="s">
        <v>183</v>
      </c>
      <c r="V1" s="48" t="s">
        <v>84</v>
      </c>
      <c r="W1" s="48" t="s">
        <v>85</v>
      </c>
      <c r="X1" s="50" t="s">
        <v>86</v>
      </c>
      <c r="Y1" s="50" t="s">
        <v>87</v>
      </c>
      <c r="Z1" s="50" t="s">
        <v>88</v>
      </c>
      <c r="AA1" s="50" t="s">
        <v>89</v>
      </c>
      <c r="AB1" s="50" t="s">
        <v>90</v>
      </c>
      <c r="AC1" s="50" t="s">
        <v>91</v>
      </c>
      <c r="AD1" s="50"/>
      <c r="AE1" s="50"/>
      <c r="AF1" s="50"/>
      <c r="AG1" s="50"/>
      <c r="AH1" s="50"/>
      <c r="AI1" s="50"/>
      <c r="AK1" s="49"/>
      <c r="AL1" s="49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Z1" s="49"/>
      <c r="BA1" s="49"/>
    </row>
    <row r="2" spans="1:53" ht="22" thickTop="1" thickBot="1" x14ac:dyDescent="0.3">
      <c r="A2" s="47"/>
      <c r="D2" t="s">
        <v>116</v>
      </c>
      <c r="L2" t="s">
        <v>126</v>
      </c>
      <c r="M2" t="s">
        <v>127</v>
      </c>
      <c r="N2" t="s">
        <v>178</v>
      </c>
      <c r="O2" t="s">
        <v>128</v>
      </c>
      <c r="V2"/>
      <c r="W2"/>
      <c r="X2" s="14" t="s">
        <v>126</v>
      </c>
      <c r="Y2" s="14" t="s">
        <v>179</v>
      </c>
    </row>
    <row r="3" spans="1:53" ht="17" thickTop="1" x14ac:dyDescent="0.2">
      <c r="A3" s="51" t="str">
        <f>SIAF!B3</f>
        <v>FGS1_FULL_OSS</v>
      </c>
      <c r="B3" s="15">
        <f>-SIAF!L3+0.5</f>
        <v>-1024</v>
      </c>
      <c r="C3" s="15">
        <f>SIAF!J3-SIAF!L3+0.5</f>
        <v>1024</v>
      </c>
      <c r="D3" s="15">
        <f>C3</f>
        <v>1024</v>
      </c>
      <c r="E3" s="15">
        <f>B3</f>
        <v>-1024</v>
      </c>
      <c r="F3" s="15">
        <f>-SIAF!M3+0.5</f>
        <v>-1024</v>
      </c>
      <c r="G3" s="15">
        <f>F3</f>
        <v>-1024</v>
      </c>
      <c r="H3" s="15">
        <f>SIAF!K3-SIAF!M3+0.5</f>
        <v>1024</v>
      </c>
      <c r="I3" s="15">
        <f>H3</f>
        <v>1024</v>
      </c>
      <c r="J3" s="42">
        <f t="shared" ref="J3:J24" si="0">$H38*B3+$I38*F3+$J38*B3^2+$K38*B3*F3+$L38*F3^2+$M38*B3^3+$N38*B3^2*F3+$O38*B3*F3^2+$P38*F3^3+$Q38*B3^4+$R38*B3^3*F3+$S38*B3^2*F3^2+$T38*B3*F3^3+$U38*F3^4</f>
        <v>-69.010024496873655</v>
      </c>
      <c r="K3" s="42">
        <f t="shared" ref="K3:K24" si="1">$H38*C3+$I38*G3+$J38*C3^2+$K38*C3*G3+$L38*G3^2+$M38*C3^3+$N38*C3^2*G3+$O38*C3*G3^2+$P38*G3^3+$Q38*C3^4+$R38*C3^3*G3+$S38*C3^2*G3^2+$T38*C3*G3^3+$U38*G3^4</f>
        <v>70.293958575102153</v>
      </c>
      <c r="L3" s="42">
        <f t="shared" ref="L3:L24" si="2">$H38*D3+$I38*H3+$J38*D3^2+$K38*D3*H3+$L38*H3^2+$M38*D3^3+$N38*D3^2*H3+$O38*D3*H3^2+$P38*H3^3+$Q38*D3^4+$R38*D3^3*H3+$S38*D3^2*H3^2+$T38*D3*H3^3+$U38*H3^4</f>
        <v>71.825542234113897</v>
      </c>
      <c r="M3" s="42">
        <f t="shared" ref="M3:M24" si="3">$H38*E3+$I38*I3+$J38*E3^2+$K38*E3*I3+$L38*I3^2+$M38*E3^3+$N38*E3^2*I3+$O38*E3*I3^2+$P38*I3^3+$Q38*E3^4+$R38*E3^3*I3+$S38*E3^2*I3^2+$T38*E3*I3^3+$U38*I3^4</f>
        <v>-70.395224469206198</v>
      </c>
      <c r="N3" s="43">
        <f t="shared" ref="N3:N24" si="4">$V38*B3+$W38*F3+$X38*B3^2+$Y38*B3*F3+$Z38*F3^2+$AA38*B3^3+$AB38*B3^2*F3+$AC38*B3*F3^2+$AD38*F3^3+$AE38*B3^4+$AF38*B3^3*F3+$AG38*B3^2*F3^2+$AH38*B3*F3^3+$AI38*F3^4</f>
        <v>72.345179739645587</v>
      </c>
      <c r="O3" s="43">
        <f t="shared" ref="O3:O24" si="5">$V38*C3+$W38*G3+$X38*C3^2+$Y38*C3*G3+$Z38*G3^2+$AA38*C3^3+$AB38*C3^2*G3+$AC38*C3*G3^2+$AD38*G3^3+$AE38*C3^4+$AF38*C3^3*G3+$AG38*C3^2*G3^2+$AH38*C3*G3^3+$AI38*G3^4</f>
        <v>68.950989091582969</v>
      </c>
      <c r="P3" s="43">
        <f t="shared" ref="P3:P24" si="6">$V38*D3+$W38*H3+$X38*D3^2+$Y38*D3*H3+$Z38*H3^2+$AA38*D3^3+$AB38*D3^2*H3+$AC38*D3*H3^2+$AD38*H3^3+$AE38*D3^4+$AF38*D3^3*H3+$AG38*D3^2*H3^2+$AH38*D3*H3^3+$AI38*H3^4</f>
        <v>-75.893529559860937</v>
      </c>
      <c r="Q3" s="43">
        <f t="shared" ref="Q3:Q24" si="7">$V38*E3+$W38*I3+$X38*E3^2+$Y38*E3*I3+$Z38*I3^2+$AA38*E3^3+$AB38*E3^2*I3+$AC38*E3*I3^2+$AD38*I3^3+$AE38*E3^4+$AF38*E3^3*I3+$AG38*E3^2*I3^2+$AH38*E3*I3^3+$AI38*I3^4</f>
        <v>-70.836533136629626</v>
      </c>
      <c r="R3" s="9">
        <f>SIAF!P3</f>
        <v>207.19</v>
      </c>
      <c r="S3" s="9">
        <f>SIAF!Q3</f>
        <v>-697.5</v>
      </c>
      <c r="T3">
        <f>SIAF!S3</f>
        <v>1</v>
      </c>
      <c r="U3" s="19">
        <f>RADIANS(SIAF!R3)</f>
        <v>-2.1830578283945072E-2</v>
      </c>
      <c r="V3" s="16">
        <f>$R3+$T3*J3*COS($U3)+N3*SIN($U3)</f>
        <v>136.61720737932953</v>
      </c>
      <c r="W3" s="16">
        <f t="shared" ref="W3:Y3" si="8">$R3+$T3*K3*COS($U3)+O3*SIN($U3)</f>
        <v>275.96208869037332</v>
      </c>
      <c r="X3" s="16">
        <f t="shared" si="8"/>
        <v>280.65509585897371</v>
      </c>
      <c r="Y3" s="16">
        <f t="shared" si="8"/>
        <v>138.35782879238047</v>
      </c>
      <c r="Z3" s="17">
        <f>$S3-$T3*J3*SIN($U3)+N3*COS($U3)</f>
        <v>-626.67846757983443</v>
      </c>
      <c r="AA3" s="17">
        <f t="shared" ref="AA3:AC3" si="9">$S3-$T3*K3*SIN($U3)+O3*COS($U3)</f>
        <v>-627.0310045053202</v>
      </c>
      <c r="AB3" s="17">
        <f t="shared" si="9"/>
        <v>-771.8075772496303</v>
      </c>
      <c r="AC3" s="17">
        <f t="shared" si="9"/>
        <v>-769.85630077423605</v>
      </c>
    </row>
    <row r="4" spans="1:53" x14ac:dyDescent="0.2">
      <c r="A4" s="51" t="str">
        <f>SIAF!B4</f>
        <v>FGS1_FULL</v>
      </c>
      <c r="B4" s="15">
        <f>-SIAF!L4+0.5</f>
        <v>-1024</v>
      </c>
      <c r="C4" s="15">
        <f>SIAF!J4-SIAF!L4+0.5</f>
        <v>1024</v>
      </c>
      <c r="D4" s="15">
        <f>C4</f>
        <v>1024</v>
      </c>
      <c r="E4" s="15">
        <f>B4</f>
        <v>-1024</v>
      </c>
      <c r="F4" s="15">
        <f>-SIAF!M4+0.5</f>
        <v>-1024</v>
      </c>
      <c r="G4" s="15">
        <f t="shared" ref="G4:G6" si="10">F4</f>
        <v>-1024</v>
      </c>
      <c r="H4" s="15">
        <f>SIAF!K4-SIAF!M4+0.5</f>
        <v>1024</v>
      </c>
      <c r="I4" s="15">
        <f t="shared" ref="I4:I6" si="11">H4</f>
        <v>1024</v>
      </c>
      <c r="J4" s="42">
        <f t="shared" si="0"/>
        <v>-71.825542234113883</v>
      </c>
      <c r="K4" s="42">
        <f t="shared" si="1"/>
        <v>70.395224469206212</v>
      </c>
      <c r="L4" s="42">
        <f t="shared" si="2"/>
        <v>69.01002449687364</v>
      </c>
      <c r="M4" s="42">
        <f t="shared" si="3"/>
        <v>-70.293958575102167</v>
      </c>
      <c r="N4" s="43">
        <f t="shared" si="4"/>
        <v>-75.893529559860937</v>
      </c>
      <c r="O4" s="43">
        <f t="shared" si="5"/>
        <v>-70.836533136629626</v>
      </c>
      <c r="P4" s="43">
        <f t="shared" si="6"/>
        <v>72.345179739645587</v>
      </c>
      <c r="Q4" s="43">
        <f t="shared" si="7"/>
        <v>68.950989091582969</v>
      </c>
      <c r="R4" s="9">
        <f>SIAF!P4</f>
        <v>207.19</v>
      </c>
      <c r="S4" s="9">
        <f>SIAF!Q4</f>
        <v>-697.5</v>
      </c>
      <c r="T4">
        <f>SIAF!S4</f>
        <v>-1</v>
      </c>
      <c r="U4" s="19">
        <f>RADIANS(SIAF!R4)</f>
        <v>-2.1830578283945072E-2</v>
      </c>
      <c r="V4" s="16">
        <f t="shared" ref="V4:V6" si="12">$R4+$T4*J4*COS($U4)+N4*SIN($U4)</f>
        <v>280.65509585897365</v>
      </c>
      <c r="W4" s="16">
        <f t="shared" ref="W4:W6" si="13">$R4+$T4*K4*COS($U4)+O4*SIN($U4)</f>
        <v>138.35782879238047</v>
      </c>
      <c r="X4" s="16">
        <f t="shared" ref="X4:X6" si="14">$R4+$T4*L4*COS($U4)+P4*SIN($U4)</f>
        <v>136.61720737932953</v>
      </c>
      <c r="Y4" s="16">
        <f t="shared" ref="Y4:Y6" si="15">$R4+$T4*M4*COS($U4)+Q4*SIN($U4)</f>
        <v>275.96208869037332</v>
      </c>
      <c r="Z4" s="17">
        <f t="shared" ref="Z4:Z6" si="16">$S4-$T4*J4*SIN($U4)+N4*COS($U4)</f>
        <v>-771.8075772496303</v>
      </c>
      <c r="AA4" s="17">
        <f t="shared" ref="AA4:AA6" si="17">$S4-$T4*K4*SIN($U4)+O4*COS($U4)</f>
        <v>-769.85630077423605</v>
      </c>
      <c r="AB4" s="17">
        <f t="shared" ref="AB4:AB6" si="18">$S4-$T4*L4*SIN($U4)+P4*COS($U4)</f>
        <v>-626.67846757983443</v>
      </c>
      <c r="AC4" s="17">
        <f t="shared" ref="AC4:AC6" si="19">$S4-$T4*M4*SIN($U4)+Q4*COS($U4)</f>
        <v>-627.0310045053202</v>
      </c>
    </row>
    <row r="5" spans="1:53" x14ac:dyDescent="0.2">
      <c r="A5" s="51" t="str">
        <f>SIAF!B5</f>
        <v>FGS2_FULL_OSS</v>
      </c>
      <c r="B5" s="15">
        <f>-SIAF!L5+0.5</f>
        <v>-1024</v>
      </c>
      <c r="C5" s="15">
        <f>SIAF!J5-SIAF!L5+0.5</f>
        <v>1024</v>
      </c>
      <c r="D5" s="15">
        <f>C5</f>
        <v>1024</v>
      </c>
      <c r="E5" s="15">
        <f>B5</f>
        <v>-1024</v>
      </c>
      <c r="F5" s="15">
        <f>-SIAF!M5+0.5</f>
        <v>-1024</v>
      </c>
      <c r="G5" s="15">
        <f t="shared" si="10"/>
        <v>-1024</v>
      </c>
      <c r="H5" s="15">
        <f>SIAF!K5-SIAF!M5+0.5</f>
        <v>1024</v>
      </c>
      <c r="I5" s="15">
        <f t="shared" si="11"/>
        <v>1024</v>
      </c>
      <c r="J5" s="42">
        <f t="shared" si="0"/>
        <v>-70.967903871673713</v>
      </c>
      <c r="K5" s="42">
        <f t="shared" si="1"/>
        <v>70.123119137803684</v>
      </c>
      <c r="L5" s="42">
        <f t="shared" si="2"/>
        <v>68.766350914529937</v>
      </c>
      <c r="M5" s="42">
        <f t="shared" si="3"/>
        <v>-69.522979113020369</v>
      </c>
      <c r="N5" s="43">
        <f t="shared" si="4"/>
        <v>-74.474063018189426</v>
      </c>
      <c r="O5" s="43">
        <f t="shared" si="5"/>
        <v>-71.659178738259257</v>
      </c>
      <c r="P5" s="43">
        <f t="shared" si="6"/>
        <v>71.385502807108551</v>
      </c>
      <c r="Q5" s="43">
        <f t="shared" si="7"/>
        <v>69.491160098130862</v>
      </c>
      <c r="R5" s="9">
        <f>SIAF!P5</f>
        <v>24.43</v>
      </c>
      <c r="S5" s="9">
        <f>SIAF!Q5</f>
        <v>-697.5</v>
      </c>
      <c r="T5">
        <v>1</v>
      </c>
      <c r="U5" s="19">
        <f>RADIANS(SIAF!R5)</f>
        <v>3.3213615665452093E-3</v>
      </c>
      <c r="V5" s="16">
        <f t="shared" si="12"/>
        <v>-46.78486726868497</v>
      </c>
      <c r="W5" s="16">
        <f t="shared" si="13"/>
        <v>94.314726754015425</v>
      </c>
      <c r="X5" s="16">
        <f t="shared" si="14"/>
        <v>93.433068248362076</v>
      </c>
      <c r="Y5" s="16">
        <f t="shared" si="15"/>
        <v>-44.861790799981932</v>
      </c>
      <c r="Z5" s="17">
        <f t="shared" si="16"/>
        <v>-771.7379426053817</v>
      </c>
      <c r="AA5" s="17">
        <f t="shared" si="17"/>
        <v>-769.39168729118137</v>
      </c>
      <c r="AB5" s="17">
        <f t="shared" si="18"/>
        <v>-626.34328843014271</v>
      </c>
      <c r="AC5" s="17">
        <f t="shared" si="19"/>
        <v>-627.77831266911949</v>
      </c>
    </row>
    <row r="6" spans="1:53" x14ac:dyDescent="0.2">
      <c r="A6" s="51" t="str">
        <f>SIAF!B6</f>
        <v>FGS2_FULL</v>
      </c>
      <c r="B6" s="15">
        <f>-SIAF!L6+0.5</f>
        <v>-1024</v>
      </c>
      <c r="C6" s="15">
        <f>SIAF!J6-SIAF!L6+0.5</f>
        <v>1024</v>
      </c>
      <c r="D6" s="15">
        <f t="shared" ref="D6" si="20">C6</f>
        <v>1024</v>
      </c>
      <c r="E6" s="15">
        <f t="shared" ref="E6" si="21">B6</f>
        <v>-1024</v>
      </c>
      <c r="F6" s="15">
        <f>-SIAF!M6+0.5</f>
        <v>-1024</v>
      </c>
      <c r="G6" s="15">
        <f t="shared" si="10"/>
        <v>-1024</v>
      </c>
      <c r="H6" s="15">
        <f>SIAF!K6-SIAF!M6+0.5</f>
        <v>1024</v>
      </c>
      <c r="I6" s="15">
        <f t="shared" si="11"/>
        <v>1024</v>
      </c>
      <c r="J6" s="42">
        <f t="shared" si="0"/>
        <v>-70.123119137803684</v>
      </c>
      <c r="K6" s="42">
        <f t="shared" si="1"/>
        <v>70.967903871673713</v>
      </c>
      <c r="L6" s="42">
        <f t="shared" si="2"/>
        <v>69.522979113020369</v>
      </c>
      <c r="M6" s="42">
        <f t="shared" si="3"/>
        <v>-68.766350914529937</v>
      </c>
      <c r="N6" s="43">
        <f t="shared" si="4"/>
        <v>-71.659178738259257</v>
      </c>
      <c r="O6" s="43">
        <f t="shared" si="5"/>
        <v>-74.474063018189426</v>
      </c>
      <c r="P6" s="43">
        <f t="shared" si="6"/>
        <v>69.491160098130862</v>
      </c>
      <c r="Q6" s="43">
        <f t="shared" si="7"/>
        <v>71.385502807108551</v>
      </c>
      <c r="R6" s="9">
        <f>SIAF!P6</f>
        <v>24.43</v>
      </c>
      <c r="S6" s="9">
        <f>SIAF!Q6</f>
        <v>-697.5</v>
      </c>
      <c r="T6">
        <f>SIAF!S6</f>
        <v>-1</v>
      </c>
      <c r="U6" s="19">
        <f>RADIANS(SIAF!R6)</f>
        <v>3.3213615665452093E-3</v>
      </c>
      <c r="V6" s="16">
        <f t="shared" si="12"/>
        <v>94.314726754015425</v>
      </c>
      <c r="W6" s="16">
        <f t="shared" si="13"/>
        <v>-46.78486726868497</v>
      </c>
      <c r="X6" s="16">
        <f t="shared" si="14"/>
        <v>-44.861790799981932</v>
      </c>
      <c r="Y6" s="16">
        <f t="shared" si="15"/>
        <v>93.433068248362076</v>
      </c>
      <c r="Z6" s="17">
        <f t="shared" si="16"/>
        <v>-769.39168729118137</v>
      </c>
      <c r="AA6" s="17">
        <f t="shared" si="17"/>
        <v>-771.7379426053817</v>
      </c>
      <c r="AB6" s="17">
        <f t="shared" si="18"/>
        <v>-627.77831266911949</v>
      </c>
      <c r="AC6" s="17">
        <f t="shared" si="19"/>
        <v>-626.34328843014271</v>
      </c>
    </row>
    <row r="7" spans="1:53" x14ac:dyDescent="0.2">
      <c r="A7" s="51" t="str">
        <f>SIAF!B7</f>
        <v>FGS1_SUB128LL</v>
      </c>
      <c r="B7" s="15">
        <f>-SIAF!L7+0.5</f>
        <v>-64</v>
      </c>
      <c r="C7" s="15">
        <f>SIAF!J7-SIAF!L7+0.5</f>
        <v>64</v>
      </c>
      <c r="D7" s="15">
        <f t="shared" ref="D7" si="22">C7</f>
        <v>64</v>
      </c>
      <c r="E7" s="15">
        <f t="shared" ref="E7" si="23">B7</f>
        <v>-64</v>
      </c>
      <c r="F7" s="15">
        <f>-SIAF!M7+0.5</f>
        <v>-64</v>
      </c>
      <c r="G7" s="15">
        <f t="shared" ref="G7" si="24">F7</f>
        <v>-64</v>
      </c>
      <c r="H7" s="15">
        <f>SIAF!K7-SIAF!M7+0.5</f>
        <v>64</v>
      </c>
      <c r="I7" s="15">
        <f t="shared" ref="I7" si="25">H7</f>
        <v>64</v>
      </c>
      <c r="J7" s="42">
        <f t="shared" si="0"/>
        <v>-4.2647513793426981</v>
      </c>
      <c r="K7" s="42">
        <f t="shared" si="1"/>
        <v>4.3579883160902089</v>
      </c>
      <c r="L7" s="42">
        <f t="shared" si="2"/>
        <v>4.2589042003204245</v>
      </c>
      <c r="M7" s="42">
        <f t="shared" si="3"/>
        <v>-4.3562662354873822</v>
      </c>
      <c r="N7" s="43">
        <f t="shared" si="4"/>
        <v>-4.4577425326579059</v>
      </c>
      <c r="O7" s="43">
        <f t="shared" si="5"/>
        <v>-4.286272423099903</v>
      </c>
      <c r="P7" s="43">
        <f t="shared" si="6"/>
        <v>4.4496819398363199</v>
      </c>
      <c r="Q7" s="43">
        <f t="shared" si="7"/>
        <v>4.2808551125574974</v>
      </c>
      <c r="R7" s="8">
        <f t="shared" ref="R7:R15" si="26">R$3+T7*AJ42*COS(U7)+AK42*SIN(U7)</f>
        <v>140.97222819257621</v>
      </c>
      <c r="S7" s="8">
        <f t="shared" ref="S7:S15" si="27">S$3-T7*AJ42*SIN(U7)+AK42*COS(U7)</f>
        <v>-631.03412230322567</v>
      </c>
      <c r="T7">
        <v>-1</v>
      </c>
      <c r="U7" s="19">
        <f>RADIANS(SIAF!R7)</f>
        <v>-2.1830578283945072E-2</v>
      </c>
      <c r="V7" s="16">
        <f t="shared" ref="V7" si="28">$R7+$T7*J7*COS($U7)+N7*SIN($U7)</f>
        <v>145.33327074501935</v>
      </c>
      <c r="W7" s="16">
        <f t="shared" ref="W7" si="29">$R7+$T7*K7*COS($U7)+O7*SIN($U7)</f>
        <v>136.7088426610685</v>
      </c>
      <c r="X7" s="16">
        <f t="shared" ref="X7" si="30">$R7+$T7*L7*COS($U7)+P7*SIN($U7)</f>
        <v>136.6172073793295</v>
      </c>
      <c r="Y7" s="16">
        <f t="shared" ref="Y7" si="31">$R7+$T7*M7*COS($U7)+Q7*SIN($U7)</f>
        <v>145.23401030744293</v>
      </c>
      <c r="Z7" s="17">
        <f t="shared" ref="Z7" si="32">$S7-$T7*J7*SIN($U7)+N7*COS($U7)</f>
        <v>-635.39770806161891</v>
      </c>
      <c r="AA7" s="17">
        <f t="shared" ref="AA7" si="33">$S7-$T7*K7*SIN($U7)+O7*COS($U7)</f>
        <v>-635.41450325217704</v>
      </c>
      <c r="AB7" s="17">
        <f t="shared" ref="AB7" si="34">$S7-$T7*L7*SIN($U7)+P7*COS($U7)</f>
        <v>-626.67846757983443</v>
      </c>
      <c r="AC7" s="17">
        <f t="shared" ref="AC7" si="35">$S7-$T7*M7*SIN($U7)+Q7*COS($U7)</f>
        <v>-626.65919496502227</v>
      </c>
    </row>
    <row r="8" spans="1:53" x14ac:dyDescent="0.2">
      <c r="A8" s="51" t="str">
        <f>SIAF!B8</f>
        <v>FGS1_SUB128DIAG</v>
      </c>
      <c r="B8" s="15">
        <f>-SIAF!L8+0.5</f>
        <v>-64</v>
      </c>
      <c r="C8" s="15">
        <f>SIAF!J8-SIAF!L8+0.5</f>
        <v>64</v>
      </c>
      <c r="D8" s="15">
        <f t="shared" ref="D8:D16" si="36">C8</f>
        <v>64</v>
      </c>
      <c r="E8" s="15">
        <f t="shared" ref="E8:E16" si="37">B8</f>
        <v>-64</v>
      </c>
      <c r="F8" s="15">
        <f>-SIAF!M8+0.5</f>
        <v>-64</v>
      </c>
      <c r="G8" s="15">
        <f t="shared" ref="G8:G16" si="38">F8</f>
        <v>-64</v>
      </c>
      <c r="H8" s="15">
        <f>SIAF!K8-SIAF!M8+0.5</f>
        <v>64</v>
      </c>
      <c r="I8" s="15">
        <f t="shared" ref="I8:I16" si="39">H8</f>
        <v>64</v>
      </c>
      <c r="J8" s="42">
        <f t="shared" si="0"/>
        <v>-4.3177328047007064</v>
      </c>
      <c r="K8" s="42">
        <f t="shared" si="1"/>
        <v>4.3685229174555564</v>
      </c>
      <c r="L8" s="42">
        <f t="shared" si="2"/>
        <v>4.3096638068069053</v>
      </c>
      <c r="M8" s="42">
        <f t="shared" si="3"/>
        <v>-4.3674421729200317</v>
      </c>
      <c r="N8" s="43">
        <f t="shared" si="4"/>
        <v>-4.5282128270580557</v>
      </c>
      <c r="O8" s="43">
        <f t="shared" si="5"/>
        <v>-4.3187735915360239</v>
      </c>
      <c r="P8" s="43">
        <f t="shared" si="6"/>
        <v>4.5177013740086949</v>
      </c>
      <c r="Q8" s="43">
        <f t="shared" si="7"/>
        <v>4.3125072025364748</v>
      </c>
      <c r="R8" s="8">
        <f t="shared" si="26"/>
        <v>173.84655995330999</v>
      </c>
      <c r="S8" s="8">
        <f t="shared" si="27"/>
        <v>-663.97497582909716</v>
      </c>
      <c r="T8">
        <v>-1</v>
      </c>
      <c r="U8" s="19">
        <f>RADIANS(SIAF!R8)</f>
        <v>-2.1830578283945072E-2</v>
      </c>
      <c r="V8" s="16">
        <f t="shared" ref="V8:V16" si="40">$R8+$T8*J8*COS($U8)+N8*SIN($U8)</f>
        <v>178.26210959191101</v>
      </c>
      <c r="W8" s="16">
        <f t="shared" ref="W8:W16" si="41">$R8+$T8*K8*COS($U8)+O8*SIN($U8)</f>
        <v>169.57335179354337</v>
      </c>
      <c r="X8" s="16">
        <f t="shared" ref="X8:X16" si="42">$R8+$T8*L8*COS($U8)+P8*SIN($U8)</f>
        <v>169.43930684281369</v>
      </c>
      <c r="Y8" s="16">
        <f t="shared" ref="Y8:Y16" si="43">$R8+$T8*M8*COS($U8)+Q8*SIN($U8)</f>
        <v>178.11882441408841</v>
      </c>
      <c r="Z8" s="17">
        <f t="shared" ref="Z8:Z16" si="44">$S8-$T8*J8*SIN($U8)+N8*COS($U8)</f>
        <v>-668.40785856711</v>
      </c>
      <c r="AA8" s="17">
        <f t="shared" ref="AA8:AA16" si="45">$S8-$T8*K8*SIN($U8)+O8*COS($U8)</f>
        <v>-668.38808016035728</v>
      </c>
      <c r="AB8" s="17">
        <f t="shared" ref="AB8:AB16" si="46">$S8-$T8*L8*SIN($U8)+P8*COS($U8)</f>
        <v>-659.5524259025907</v>
      </c>
      <c r="AC8" s="17">
        <f t="shared" ref="AC8:AC16" si="47">$S8-$T8*M8*SIN($U8)+Q8*COS($U8)</f>
        <v>-659.56815998510058</v>
      </c>
    </row>
    <row r="9" spans="1:53" x14ac:dyDescent="0.2">
      <c r="A9" s="51" t="str">
        <f>SIAF!B9</f>
        <v>FGS1_SUB128CNTR</v>
      </c>
      <c r="B9" s="15">
        <f>-SIAF!L9+0.5</f>
        <v>-64</v>
      </c>
      <c r="C9" s="15">
        <f>SIAF!J9-SIAF!L9+0.5</f>
        <v>64</v>
      </c>
      <c r="D9" s="15">
        <f t="shared" si="36"/>
        <v>64</v>
      </c>
      <c r="E9" s="15">
        <f t="shared" si="37"/>
        <v>-64</v>
      </c>
      <c r="F9" s="15">
        <f>-SIAF!M9+0.5</f>
        <v>-64</v>
      </c>
      <c r="G9" s="15">
        <f t="shared" si="38"/>
        <v>-64</v>
      </c>
      <c r="H9" s="15">
        <f>SIAF!K9-SIAF!M9+0.5</f>
        <v>64</v>
      </c>
      <c r="I9" s="15">
        <f t="shared" si="39"/>
        <v>64</v>
      </c>
      <c r="J9" s="42">
        <f t="shared" si="0"/>
        <v>-4.3895596620700132</v>
      </c>
      <c r="K9" s="42">
        <f t="shared" si="1"/>
        <v>4.3843265181672724</v>
      </c>
      <c r="L9" s="42">
        <f t="shared" si="2"/>
        <v>4.3787554828400168</v>
      </c>
      <c r="M9" s="42">
        <f t="shared" si="3"/>
        <v>-4.383952888538003</v>
      </c>
      <c r="N9" s="43">
        <f t="shared" si="4"/>
        <v>-4.6198359343728885</v>
      </c>
      <c r="O9" s="43">
        <f t="shared" si="5"/>
        <v>-4.3582711016548803</v>
      </c>
      <c r="P9" s="43">
        <f t="shared" si="6"/>
        <v>4.6062215361060197</v>
      </c>
      <c r="Q9" s="43">
        <f t="shared" si="7"/>
        <v>4.351000554892785</v>
      </c>
      <c r="R9" s="8">
        <f t="shared" si="26"/>
        <v>207.19</v>
      </c>
      <c r="S9" s="8">
        <f t="shared" si="27"/>
        <v>-697.5</v>
      </c>
      <c r="T9">
        <v>-1</v>
      </c>
      <c r="U9" s="19">
        <f>RADIANS(SIAF!R9)</f>
        <v>-2.1830578283945072E-2</v>
      </c>
      <c r="V9" s="16">
        <f t="shared" si="40"/>
        <v>211.67935940778619</v>
      </c>
      <c r="W9" s="16">
        <f t="shared" si="41"/>
        <v>202.9018541901662</v>
      </c>
      <c r="X9" s="16">
        <f t="shared" si="42"/>
        <v>202.71173938363034</v>
      </c>
      <c r="Y9" s="16">
        <f t="shared" si="43"/>
        <v>211.47793097686565</v>
      </c>
      <c r="Z9" s="17">
        <f t="shared" si="44"/>
        <v>-702.02291611630335</v>
      </c>
      <c r="AA9" s="17">
        <f t="shared" si="45"/>
        <v>-701.9529374043467</v>
      </c>
      <c r="AB9" s="17">
        <f t="shared" si="46"/>
        <v>-692.99045919521063</v>
      </c>
      <c r="AC9" s="17">
        <f t="shared" si="47"/>
        <v>-693.05433956590991</v>
      </c>
    </row>
    <row r="10" spans="1:53" x14ac:dyDescent="0.2">
      <c r="A10" s="51" t="str">
        <f>SIAF!B10</f>
        <v>FGS1_SUB32LL</v>
      </c>
      <c r="B10" s="15">
        <f>-SIAF!L10+0.5</f>
        <v>-16</v>
      </c>
      <c r="C10" s="15">
        <f>SIAF!J10-SIAF!L10+0.5</f>
        <v>16</v>
      </c>
      <c r="D10" s="15">
        <f t="shared" si="36"/>
        <v>16</v>
      </c>
      <c r="E10" s="15">
        <f t="shared" si="37"/>
        <v>-16</v>
      </c>
      <c r="F10" s="15">
        <f>-SIAF!M10+0.5</f>
        <v>-16</v>
      </c>
      <c r="G10" s="15">
        <f t="shared" si="38"/>
        <v>-16</v>
      </c>
      <c r="H10" s="15">
        <f>SIAF!K10-SIAF!M10+0.5</f>
        <v>16</v>
      </c>
      <c r="I10" s="15">
        <f t="shared" si="39"/>
        <v>16</v>
      </c>
      <c r="J10" s="42">
        <f t="shared" si="0"/>
        <v>-1.065629414429109</v>
      </c>
      <c r="K10" s="42">
        <f t="shared" si="1"/>
        <v>1.0893248407902856</v>
      </c>
      <c r="L10" s="42">
        <f t="shared" si="2"/>
        <v>1.0652640103029298</v>
      </c>
      <c r="M10" s="42">
        <f t="shared" si="3"/>
        <v>-1.0892172157940319</v>
      </c>
      <c r="N10" s="43">
        <f t="shared" si="4"/>
        <v>-1.1136688575261278</v>
      </c>
      <c r="O10" s="43">
        <f t="shared" si="5"/>
        <v>-1.071048992738578</v>
      </c>
      <c r="P10" s="43">
        <f t="shared" si="6"/>
        <v>1.1131651270793779</v>
      </c>
      <c r="Q10" s="43">
        <f t="shared" si="7"/>
        <v>1.0707104326264758</v>
      </c>
      <c r="R10" s="8">
        <f t="shared" si="26"/>
        <v>140.97222819257621</v>
      </c>
      <c r="S10" s="8">
        <f t="shared" si="27"/>
        <v>-631.03412230322567</v>
      </c>
      <c r="T10">
        <v>-1</v>
      </c>
      <c r="U10" s="19">
        <f>RADIANS(SIAF!R10)</f>
        <v>-2.1830578283945072E-2</v>
      </c>
      <c r="V10" s="16">
        <f t="shared" si="40"/>
        <v>142.06191379551584</v>
      </c>
      <c r="W10" s="16">
        <f t="shared" si="41"/>
        <v>139.90654267525335</v>
      </c>
      <c r="X10" s="16">
        <f t="shared" si="42"/>
        <v>139.88291890254865</v>
      </c>
      <c r="Y10" s="16">
        <f t="shared" si="43"/>
        <v>142.03781350092342</v>
      </c>
      <c r="Z10" s="17">
        <f t="shared" si="44"/>
        <v>-632.12426433978146</v>
      </c>
      <c r="AA10" s="17">
        <f t="shared" si="45"/>
        <v>-632.1286947913585</v>
      </c>
      <c r="AB10" s="17">
        <f t="shared" si="46"/>
        <v>-629.94447590073912</v>
      </c>
      <c r="AC10" s="17">
        <f t="shared" si="47"/>
        <v>-629.9398906438629</v>
      </c>
    </row>
    <row r="11" spans="1:53" x14ac:dyDescent="0.2">
      <c r="A11" s="51" t="str">
        <f>SIAF!B11</f>
        <v>FGS1_SUB32DIAG</v>
      </c>
      <c r="B11" s="15">
        <f>-SIAF!L11+0.5</f>
        <v>-16</v>
      </c>
      <c r="C11" s="15">
        <f>SIAF!J11-SIAF!L11+0.5</f>
        <v>16</v>
      </c>
      <c r="D11" s="15">
        <f t="shared" si="36"/>
        <v>16</v>
      </c>
      <c r="E11" s="15">
        <f t="shared" si="37"/>
        <v>-16</v>
      </c>
      <c r="F11" s="15">
        <f>-SIAF!M11+0.5</f>
        <v>-16</v>
      </c>
      <c r="G11" s="15">
        <f t="shared" si="38"/>
        <v>-16</v>
      </c>
      <c r="H11" s="15">
        <f>SIAF!K11-SIAF!M11+0.5</f>
        <v>16</v>
      </c>
      <c r="I11" s="15">
        <f t="shared" si="39"/>
        <v>16</v>
      </c>
      <c r="J11" s="42">
        <f t="shared" si="0"/>
        <v>-1.0786638014865682</v>
      </c>
      <c r="K11" s="42">
        <f t="shared" si="1"/>
        <v>1.0920183144421147</v>
      </c>
      <c r="L11" s="42">
        <f t="shared" si="2"/>
        <v>1.0781595336809191</v>
      </c>
      <c r="M11" s="42">
        <f t="shared" si="3"/>
        <v>-1.0919507729500675</v>
      </c>
      <c r="N11" s="43">
        <f t="shared" si="4"/>
        <v>-1.1310532667038231</v>
      </c>
      <c r="O11" s="43">
        <f t="shared" si="5"/>
        <v>-1.0790939912833628</v>
      </c>
      <c r="P11" s="43">
        <f t="shared" si="6"/>
        <v>1.1303963574928373</v>
      </c>
      <c r="Q11" s="43">
        <f t="shared" si="7"/>
        <v>1.0787023637676891</v>
      </c>
      <c r="R11" s="8">
        <f t="shared" si="26"/>
        <v>173.84655995330999</v>
      </c>
      <c r="S11" s="8">
        <f t="shared" si="27"/>
        <v>-663.97497582909716</v>
      </c>
      <c r="T11">
        <v>-1</v>
      </c>
      <c r="U11" s="19">
        <f>RADIANS(SIAF!R11)</f>
        <v>-2.1830578283945072E-2</v>
      </c>
      <c r="V11" s="16">
        <f t="shared" si="40"/>
        <v>174.94965631906641</v>
      </c>
      <c r="W11" s="16">
        <f t="shared" si="41"/>
        <v>172.77835721715076</v>
      </c>
      <c r="X11" s="16">
        <f t="shared" si="42"/>
        <v>172.74398207477239</v>
      </c>
      <c r="Y11" s="16">
        <f t="shared" si="43"/>
        <v>174.91470371284686</v>
      </c>
      <c r="Z11" s="17">
        <f t="shared" si="44"/>
        <v>-665.08221360690902</v>
      </c>
      <c r="AA11" s="17">
        <f t="shared" si="45"/>
        <v>-665.07765019424892</v>
      </c>
      <c r="AB11" s="17">
        <f t="shared" si="46"/>
        <v>-662.86838379638607</v>
      </c>
      <c r="AC11" s="17">
        <f t="shared" si="47"/>
        <v>-662.87269447249764</v>
      </c>
    </row>
    <row r="12" spans="1:53" x14ac:dyDescent="0.2">
      <c r="A12" s="51" t="str">
        <f>SIAF!B12</f>
        <v>FGS1_SUB32CNTR</v>
      </c>
      <c r="B12" s="15">
        <f>-SIAF!L12+0.5</f>
        <v>-16</v>
      </c>
      <c r="C12" s="15">
        <f>SIAF!J12-SIAF!L12+0.5</f>
        <v>16</v>
      </c>
      <c r="D12" s="15">
        <f t="shared" si="36"/>
        <v>16</v>
      </c>
      <c r="E12" s="15">
        <f t="shared" si="37"/>
        <v>-16</v>
      </c>
      <c r="F12" s="15">
        <f>-SIAF!M12+0.5</f>
        <v>-16</v>
      </c>
      <c r="G12" s="15">
        <f t="shared" si="38"/>
        <v>-16</v>
      </c>
      <c r="H12" s="15">
        <f>SIAF!K12-SIAF!M12+0.5</f>
        <v>16</v>
      </c>
      <c r="I12" s="15">
        <f t="shared" si="39"/>
        <v>16</v>
      </c>
      <c r="J12" s="42">
        <f t="shared" si="0"/>
        <v>-1.0963614188157904</v>
      </c>
      <c r="K12" s="42">
        <f t="shared" si="1"/>
        <v>1.0960352046966881</v>
      </c>
      <c r="L12" s="42">
        <f t="shared" si="2"/>
        <v>1.0956862021766289</v>
      </c>
      <c r="M12" s="42">
        <f t="shared" si="3"/>
        <v>-1.0960118578862819</v>
      </c>
      <c r="N12" s="43">
        <f t="shared" si="4"/>
        <v>-1.1536647461424014</v>
      </c>
      <c r="O12" s="43">
        <f t="shared" si="5"/>
        <v>-1.0888735365639499</v>
      </c>
      <c r="P12" s="43">
        <f t="shared" si="6"/>
        <v>1.1528139028553219</v>
      </c>
      <c r="Q12" s="43">
        <f t="shared" si="7"/>
        <v>1.0884191491881172</v>
      </c>
      <c r="R12" s="8">
        <f t="shared" si="26"/>
        <v>207.19</v>
      </c>
      <c r="S12" s="8">
        <f t="shared" si="27"/>
        <v>-697.5</v>
      </c>
      <c r="T12">
        <v>-1</v>
      </c>
      <c r="U12" s="19">
        <f>RADIANS(SIAF!R12)</f>
        <v>-2.1830578283945072E-2</v>
      </c>
      <c r="V12" s="16">
        <f t="shared" si="40"/>
        <v>208.31128334860472</v>
      </c>
      <c r="W12" s="16">
        <f t="shared" si="41"/>
        <v>206.11799480689291</v>
      </c>
      <c r="X12" s="16">
        <f t="shared" si="42"/>
        <v>206.06941028007111</v>
      </c>
      <c r="Y12" s="16">
        <f t="shared" si="43"/>
        <v>208.26199177061102</v>
      </c>
      <c r="Z12" s="17">
        <f t="shared" si="44"/>
        <v>-698.6294575509072</v>
      </c>
      <c r="AA12" s="17">
        <f t="shared" si="45"/>
        <v>-698.61253926425775</v>
      </c>
      <c r="AB12" s="17">
        <f t="shared" si="46"/>
        <v>-696.37137835044405</v>
      </c>
      <c r="AC12" s="17">
        <f t="shared" si="47"/>
        <v>-696.38791552448163</v>
      </c>
    </row>
    <row r="13" spans="1:53" x14ac:dyDescent="0.2">
      <c r="A13" s="51" t="str">
        <f>SIAF!B13</f>
        <v>FGS1_SUB8LL</v>
      </c>
      <c r="B13" s="15">
        <f>-SIAF!L13+0.5</f>
        <v>-4</v>
      </c>
      <c r="C13" s="15">
        <f>SIAF!J13-SIAF!L13+0.5</f>
        <v>4</v>
      </c>
      <c r="D13" s="15">
        <f t="shared" si="36"/>
        <v>4</v>
      </c>
      <c r="E13" s="15">
        <f t="shared" si="37"/>
        <v>-4</v>
      </c>
      <c r="F13" s="15">
        <f>-SIAF!M13+0.5</f>
        <v>-4</v>
      </c>
      <c r="G13" s="15">
        <f t="shared" si="38"/>
        <v>-4</v>
      </c>
      <c r="H13" s="15">
        <f>SIAF!K13-SIAF!M13+0.5</f>
        <v>4</v>
      </c>
      <c r="I13" s="15">
        <f t="shared" si="39"/>
        <v>4</v>
      </c>
      <c r="J13" s="42">
        <f t="shared" si="0"/>
        <v>-0.26637293696010095</v>
      </c>
      <c r="K13" s="42">
        <f t="shared" si="1"/>
        <v>0.27232095174034116</v>
      </c>
      <c r="L13" s="42">
        <f t="shared" si="2"/>
        <v>0.2663500993762879</v>
      </c>
      <c r="M13" s="42">
        <f t="shared" si="3"/>
        <v>-0.27231422519776832</v>
      </c>
      <c r="N13" s="43">
        <f t="shared" si="4"/>
        <v>-0.27836981662348348</v>
      </c>
      <c r="O13" s="43">
        <f t="shared" si="5"/>
        <v>-0.2677303326741467</v>
      </c>
      <c r="P13" s="43">
        <f t="shared" si="6"/>
        <v>0.27833833369167338</v>
      </c>
      <c r="Q13" s="43">
        <f t="shared" si="7"/>
        <v>0.26770917275228412</v>
      </c>
      <c r="R13" s="8">
        <f t="shared" si="26"/>
        <v>140.97222819257621</v>
      </c>
      <c r="S13" s="8">
        <f t="shared" si="27"/>
        <v>-631.03412230322567</v>
      </c>
      <c r="T13">
        <v>-1</v>
      </c>
      <c r="U13" s="19">
        <f>RADIANS(SIAF!R13)</f>
        <v>-2.1830578283945072E-2</v>
      </c>
      <c r="V13" s="16">
        <f t="shared" si="40"/>
        <v>141.24461415022637</v>
      </c>
      <c r="W13" s="16">
        <f t="shared" si="41"/>
        <v>140.70581637257968</v>
      </c>
      <c r="X13" s="16">
        <f t="shared" si="42"/>
        <v>140.6998657543042</v>
      </c>
      <c r="Y13" s="16">
        <f t="shared" si="43"/>
        <v>141.23863374952961</v>
      </c>
      <c r="Z13" s="17">
        <f t="shared" si="44"/>
        <v>-631.30661117717602</v>
      </c>
      <c r="AA13" s="17">
        <f t="shared" si="45"/>
        <v>-631.30773329342298</v>
      </c>
      <c r="AB13" s="17">
        <f t="shared" si="46"/>
        <v>-630.76166440618738</v>
      </c>
      <c r="AC13" s="17">
        <f t="shared" si="47"/>
        <v>-630.76053261474101</v>
      </c>
    </row>
    <row r="14" spans="1:53" x14ac:dyDescent="0.2">
      <c r="A14" s="51" t="str">
        <f>SIAF!B14</f>
        <v>FGS1_SUB8DIAG</v>
      </c>
      <c r="B14" s="15">
        <f>-SIAF!L14+0.5</f>
        <v>-4</v>
      </c>
      <c r="C14" s="15">
        <f>SIAF!J14-SIAF!L14+0.5</f>
        <v>4</v>
      </c>
      <c r="D14" s="15">
        <f t="shared" si="36"/>
        <v>4</v>
      </c>
      <c r="E14" s="15">
        <f t="shared" si="37"/>
        <v>-4</v>
      </c>
      <c r="F14" s="15">
        <f>-SIAF!M14+0.5</f>
        <v>-4</v>
      </c>
      <c r="G14" s="15">
        <f t="shared" si="38"/>
        <v>-4</v>
      </c>
      <c r="H14" s="15">
        <f>SIAF!K14-SIAF!M14+0.5</f>
        <v>4</v>
      </c>
      <c r="I14" s="15">
        <f t="shared" si="39"/>
        <v>4</v>
      </c>
      <c r="J14" s="42">
        <f t="shared" si="0"/>
        <v>-0.2696184734769711</v>
      </c>
      <c r="K14" s="42">
        <f t="shared" si="1"/>
        <v>0.27299807326391434</v>
      </c>
      <c r="L14" s="42">
        <f t="shared" si="2"/>
        <v>0.26958695691319112</v>
      </c>
      <c r="M14" s="42">
        <f t="shared" si="3"/>
        <v>-0.27299385194035442</v>
      </c>
      <c r="N14" s="43">
        <f t="shared" si="4"/>
        <v>-0.28270150534194771</v>
      </c>
      <c r="O14" s="43">
        <f t="shared" si="5"/>
        <v>-0.26973659642158787</v>
      </c>
      <c r="P14" s="43">
        <f t="shared" si="6"/>
        <v>0.28266044873737306</v>
      </c>
      <c r="Q14" s="43">
        <f t="shared" si="7"/>
        <v>0.26971211978700216</v>
      </c>
      <c r="R14" s="8">
        <f t="shared" si="26"/>
        <v>173.84655995330999</v>
      </c>
      <c r="S14" s="8">
        <f t="shared" si="27"/>
        <v>-663.97497582909716</v>
      </c>
      <c r="T14">
        <v>-1</v>
      </c>
      <c r="U14" s="19">
        <f>RADIANS(SIAF!R14)</f>
        <v>-2.1830578283945072E-2</v>
      </c>
      <c r="V14" s="16">
        <f t="shared" si="40"/>
        <v>174.12228522989713</v>
      </c>
      <c r="W14" s="16">
        <f t="shared" si="41"/>
        <v>173.57951496755183</v>
      </c>
      <c r="X14" s="16">
        <f t="shared" si="42"/>
        <v>173.5708670819952</v>
      </c>
      <c r="Y14" s="16">
        <f t="shared" si="43"/>
        <v>174.11360125304711</v>
      </c>
      <c r="Z14" s="17">
        <f t="shared" si="44"/>
        <v>-664.25172451331014</v>
      </c>
      <c r="AA14" s="17">
        <f t="shared" si="45"/>
        <v>-664.2506073857744</v>
      </c>
      <c r="AB14" s="17">
        <f t="shared" si="46"/>
        <v>-663.69826750373579</v>
      </c>
      <c r="AC14" s="17">
        <f t="shared" si="47"/>
        <v>-663.69936883536889</v>
      </c>
    </row>
    <row r="15" spans="1:53" x14ac:dyDescent="0.2">
      <c r="A15" s="51" t="str">
        <f>SIAF!B15</f>
        <v>FGS1_SUB8CNTR</v>
      </c>
      <c r="B15" s="15">
        <f>-SIAF!L15+0.5</f>
        <v>-4</v>
      </c>
      <c r="C15" s="15">
        <f>SIAF!J15-SIAF!L15+0.5</f>
        <v>4</v>
      </c>
      <c r="D15" s="15">
        <f t="shared" si="36"/>
        <v>4</v>
      </c>
      <c r="E15" s="15">
        <f t="shared" si="37"/>
        <v>-4</v>
      </c>
      <c r="F15" s="15">
        <f>-SIAF!M15+0.5</f>
        <v>-4</v>
      </c>
      <c r="G15" s="15">
        <f t="shared" si="38"/>
        <v>-4</v>
      </c>
      <c r="H15" s="15">
        <f>SIAF!K15-SIAF!M15+0.5</f>
        <v>4</v>
      </c>
      <c r="I15" s="15">
        <f t="shared" si="39"/>
        <v>4</v>
      </c>
      <c r="J15" s="42">
        <f t="shared" si="0"/>
        <v>-0.27402680957859055</v>
      </c>
      <c r="K15" s="42">
        <f t="shared" si="1"/>
        <v>0.27400643436105815</v>
      </c>
      <c r="L15" s="42">
        <f t="shared" si="2"/>
        <v>0.27398460871271607</v>
      </c>
      <c r="M15" s="42">
        <f t="shared" si="3"/>
        <v>-0.27400497520510075</v>
      </c>
      <c r="N15" s="43">
        <f t="shared" si="4"/>
        <v>-0.2883361408151463</v>
      </c>
      <c r="O15" s="43">
        <f t="shared" si="5"/>
        <v>-0.27217558818517457</v>
      </c>
      <c r="P15" s="43">
        <f t="shared" si="6"/>
        <v>0.28828296333081566</v>
      </c>
      <c r="Q15" s="43">
        <f t="shared" si="7"/>
        <v>0.27214718905932894</v>
      </c>
      <c r="R15" s="8">
        <f t="shared" si="26"/>
        <v>207.19</v>
      </c>
      <c r="S15" s="8">
        <f t="shared" si="27"/>
        <v>-697.5</v>
      </c>
      <c r="T15">
        <v>-1</v>
      </c>
      <c r="U15" s="19">
        <f>RADIANS(SIAF!R15)</f>
        <v>-2.1830578283945072E-2</v>
      </c>
      <c r="V15" s="16">
        <f t="shared" si="40"/>
        <v>207.47025555986164</v>
      </c>
      <c r="W15" s="16">
        <f t="shared" si="41"/>
        <v>206.9220001337861</v>
      </c>
      <c r="X15" s="16">
        <f t="shared" si="42"/>
        <v>206.90978779175174</v>
      </c>
      <c r="Y15" s="16">
        <f t="shared" si="43"/>
        <v>207.45799902732571</v>
      </c>
      <c r="Z15" s="17">
        <f t="shared" si="44"/>
        <v>-697.78228574819605</v>
      </c>
      <c r="AA15" s="17">
        <f t="shared" si="45"/>
        <v>-697.77809197864121</v>
      </c>
      <c r="AB15" s="17">
        <f t="shared" si="46"/>
        <v>-697.21776649542107</v>
      </c>
      <c r="AC15" s="17">
        <f t="shared" si="47"/>
        <v>-697.22193644556944</v>
      </c>
    </row>
    <row r="16" spans="1:53" x14ac:dyDescent="0.2">
      <c r="A16" s="51" t="str">
        <f>SIAF!B16</f>
        <v>FGS2_SUB128LL</v>
      </c>
      <c r="B16" s="15">
        <f>-SIAF!L16+0.5</f>
        <v>-64</v>
      </c>
      <c r="C16" s="15">
        <f>SIAF!J16-SIAF!L16+0.5</f>
        <v>64</v>
      </c>
      <c r="D16" s="15">
        <f t="shared" si="36"/>
        <v>64</v>
      </c>
      <c r="E16" s="15">
        <f t="shared" si="37"/>
        <v>-64</v>
      </c>
      <c r="F16" s="15">
        <f>-SIAF!M16+0.5</f>
        <v>-64</v>
      </c>
      <c r="G16" s="15">
        <f t="shared" si="38"/>
        <v>-64</v>
      </c>
      <c r="H16" s="15">
        <f>SIAF!K16-SIAF!M16+0.5</f>
        <v>64</v>
      </c>
      <c r="I16" s="15">
        <f t="shared" si="39"/>
        <v>64</v>
      </c>
      <c r="J16" s="42">
        <f t="shared" si="0"/>
        <v>-4.3827861749822929</v>
      </c>
      <c r="K16" s="42">
        <f t="shared" si="1"/>
        <v>4.5296768275796353</v>
      </c>
      <c r="L16" s="42">
        <f t="shared" si="2"/>
        <v>4.3819188332607535</v>
      </c>
      <c r="M16" s="42">
        <f t="shared" si="3"/>
        <v>-4.5150898941770325</v>
      </c>
      <c r="N16" s="43">
        <f t="shared" si="4"/>
        <v>-4.505157737548461</v>
      </c>
      <c r="O16" s="43">
        <f t="shared" si="5"/>
        <v>-4.779958709282897</v>
      </c>
      <c r="P16" s="43">
        <f t="shared" si="6"/>
        <v>4.4943798407393354</v>
      </c>
      <c r="Q16" s="43">
        <f t="shared" si="7"/>
        <v>4.7608139460866328</v>
      </c>
      <c r="R16" s="8">
        <f t="shared" ref="R16:R24" si="48">R$6+T16*AJ51*COS(U16)+AK51*SIN(U16)</f>
        <v>-42.239339483559881</v>
      </c>
      <c r="S16" s="8">
        <f t="shared" ref="S16:S24" si="49">S$6-T16*AJ51*SIN(U16)+AK51*COS(U16)</f>
        <v>-766.97305492785802</v>
      </c>
      <c r="T16">
        <v>-1</v>
      </c>
      <c r="U16" s="19">
        <f>RADIANS(SIAF!R16)</f>
        <v>3.3213615665452093E-3</v>
      </c>
      <c r="V16" s="16">
        <f t="shared" si="40"/>
        <v>-37.871540713032225</v>
      </c>
      <c r="W16" s="16">
        <f t="shared" si="41"/>
        <v>-46.784867268684962</v>
      </c>
      <c r="X16" s="16">
        <f t="shared" si="42"/>
        <v>-46.606306714376423</v>
      </c>
      <c r="Y16" s="16">
        <f t="shared" si="43"/>
        <v>-37.708462137943798</v>
      </c>
      <c r="Z16" s="17">
        <f t="shared" si="44"/>
        <v>-771.49274460702691</v>
      </c>
      <c r="AA16" s="17">
        <f t="shared" si="45"/>
        <v>-771.7379426053817</v>
      </c>
      <c r="AB16" s="17">
        <f t="shared" si="46"/>
        <v>-762.46414596680052</v>
      </c>
      <c r="AC16" s="17">
        <f t="shared" si="47"/>
        <v>-762.22726345954254</v>
      </c>
    </row>
    <row r="17" spans="1:53" x14ac:dyDescent="0.2">
      <c r="A17" s="51" t="str">
        <f>SIAF!B17</f>
        <v>FGS2_SUB128DIAG</v>
      </c>
      <c r="B17" s="15">
        <f>-SIAF!L17+0.5</f>
        <v>-64</v>
      </c>
      <c r="C17" s="15">
        <f>SIAF!J17-SIAF!L17+0.5</f>
        <v>64</v>
      </c>
      <c r="D17" s="15">
        <f t="shared" ref="D17:D19" si="50">C17</f>
        <v>64</v>
      </c>
      <c r="E17" s="15">
        <f t="shared" ref="E17:E19" si="51">B17</f>
        <v>-64</v>
      </c>
      <c r="F17" s="15">
        <f>-SIAF!M17+0.5</f>
        <v>-64</v>
      </c>
      <c r="G17" s="15">
        <f t="shared" ref="G17:G19" si="52">F17</f>
        <v>-64</v>
      </c>
      <c r="H17" s="15">
        <f>SIAF!K17-SIAF!M17+0.5</f>
        <v>64</v>
      </c>
      <c r="I17" s="15">
        <f t="shared" ref="I17:I19" si="53">H17</f>
        <v>64</v>
      </c>
      <c r="J17" s="42">
        <f t="shared" si="0"/>
        <v>-4.3650686015908269</v>
      </c>
      <c r="K17" s="42">
        <f t="shared" si="1"/>
        <v>4.4311124356040716</v>
      </c>
      <c r="L17" s="42">
        <f t="shared" si="2"/>
        <v>4.3634723649196809</v>
      </c>
      <c r="M17" s="42">
        <f t="shared" si="3"/>
        <v>-4.4197867518270746</v>
      </c>
      <c r="N17" s="43">
        <f t="shared" si="4"/>
        <v>-4.4483601804703792</v>
      </c>
      <c r="O17" s="43">
        <f t="shared" si="5"/>
        <v>-4.6494184105328618</v>
      </c>
      <c r="P17" s="43">
        <f t="shared" si="6"/>
        <v>4.4388650954253919</v>
      </c>
      <c r="Q17" s="43">
        <f t="shared" si="7"/>
        <v>4.6341856373350119</v>
      </c>
      <c r="R17" s="8">
        <f t="shared" si="48"/>
        <v>-8.5838150259667447</v>
      </c>
      <c r="S17" s="8">
        <f t="shared" si="49"/>
        <v>-731.80792605978127</v>
      </c>
      <c r="T17">
        <v>-1</v>
      </c>
      <c r="U17" s="19">
        <f>RADIANS(SIAF!R17)</f>
        <v>3.3213615665452093E-3</v>
      </c>
      <c r="V17" s="16">
        <f t="shared" ref="V17:V19" si="54">$R17+$T17*J17*COS($U17)+N17*SIN($U17)</f>
        <v>-4.2335450862291317</v>
      </c>
      <c r="W17" s="16">
        <f t="shared" ref="W17:W19" si="55">$R17+$T17*K17*COS($U17)+O17*SIN($U17)</f>
        <v>-13.030345392035475</v>
      </c>
      <c r="X17" s="16">
        <f t="shared" ref="X17:X19" si="56">$R17+$T17*L17*COS($U17)+P17*SIN($U17)</f>
        <v>-12.932520274390159</v>
      </c>
      <c r="Y17" s="16">
        <f t="shared" ref="Y17:Y19" si="57">$R17+$T17*M17*COS($U17)+Q17*SIN($U17)</f>
        <v>-4.1486608746601865</v>
      </c>
      <c r="Z17" s="17">
        <f t="shared" ref="Z17:Z19" si="58">$S17-$T17*J17*SIN($U17)+N17*COS($U17)</f>
        <v>-736.27075964879214</v>
      </c>
      <c r="AA17" s="17">
        <f t="shared" ref="AA17:AA19" si="59">$S17-$T17*K17*SIN($U17)+O17*COS($U17)</f>
        <v>-736.44260152595973</v>
      </c>
      <c r="AB17" s="17">
        <f t="shared" ref="AB17:AB19" si="60">$S17-$T17*L17*SIN($U17)+P17*COS($U17)</f>
        <v>-727.35459280511259</v>
      </c>
      <c r="AC17" s="17">
        <f t="shared" ref="AC17:AC19" si="61">$S17-$T17*M17*SIN($U17)+Q17*COS($U17)</f>
        <v>-727.1884456661594</v>
      </c>
    </row>
    <row r="18" spans="1:53" x14ac:dyDescent="0.2">
      <c r="A18" s="51" t="str">
        <f>SIAF!B18</f>
        <v>FGS2_SUB128CNTR</v>
      </c>
      <c r="B18" s="15">
        <f>-SIAF!L18+0.5</f>
        <v>-64</v>
      </c>
      <c r="C18" s="15">
        <f>SIAF!J18-SIAF!L18+0.5</f>
        <v>64</v>
      </c>
      <c r="D18" s="15">
        <f t="shared" si="50"/>
        <v>64</v>
      </c>
      <c r="E18" s="15">
        <f t="shared" si="51"/>
        <v>-64</v>
      </c>
      <c r="F18" s="15">
        <f>-SIAF!M18+0.5</f>
        <v>-64</v>
      </c>
      <c r="G18" s="15">
        <f t="shared" si="52"/>
        <v>-64</v>
      </c>
      <c r="H18" s="15">
        <f>SIAF!K18-SIAF!M18+0.5</f>
        <v>64</v>
      </c>
      <c r="I18" s="15">
        <f t="shared" si="53"/>
        <v>64</v>
      </c>
      <c r="J18" s="42">
        <f t="shared" si="0"/>
        <v>-4.3526541511208059</v>
      </c>
      <c r="K18" s="42">
        <f t="shared" si="1"/>
        <v>4.355744518557815</v>
      </c>
      <c r="L18" s="42">
        <f t="shared" si="2"/>
        <v>4.3503603454786379</v>
      </c>
      <c r="M18" s="42">
        <f t="shared" si="3"/>
        <v>-4.3472915006332737</v>
      </c>
      <c r="N18" s="43">
        <f t="shared" si="4"/>
        <v>-4.400794001811156</v>
      </c>
      <c r="O18" s="43">
        <f t="shared" si="5"/>
        <v>-4.5464632605685784</v>
      </c>
      <c r="P18" s="43">
        <f t="shared" si="6"/>
        <v>4.3924378759645029</v>
      </c>
      <c r="Q18" s="43">
        <f t="shared" si="7"/>
        <v>4.5346025462299577</v>
      </c>
      <c r="R18" s="8">
        <f t="shared" si="48"/>
        <v>24.43</v>
      </c>
      <c r="S18" s="8">
        <f t="shared" si="49"/>
        <v>-697.5</v>
      </c>
      <c r="T18">
        <v>-1</v>
      </c>
      <c r="U18" s="19">
        <f>RADIANS(SIAF!R18)</f>
        <v>3.3213615665452093E-3</v>
      </c>
      <c r="V18" s="16">
        <f t="shared" si="54"/>
        <v>28.768013541929378</v>
      </c>
      <c r="W18" s="16">
        <f t="shared" si="55"/>
        <v>20.059179085918949</v>
      </c>
      <c r="X18" s="16">
        <f t="shared" si="56"/>
        <v>20.094252497396607</v>
      </c>
      <c r="Y18" s="16">
        <f t="shared" si="57"/>
        <v>28.79232854913263</v>
      </c>
      <c r="Z18" s="17">
        <f t="shared" si="58"/>
        <v>-701.91522643991038</v>
      </c>
      <c r="AA18" s="17">
        <f t="shared" si="59"/>
        <v>-702.03197120772825</v>
      </c>
      <c r="AB18" s="17">
        <f t="shared" si="60"/>
        <v>-693.09313725839013</v>
      </c>
      <c r="AC18" s="17">
        <f t="shared" si="61"/>
        <v>-692.97986136571274</v>
      </c>
    </row>
    <row r="19" spans="1:53" x14ac:dyDescent="0.2">
      <c r="A19" s="51" t="str">
        <f>SIAF!B19</f>
        <v>FGS2_SUB32LL</v>
      </c>
      <c r="B19" s="15">
        <f>-SIAF!L19+0.5</f>
        <v>-16</v>
      </c>
      <c r="C19" s="15">
        <f>SIAF!J19-SIAF!L19+0.5</f>
        <v>16</v>
      </c>
      <c r="D19" s="15">
        <f t="shared" si="50"/>
        <v>16</v>
      </c>
      <c r="E19" s="15">
        <f t="shared" si="51"/>
        <v>-16</v>
      </c>
      <c r="F19" s="15">
        <f>-SIAF!M19+0.5</f>
        <v>-16</v>
      </c>
      <c r="G19" s="15">
        <f t="shared" si="52"/>
        <v>-16</v>
      </c>
      <c r="H19" s="15">
        <f>SIAF!K19-SIAF!M19+0.5</f>
        <v>16</v>
      </c>
      <c r="I19" s="15">
        <f t="shared" si="53"/>
        <v>16</v>
      </c>
      <c r="J19" s="42">
        <f t="shared" si="0"/>
        <v>-1.0956034149826428</v>
      </c>
      <c r="K19" s="42">
        <f t="shared" si="1"/>
        <v>1.1310336674107571</v>
      </c>
      <c r="L19" s="42">
        <f t="shared" si="2"/>
        <v>1.0955492177269146</v>
      </c>
      <c r="M19" s="42">
        <f t="shared" si="3"/>
        <v>-1.1301220178043245</v>
      </c>
      <c r="N19" s="43">
        <f t="shared" si="4"/>
        <v>-1.1252643872169859</v>
      </c>
      <c r="O19" s="43">
        <f t="shared" si="5"/>
        <v>-1.1931730513179801</v>
      </c>
      <c r="P19" s="43">
        <f t="shared" si="6"/>
        <v>1.1245907945618583</v>
      </c>
      <c r="Q19" s="43">
        <f t="shared" si="7"/>
        <v>1.1919765504872359</v>
      </c>
      <c r="R19" s="8">
        <f t="shared" si="48"/>
        <v>-42.239339483559881</v>
      </c>
      <c r="S19" s="8">
        <f t="shared" si="49"/>
        <v>-766.97305492785802</v>
      </c>
      <c r="T19">
        <v>-1</v>
      </c>
      <c r="U19" s="19">
        <f>RADIANS(SIAF!R19)</f>
        <v>3.3213615665452093E-3</v>
      </c>
      <c r="V19" s="16">
        <f t="shared" si="54"/>
        <v>-41.147479514631208</v>
      </c>
      <c r="W19" s="16">
        <f t="shared" si="55"/>
        <v>-43.374329864338549</v>
      </c>
      <c r="X19" s="16">
        <f t="shared" si="56"/>
        <v>-43.331147492772409</v>
      </c>
      <c r="Y19" s="16">
        <f t="shared" si="57"/>
        <v>-41.105264721363817</v>
      </c>
      <c r="Z19" s="17">
        <f t="shared" si="58"/>
        <v>-768.10195199682028</v>
      </c>
      <c r="AA19" s="17">
        <f t="shared" si="59"/>
        <v>-768.16246483312534</v>
      </c>
      <c r="AB19" s="17">
        <f t="shared" si="60"/>
        <v>-765.84483162784386</v>
      </c>
      <c r="AC19" s="17">
        <f t="shared" si="61"/>
        <v>-765.78483848890949</v>
      </c>
    </row>
    <row r="20" spans="1:53" x14ac:dyDescent="0.2">
      <c r="A20" s="51" t="str">
        <f>SIAF!B20</f>
        <v>FGS2_SUB32DIAG</v>
      </c>
      <c r="B20" s="15">
        <f>-SIAF!L20+0.5</f>
        <v>-16</v>
      </c>
      <c r="C20" s="15">
        <f>SIAF!J20-SIAF!L20+0.5</f>
        <v>16</v>
      </c>
      <c r="D20" s="15">
        <f t="shared" ref="D20:D24" si="62">C20</f>
        <v>16</v>
      </c>
      <c r="E20" s="15">
        <f t="shared" ref="E20:E24" si="63">B20</f>
        <v>-16</v>
      </c>
      <c r="F20" s="15">
        <f>-SIAF!M20+0.5</f>
        <v>-16</v>
      </c>
      <c r="G20" s="15">
        <f t="shared" ref="G20:G24" si="64">F20</f>
        <v>-16</v>
      </c>
      <c r="H20" s="15">
        <f>SIAF!K20-SIAF!M20+0.5</f>
        <v>16</v>
      </c>
      <c r="I20" s="15">
        <f t="shared" ref="I20:I24" si="65">H20</f>
        <v>16</v>
      </c>
      <c r="J20" s="42">
        <f t="shared" si="0"/>
        <v>-1.0911058787282031</v>
      </c>
      <c r="K20" s="42">
        <f t="shared" si="1"/>
        <v>1.1067003354430851</v>
      </c>
      <c r="L20" s="42">
        <f t="shared" si="2"/>
        <v>1.0910061255381247</v>
      </c>
      <c r="M20" s="42">
        <f t="shared" si="3"/>
        <v>-1.1059925139382532</v>
      </c>
      <c r="N20" s="43">
        <f t="shared" si="4"/>
        <v>-1.1111859782827522</v>
      </c>
      <c r="O20" s="43">
        <f t="shared" si="5"/>
        <v>-1.1609075378341724</v>
      </c>
      <c r="P20" s="43">
        <f t="shared" si="6"/>
        <v>1.1105925613628835</v>
      </c>
      <c r="Q20" s="43">
        <f t="shared" si="7"/>
        <v>1.1599555363783292</v>
      </c>
      <c r="R20" s="8">
        <f t="shared" si="48"/>
        <v>-8.5838150259667447</v>
      </c>
      <c r="S20" s="8">
        <f t="shared" si="49"/>
        <v>-731.80792605978127</v>
      </c>
      <c r="T20">
        <v>-1</v>
      </c>
      <c r="U20" s="19">
        <f>RADIANS(SIAF!R20)</f>
        <v>3.3213615665452093E-3</v>
      </c>
      <c r="V20" s="16">
        <f t="shared" ref="V20:V24" si="66">$R20+$T20*J20*COS($U20)+N20*SIN($U20)</f>
        <v>-7.4964058090849992</v>
      </c>
      <c r="W20" s="16">
        <f t="shared" ref="W20:W24" si="67">$R20+$T20*K20*COS($U20)+O20*SIN($U20)</f>
        <v>-9.6943650437541162</v>
      </c>
      <c r="X20" s="16">
        <f t="shared" ref="X20:X24" si="68">$R20+$T20*L20*COS($U20)+P20*SIN($U20)</f>
        <v>-9.6711264611571508</v>
      </c>
      <c r="Y20" s="16">
        <f t="shared" ref="Y20:Y24" si="69">$R20+$T20*M20*COS($U20)+Q20*SIN($U20)</f>
        <v>-7.4739759877152965</v>
      </c>
      <c r="Z20" s="17">
        <f t="shared" ref="Z20:Z24" si="70">$S20-$T20*J20*SIN($U20)+N20*COS($U20)</f>
        <v>-732.92272985954514</v>
      </c>
      <c r="AA20" s="17">
        <f t="shared" ref="AA20:AA24" si="71">$S20-$T20*K20*SIN($U20)+O20*COS($U20)</f>
        <v>-732.96515144917714</v>
      </c>
      <c r="AB20" s="17">
        <f t="shared" ref="AB20:AB24" si="72">$S20-$T20*L20*SIN($U20)+P20*COS($U20)</f>
        <v>-730.69371600497993</v>
      </c>
      <c r="AC20" s="17">
        <f t="shared" ref="AC20:AC24" si="73">$S20-$T20*M20*SIN($U20)+Q20*COS($U20)</f>
        <v>-730.65165031566346</v>
      </c>
    </row>
    <row r="21" spans="1:53" x14ac:dyDescent="0.2">
      <c r="A21" s="51" t="str">
        <f>SIAF!B21</f>
        <v>FGS2_SUB32CNTR</v>
      </c>
      <c r="B21" s="15">
        <f>-SIAF!L21+0.5</f>
        <v>-16</v>
      </c>
      <c r="C21" s="15">
        <f>SIAF!J21-SIAF!L21+0.5</f>
        <v>16</v>
      </c>
      <c r="D21" s="15">
        <f t="shared" si="62"/>
        <v>16</v>
      </c>
      <c r="E21" s="15">
        <f t="shared" si="63"/>
        <v>-16</v>
      </c>
      <c r="F21" s="15">
        <f>-SIAF!M21+0.5</f>
        <v>-16</v>
      </c>
      <c r="G21" s="15">
        <f t="shared" si="64"/>
        <v>-16</v>
      </c>
      <c r="H21" s="15">
        <f>SIAF!K21-SIAF!M21+0.5</f>
        <v>16</v>
      </c>
      <c r="I21" s="15">
        <f t="shared" si="65"/>
        <v>16</v>
      </c>
      <c r="J21" s="42">
        <f t="shared" si="0"/>
        <v>-1.0879370600146172</v>
      </c>
      <c r="K21" s="42">
        <f t="shared" si="1"/>
        <v>1.0881296924790071</v>
      </c>
      <c r="L21" s="42">
        <f t="shared" si="2"/>
        <v>1.0877937087638496</v>
      </c>
      <c r="M21" s="42">
        <f t="shared" si="3"/>
        <v>-1.0876014125899538</v>
      </c>
      <c r="N21" s="43">
        <f t="shared" si="4"/>
        <v>-1.0994019277751887</v>
      </c>
      <c r="O21" s="43">
        <f t="shared" si="5"/>
        <v>-1.135487693002504</v>
      </c>
      <c r="P21" s="43">
        <f t="shared" si="6"/>
        <v>1.0988796958052161</v>
      </c>
      <c r="Q21" s="43">
        <f t="shared" si="7"/>
        <v>1.1347464452253628</v>
      </c>
      <c r="R21" s="8">
        <f t="shared" si="48"/>
        <v>24.43</v>
      </c>
      <c r="S21" s="8">
        <f t="shared" si="49"/>
        <v>-697.5</v>
      </c>
      <c r="T21">
        <v>-1</v>
      </c>
      <c r="U21" s="19">
        <f>RADIANS(SIAF!R21)</f>
        <v>3.3213615665452093E-3</v>
      </c>
      <c r="V21" s="16">
        <f t="shared" si="66"/>
        <v>25.51427955466696</v>
      </c>
      <c r="W21" s="16">
        <f t="shared" si="67"/>
        <v>23.338104951086734</v>
      </c>
      <c r="X21" s="16">
        <f t="shared" si="68"/>
        <v>23.345862061275117</v>
      </c>
      <c r="Y21" s="16">
        <f t="shared" si="69"/>
        <v>25.521364309990705</v>
      </c>
      <c r="Z21" s="17">
        <f t="shared" si="70"/>
        <v>-698.6030092894805</v>
      </c>
      <c r="AA21" s="17">
        <f t="shared" si="71"/>
        <v>-698.63186736447926</v>
      </c>
      <c r="AB21" s="17">
        <f t="shared" si="72"/>
        <v>-696.39751341572946</v>
      </c>
      <c r="AC21" s="17">
        <f t="shared" si="73"/>
        <v>-696.36887212460397</v>
      </c>
    </row>
    <row r="22" spans="1:53" x14ac:dyDescent="0.2">
      <c r="A22" s="51" t="str">
        <f>SIAF!B22</f>
        <v>FGS2_SUB8LL</v>
      </c>
      <c r="B22" s="15">
        <f>-SIAF!L22+0.5</f>
        <v>-4</v>
      </c>
      <c r="C22" s="15">
        <f>SIAF!J22-SIAF!L22+0.5</f>
        <v>4</v>
      </c>
      <c r="D22" s="15">
        <f t="shared" si="62"/>
        <v>4</v>
      </c>
      <c r="E22" s="15">
        <f t="shared" si="63"/>
        <v>-4</v>
      </c>
      <c r="F22" s="15">
        <f>-SIAF!M22+0.5</f>
        <v>-4</v>
      </c>
      <c r="G22" s="15">
        <f t="shared" si="64"/>
        <v>-4</v>
      </c>
      <c r="H22" s="15">
        <f>SIAF!K22-SIAF!M22+0.5</f>
        <v>4</v>
      </c>
      <c r="I22" s="15">
        <f t="shared" si="65"/>
        <v>4</v>
      </c>
      <c r="J22" s="42">
        <f t="shared" si="0"/>
        <v>-0.2738955882040951</v>
      </c>
      <c r="K22" s="42">
        <f t="shared" si="1"/>
        <v>0.28267266842351668</v>
      </c>
      <c r="L22" s="42">
        <f t="shared" si="2"/>
        <v>0.27389220092093181</v>
      </c>
      <c r="M22" s="42">
        <f t="shared" si="3"/>
        <v>-0.28261569045487744</v>
      </c>
      <c r="N22" s="43">
        <f t="shared" si="4"/>
        <v>-0.28125271921730516</v>
      </c>
      <c r="O22" s="43">
        <f t="shared" si="5"/>
        <v>-0.29818075045665632</v>
      </c>
      <c r="P22" s="43">
        <f t="shared" si="6"/>
        <v>0.28121061977751366</v>
      </c>
      <c r="Q22" s="43">
        <f t="shared" si="7"/>
        <v>0.29810596933781691</v>
      </c>
      <c r="R22" s="8">
        <f t="shared" si="48"/>
        <v>-42.239339483559881</v>
      </c>
      <c r="S22" s="8">
        <f t="shared" si="49"/>
        <v>-766.97305492785802</v>
      </c>
      <c r="T22">
        <v>-1</v>
      </c>
      <c r="U22" s="19">
        <f>RADIANS(SIAF!R22)</f>
        <v>3.3213615665452093E-3</v>
      </c>
      <c r="V22" s="16">
        <f t="shared" si="66"/>
        <v>-41.96637954634074</v>
      </c>
      <c r="W22" s="16">
        <f t="shared" si="67"/>
        <v>-42.523000957104756</v>
      </c>
      <c r="X22" s="16">
        <f t="shared" si="68"/>
        <v>-42.512296173341745</v>
      </c>
      <c r="Y22" s="16">
        <f t="shared" si="69"/>
        <v>-41.955735236044049</v>
      </c>
      <c r="Z22" s="17">
        <f t="shared" si="70"/>
        <v>-767.25521580037253</v>
      </c>
      <c r="AA22" s="17">
        <f t="shared" si="71"/>
        <v>-767.2702951772236</v>
      </c>
      <c r="AB22" s="17">
        <f t="shared" si="72"/>
        <v>-766.69093616580142</v>
      </c>
      <c r="AC22" s="17">
        <f t="shared" si="73"/>
        <v>-766.67588926995472</v>
      </c>
    </row>
    <row r="23" spans="1:53" x14ac:dyDescent="0.2">
      <c r="A23" s="51" t="str">
        <f>SIAF!B23</f>
        <v>FGS2_SUB8DIAG</v>
      </c>
      <c r="B23" s="15">
        <f>-SIAF!L23+0.5</f>
        <v>-4</v>
      </c>
      <c r="C23" s="15">
        <f>SIAF!J23-SIAF!L23+0.5</f>
        <v>4</v>
      </c>
      <c r="D23" s="15">
        <f t="shared" si="62"/>
        <v>4</v>
      </c>
      <c r="E23" s="15">
        <f t="shared" si="63"/>
        <v>-4</v>
      </c>
      <c r="F23" s="15">
        <f>-SIAF!M23+0.5</f>
        <v>-4</v>
      </c>
      <c r="G23" s="15">
        <f t="shared" si="64"/>
        <v>-4</v>
      </c>
      <c r="H23" s="15">
        <f>SIAF!K23-SIAF!M23+0.5</f>
        <v>4</v>
      </c>
      <c r="I23" s="15">
        <f t="shared" si="65"/>
        <v>4</v>
      </c>
      <c r="J23" s="42">
        <f t="shared" si="0"/>
        <v>-0.27276693625593601</v>
      </c>
      <c r="K23" s="42">
        <f t="shared" si="1"/>
        <v>0.27660847593915222</v>
      </c>
      <c r="L23" s="42">
        <f t="shared" si="2"/>
        <v>0.27276070172687578</v>
      </c>
      <c r="M23" s="42">
        <f t="shared" si="3"/>
        <v>-0.27656423722686291</v>
      </c>
      <c r="N23" s="43">
        <f t="shared" si="4"/>
        <v>-0.27774064465787091</v>
      </c>
      <c r="O23" s="43">
        <f t="shared" si="5"/>
        <v>-0.29013733784181001</v>
      </c>
      <c r="P23" s="43">
        <f t="shared" si="6"/>
        <v>0.27770355620153314</v>
      </c>
      <c r="Q23" s="43">
        <f t="shared" si="7"/>
        <v>0.29007783793390191</v>
      </c>
      <c r="R23" s="8">
        <f t="shared" si="48"/>
        <v>-8.5838150259667447</v>
      </c>
      <c r="S23" s="8">
        <f t="shared" si="49"/>
        <v>-731.80792605978127</v>
      </c>
      <c r="T23">
        <v>-1</v>
      </c>
      <c r="U23" s="19">
        <f>RADIANS(SIAF!R23)</f>
        <v>3.3213615665452093E-3</v>
      </c>
      <c r="V23" s="16">
        <f t="shared" si="66"/>
        <v>-8.311972069622426</v>
      </c>
      <c r="W23" s="16">
        <f t="shared" si="67"/>
        <v>-8.861385625443214</v>
      </c>
      <c r="X23" s="16">
        <f t="shared" si="68"/>
        <v>-8.8556518710003367</v>
      </c>
      <c r="Y23" s="16">
        <f t="shared" si="69"/>
        <v>-8.3062888625788993</v>
      </c>
      <c r="Z23" s="17">
        <f t="shared" si="70"/>
        <v>-732.08657112845356</v>
      </c>
      <c r="AA23" s="17">
        <f t="shared" si="71"/>
        <v>-732.09714308223602</v>
      </c>
      <c r="AB23" s="17">
        <f t="shared" si="72"/>
        <v>-731.52931810006783</v>
      </c>
      <c r="AC23" s="17">
        <f t="shared" si="73"/>
        <v>-731.51876838997373</v>
      </c>
    </row>
    <row r="24" spans="1:53" x14ac:dyDescent="0.2">
      <c r="A24" s="51" t="str">
        <f>SIAF!B24</f>
        <v>FGS2_SUB8CNTR</v>
      </c>
      <c r="B24" s="15">
        <f>-SIAF!L24+0.5</f>
        <v>-4</v>
      </c>
      <c r="C24" s="15">
        <f>SIAF!J24-SIAF!L24+0.5</f>
        <v>4</v>
      </c>
      <c r="D24" s="15">
        <f t="shared" si="62"/>
        <v>4</v>
      </c>
      <c r="E24" s="15">
        <f t="shared" si="63"/>
        <v>-4</v>
      </c>
      <c r="F24" s="15">
        <f>-SIAF!M24+0.5</f>
        <v>-4</v>
      </c>
      <c r="G24" s="15">
        <f t="shared" si="64"/>
        <v>-4</v>
      </c>
      <c r="H24" s="15">
        <f>SIAF!K24-SIAF!M24+0.5</f>
        <v>4</v>
      </c>
      <c r="I24" s="15">
        <f t="shared" si="65"/>
        <v>4</v>
      </c>
      <c r="J24" s="42">
        <f t="shared" si="0"/>
        <v>-0.27197064724364595</v>
      </c>
      <c r="K24" s="42">
        <f t="shared" si="1"/>
        <v>0.27198267884764027</v>
      </c>
      <c r="L24" s="42">
        <f t="shared" si="2"/>
        <v>0.27196168783579266</v>
      </c>
      <c r="M24" s="42">
        <f t="shared" si="3"/>
        <v>-0.27194966148633715</v>
      </c>
      <c r="N24" s="43">
        <f t="shared" si="4"/>
        <v>-0.27480131681897657</v>
      </c>
      <c r="O24" s="43">
        <f t="shared" si="5"/>
        <v>-0.2838021787309799</v>
      </c>
      <c r="P24" s="43">
        <f t="shared" si="6"/>
        <v>0.27476867742200728</v>
      </c>
      <c r="Q24" s="43">
        <f t="shared" si="7"/>
        <v>0.2837558509279906</v>
      </c>
      <c r="R24" s="8">
        <f t="shared" si="48"/>
        <v>24.43</v>
      </c>
      <c r="S24" s="8">
        <f t="shared" si="49"/>
        <v>-697.5</v>
      </c>
      <c r="T24">
        <v>-1</v>
      </c>
      <c r="U24" s="19">
        <f>RADIANS(SIAF!R24)</f>
        <v>3.3213615665452093E-3</v>
      </c>
      <c r="V24" s="16">
        <f t="shared" si="66"/>
        <v>24.701056434276698</v>
      </c>
      <c r="W24" s="16">
        <f t="shared" si="67"/>
        <v>24.15707621341576</v>
      </c>
      <c r="X24" s="16">
        <f t="shared" si="68"/>
        <v>24.158952416674698</v>
      </c>
      <c r="Y24" s="16">
        <f t="shared" si="69"/>
        <v>24.702890615533949</v>
      </c>
      <c r="Z24" s="17">
        <f t="shared" si="70"/>
        <v>-697.77570311228703</v>
      </c>
      <c r="AA24" s="17">
        <f t="shared" si="71"/>
        <v>-697.78289726220328</v>
      </c>
      <c r="AB24" s="17">
        <f t="shared" si="72"/>
        <v>-697.22432955668728</v>
      </c>
      <c r="AC24" s="17">
        <f t="shared" si="73"/>
        <v>-697.21714895568175</v>
      </c>
    </row>
    <row r="25" spans="1:53" s="86" customFormat="1" x14ac:dyDescent="0.2">
      <c r="A25" s="83" t="str">
        <f>SIAF!B25</f>
        <v>FGS1_FP1MIMF</v>
      </c>
      <c r="B25" s="84">
        <f>-SIAF!L25+0.5</f>
        <v>-1012.5</v>
      </c>
      <c r="C25" s="84">
        <f>SIAF!J25-SIAF!L25+0.5</f>
        <v>1035.5</v>
      </c>
      <c r="D25" s="84">
        <f t="shared" ref="D25:D34" si="74">C25</f>
        <v>1035.5</v>
      </c>
      <c r="E25" s="84">
        <f t="shared" ref="E25:E34" si="75">B25</f>
        <v>-1012.5</v>
      </c>
      <c r="F25" s="84">
        <f>-SIAF!M25+0.5</f>
        <v>-994.5</v>
      </c>
      <c r="G25" s="84">
        <f t="shared" ref="G25:G34" si="76">F25</f>
        <v>-994.5</v>
      </c>
      <c r="H25" s="84">
        <f>SIAF!K25-SIAF!M25+0.5</f>
        <v>1053.5</v>
      </c>
      <c r="I25" s="84">
        <f t="shared" ref="I25:I34" si="77">H25</f>
        <v>1053.5</v>
      </c>
      <c r="J25" s="85">
        <f t="shared" ref="J25:M25" si="78">$H60*B25+$I60*F25+$J60*B25^2+$K60*B25*F25+$L60*F25^2+$M60*B25^3+$N60*B25^2*F25+$O60*B25*F25^2+$P60*F25^3+$Q60*B25^4+$R60*B25^3*F25+$S60*B25^2*F25^2+$T60*B25*F25^3+$U60*F25^4</f>
        <v>-71.037337443437124</v>
      </c>
      <c r="K25" s="85">
        <f t="shared" si="78"/>
        <v>71.183429259882985</v>
      </c>
      <c r="L25" s="85">
        <f t="shared" si="78"/>
        <v>69.798229287550399</v>
      </c>
      <c r="M25" s="85">
        <f t="shared" si="78"/>
        <v>-69.505753784425394</v>
      </c>
      <c r="N25" s="85">
        <f t="shared" ref="N25:Q25" si="79">$V60*B25+$W60*F25+$X60*B25^2+$Y60*B25*F25+$Z60*F25^2+$AA60*B25^3+$AB60*B25^2*F25+$AC60*B25*F25^2+$AD60*F25^3+$AE60*B25^4+$AF60*B25^3*F25+$AG60*B25^2*F25^2+$AH60*B25*F25^3+$AI60*F25^4</f>
        <v>-73.802548435579311</v>
      </c>
      <c r="O25" s="85">
        <f t="shared" si="79"/>
        <v>-68.745552012347972</v>
      </c>
      <c r="P25" s="85">
        <f t="shared" si="79"/>
        <v>74.436160863927313</v>
      </c>
      <c r="Q25" s="85">
        <f t="shared" si="79"/>
        <v>71.041970215864694</v>
      </c>
      <c r="R25" s="16">
        <f>R$3+T25*AJ60*COS(U25)+AK60*SIN(U25)</f>
        <v>208.02366068061002</v>
      </c>
      <c r="S25" s="16">
        <f>S$3-T25*AJ60*SIN(U25)+AK60*COS(U25)</f>
        <v>-699.57327729060842</v>
      </c>
      <c r="T25" s="86">
        <v>-1</v>
      </c>
      <c r="U25" s="87">
        <f>RADIANS(SIAF!R25)</f>
        <v>-2.1830578283945072E-2</v>
      </c>
      <c r="V25" s="16">
        <f t="shared" ref="V25:V34" si="80">$R25+$T25*J25*COS($U25)+N25*SIN($U25)</f>
        <v>280.65509585897365</v>
      </c>
      <c r="W25" s="16">
        <f t="shared" ref="W25:W34" si="81">$R25+$T25*K25*COS($U25)+O25*SIN($U25)</f>
        <v>138.35782879238045</v>
      </c>
      <c r="X25" s="16">
        <f t="shared" ref="X25:X34" si="82">$R25+$T25*L25*COS($U25)+P25*SIN($U25)</f>
        <v>136.61720737932953</v>
      </c>
      <c r="Y25" s="16">
        <f t="shared" ref="Y25:Y34" si="83">$R25+$T25*M25*COS($U25)+Q25*SIN($U25)</f>
        <v>275.96208869037338</v>
      </c>
      <c r="Z25" s="16">
        <f t="shared" ref="Z25:Z34" si="84">$S25-$T25*J25*SIN($U25)+N25*COS($U25)</f>
        <v>-771.80757724963019</v>
      </c>
      <c r="AA25" s="16">
        <f t="shared" ref="AA25:AA34" si="85">$S25-$T25*K25*SIN($U25)+O25*COS($U25)</f>
        <v>-769.85630077423593</v>
      </c>
      <c r="AB25" s="16">
        <f t="shared" ref="AB25:AB34" si="86">$S25-$T25*L25*SIN($U25)+P25*COS($U25)</f>
        <v>-626.67846757983421</v>
      </c>
      <c r="AC25" s="16">
        <f t="shared" ref="AC25:AC34" si="87">$S25-$T25*M25*SIN($U25)+Q25*COS($U25)</f>
        <v>-627.03100450532008</v>
      </c>
      <c r="AD25" s="88"/>
      <c r="AE25" s="88"/>
      <c r="AF25" s="88"/>
      <c r="AG25" s="88"/>
      <c r="AH25" s="88"/>
      <c r="AI25" s="88"/>
      <c r="AK25" s="89"/>
      <c r="AL25" s="89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Z25" s="89"/>
      <c r="BA25" s="89"/>
    </row>
    <row r="26" spans="1:53" x14ac:dyDescent="0.2">
      <c r="A26" s="51" t="str">
        <f>SIAF!B26</f>
        <v>FGS1_FP2MIMF</v>
      </c>
      <c r="B26" s="15">
        <f>-SIAF!L26+0.5</f>
        <v>-1948.5</v>
      </c>
      <c r="C26" s="15">
        <f>SIAF!J26-SIAF!L26+0.5</f>
        <v>99.5</v>
      </c>
      <c r="D26" s="15">
        <f t="shared" si="74"/>
        <v>99.5</v>
      </c>
      <c r="E26" s="15">
        <f t="shared" si="75"/>
        <v>-1948.5</v>
      </c>
      <c r="F26" s="15">
        <f>-SIAF!M26+0.5</f>
        <v>-100.5</v>
      </c>
      <c r="G26" s="15">
        <f t="shared" si="76"/>
        <v>-100.5</v>
      </c>
      <c r="H26" s="15">
        <f>SIAF!K26-SIAF!M26+0.5</f>
        <v>1947.5</v>
      </c>
      <c r="I26" s="15">
        <f t="shared" si="77"/>
        <v>1947.5</v>
      </c>
      <c r="J26" s="42">
        <f t="shared" ref="J26:M26" si="88">$H61*B26+$I61*F26+$J61*B26^2+$K61*B26*F26+$L61*F26^2+$M61*B26^3+$N61*B26^2*F26+$O61*B26*F26^2+$P61*F26^3+$Q61*B26^4+$R61*B26^3*F26+$S61*B26^2*F26^2+$T61*B26*F26^3+$U61*F26^4</f>
        <v>-135.34200519876393</v>
      </c>
      <c r="K26" s="42">
        <f t="shared" si="88"/>
        <v>6.878761504556139</v>
      </c>
      <c r="L26" s="42">
        <f t="shared" si="88"/>
        <v>5.4935615322235671</v>
      </c>
      <c r="M26" s="42">
        <f t="shared" si="88"/>
        <v>-133.81042153975224</v>
      </c>
      <c r="N26" s="43">
        <f t="shared" ref="N26:Q26" si="89">$V61*B26+$W61*F26+$X61*B26^2+$Y61*B26*F26+$Z61*F26^2+$AA61*B26^3+$AB61*B26^2*F26+$AC61*B26*F26^2+$AD61*F26^3+$AE61*B26^4+$AF61*B26^3*F26+$AG61*B26^2*F26^2+$AH61*B26*F26^3+$AI61*F26^4</f>
        <v>-12.133310816095973</v>
      </c>
      <c r="O26" s="43">
        <f t="shared" si="89"/>
        <v>-7.0763143928646421</v>
      </c>
      <c r="P26" s="43">
        <f t="shared" si="89"/>
        <v>136.10539848341051</v>
      </c>
      <c r="Q26" s="43">
        <f t="shared" si="89"/>
        <v>132.71120783534786</v>
      </c>
      <c r="R26" s="8">
        <f t="shared" ref="R26:R29" si="90">R$3+T26*AJ61*COS(U26)+AK61*SIN(U26)</f>
        <v>145.08048347667093</v>
      </c>
      <c r="S26" s="8">
        <f t="shared" ref="S26:S29" si="91">S$3-T26*AJ61*SIN(U26)+AK61*COS(U26)</f>
        <v>-762.63151709449755</v>
      </c>
      <c r="T26">
        <v>-1</v>
      </c>
      <c r="U26" s="19">
        <f>RADIANS(SIAF!R26)</f>
        <v>-2.1830578283945072E-2</v>
      </c>
      <c r="V26" s="16">
        <f t="shared" si="80"/>
        <v>280.6550958589736</v>
      </c>
      <c r="W26" s="16">
        <f t="shared" si="81"/>
        <v>138.35782879238045</v>
      </c>
      <c r="X26" s="16">
        <f t="shared" si="82"/>
        <v>136.6172073793295</v>
      </c>
      <c r="Y26" s="16">
        <f t="shared" si="83"/>
        <v>275.96208869037332</v>
      </c>
      <c r="Z26" s="17">
        <f t="shared" si="84"/>
        <v>-771.80757724963019</v>
      </c>
      <c r="AA26" s="17">
        <f t="shared" si="85"/>
        <v>-769.85630077423593</v>
      </c>
      <c r="AB26" s="17">
        <f t="shared" si="86"/>
        <v>-626.67846757983432</v>
      </c>
      <c r="AC26" s="17">
        <f t="shared" si="87"/>
        <v>-627.0310045053202</v>
      </c>
    </row>
    <row r="27" spans="1:53" x14ac:dyDescent="0.2">
      <c r="A27" s="51" t="str">
        <f>SIAF!B27</f>
        <v>FGS1_FP3MIMF</v>
      </c>
      <c r="B27" s="15">
        <f>-SIAF!L27+0.5</f>
        <v>-266.5</v>
      </c>
      <c r="C27" s="15">
        <f>SIAF!J27-SIAF!L27+0.5</f>
        <v>1781.5</v>
      </c>
      <c r="D27" s="15">
        <f t="shared" si="74"/>
        <v>1781.5</v>
      </c>
      <c r="E27" s="15">
        <f t="shared" si="75"/>
        <v>-266.5</v>
      </c>
      <c r="F27" s="15">
        <f>-SIAF!M27+0.5</f>
        <v>-449.5</v>
      </c>
      <c r="G27" s="15">
        <f t="shared" si="76"/>
        <v>-449.5</v>
      </c>
      <c r="H27" s="15">
        <f>SIAF!K27-SIAF!M27+0.5</f>
        <v>1598.5</v>
      </c>
      <c r="I27" s="15">
        <f t="shared" si="77"/>
        <v>1598.5</v>
      </c>
      <c r="J27" s="42">
        <f t="shared" ref="J27:M27" si="92">$H62*B27+$I62*F27+$J62*B27^2+$K62*B27*F27+$L62*F27^2+$M62*B27^3+$N62*B27^2*F27+$O62*B27*F27^2+$P62*F27^3+$Q62*B27^4+$R62*B27^3*F27+$S62*B27^2*F27^2+$T62*B27*F27^3+$U62*F27^4</f>
        <v>-19.224851721071186</v>
      </c>
      <c r="K27" s="42">
        <f t="shared" si="92"/>
        <v>122.99591498224888</v>
      </c>
      <c r="L27" s="42">
        <f t="shared" si="92"/>
        <v>121.61071500991629</v>
      </c>
      <c r="M27" s="42">
        <f t="shared" si="92"/>
        <v>-17.69326806205946</v>
      </c>
      <c r="N27" s="43">
        <f t="shared" ref="N27:Q27" si="93">$V62*B27+$W62*F27+$X62*B27^2+$Y62*B27*F27+$Z62*F27^2+$AA62*B27^3+$AB62*B27^2*F27+$AC62*B27*F27^2+$AD62*F27^3+$AE62*B27^4+$AF62*B27^3*F27+$AG62*B27^2*F27^2+$AH62*B27*F27^3+$AI62*F27^4</f>
        <v>-33.374909026374461</v>
      </c>
      <c r="O27" s="43">
        <f t="shared" si="93"/>
        <v>-28.317912603143132</v>
      </c>
      <c r="P27" s="43">
        <f t="shared" si="93"/>
        <v>114.86380027313209</v>
      </c>
      <c r="Q27" s="43">
        <f t="shared" si="93"/>
        <v>111.46960962506944</v>
      </c>
      <c r="R27" s="8">
        <f t="shared" si="90"/>
        <v>260.70628929551594</v>
      </c>
      <c r="S27" s="8">
        <f t="shared" si="91"/>
        <v>-738.86027701258968</v>
      </c>
      <c r="T27">
        <v>-1</v>
      </c>
      <c r="U27" s="19">
        <f>RADIANS(SIAF!R27)</f>
        <v>-2.1830578283945072E-2</v>
      </c>
      <c r="V27" s="16">
        <f t="shared" si="80"/>
        <v>280.6550958589736</v>
      </c>
      <c r="W27" s="16">
        <f t="shared" si="81"/>
        <v>138.35782879238045</v>
      </c>
      <c r="X27" s="16">
        <f t="shared" si="82"/>
        <v>136.61720737932953</v>
      </c>
      <c r="Y27" s="16">
        <f t="shared" si="83"/>
        <v>275.96208869037326</v>
      </c>
      <c r="Z27" s="17">
        <f t="shared" si="84"/>
        <v>-771.80757724963019</v>
      </c>
      <c r="AA27" s="17">
        <f t="shared" si="85"/>
        <v>-769.85630077423593</v>
      </c>
      <c r="AB27" s="17">
        <f t="shared" si="86"/>
        <v>-626.67846757983432</v>
      </c>
      <c r="AC27" s="17">
        <f t="shared" si="87"/>
        <v>-627.0310045053202</v>
      </c>
    </row>
    <row r="28" spans="1:53" x14ac:dyDescent="0.2">
      <c r="A28" s="51" t="str">
        <f>SIAF!B28</f>
        <v>FGS1_FP4MIMF</v>
      </c>
      <c r="B28" s="15">
        <f>-SIAF!L28+0.5</f>
        <v>-88.5</v>
      </c>
      <c r="C28" s="15">
        <f>SIAF!J28-SIAF!L28+0.5</f>
        <v>1959.5</v>
      </c>
      <c r="D28" s="15">
        <f t="shared" si="74"/>
        <v>1959.5</v>
      </c>
      <c r="E28" s="15">
        <f t="shared" si="75"/>
        <v>-88.5</v>
      </c>
      <c r="F28" s="15">
        <f>-SIAF!M28+0.5</f>
        <v>-1958.5</v>
      </c>
      <c r="G28" s="15">
        <f t="shared" si="76"/>
        <v>-1958.5</v>
      </c>
      <c r="H28" s="15">
        <f>SIAF!K28-SIAF!M28+0.5</f>
        <v>89.5</v>
      </c>
      <c r="I28" s="15">
        <f t="shared" si="77"/>
        <v>89.5</v>
      </c>
      <c r="J28" s="42">
        <f t="shared" ref="J28:M28" si="94">$H63*B28+$I63*F28+$J63*B28^2+$K63*B28*F28+$L63*F28^2+$M63*B28^3+$N63*B28^2*F28+$O63*B28*F28^2+$P63*F28^3+$Q63*B28^4+$R63*B28^3*F28+$S63*B28^2*F28^2+$T63*B28*F28^3+$U63*F28^4</f>
        <v>-7.6323154161686766</v>
      </c>
      <c r="K28" s="42">
        <f t="shared" si="94"/>
        <v>134.58845128715146</v>
      </c>
      <c r="L28" s="42">
        <f t="shared" si="94"/>
        <v>133.20325131481886</v>
      </c>
      <c r="M28" s="42">
        <f t="shared" si="94"/>
        <v>-6.1007317571569528</v>
      </c>
      <c r="N28" s="43">
        <f t="shared" ref="N28:Q28" si="95">$V63*B28+$W63*F28+$X63*B28^2+$Y63*B28*F28+$Z63*F28^2+$AA63*B28^3+$AB63*B28^2*F28+$AC63*B28*F28^2+$AD63*F28^3+$AE63*B28^4+$AF63*B28^3*F28+$AG63*B28^2*F28^2+$AH63*B28*F28^3+$AI63*F28^4</f>
        <v>-138.8592493324289</v>
      </c>
      <c r="O28" s="43">
        <f t="shared" si="95"/>
        <v>-133.80225290919756</v>
      </c>
      <c r="P28" s="43">
        <f t="shared" si="95"/>
        <v>9.3794599670776666</v>
      </c>
      <c r="Q28" s="43">
        <f t="shared" si="95"/>
        <v>5.9852693190150434</v>
      </c>
      <c r="R28" s="8">
        <f t="shared" si="90"/>
        <v>269.99346211332369</v>
      </c>
      <c r="S28" s="8">
        <f t="shared" si="91"/>
        <v>-633.1480195925717</v>
      </c>
      <c r="T28">
        <v>-1</v>
      </c>
      <c r="U28" s="19">
        <f>RADIANS(SIAF!R28)</f>
        <v>-2.1830578283945072E-2</v>
      </c>
      <c r="V28" s="16">
        <f t="shared" si="80"/>
        <v>280.65509585897371</v>
      </c>
      <c r="W28" s="16">
        <f t="shared" si="81"/>
        <v>138.35782879238045</v>
      </c>
      <c r="X28" s="16">
        <f t="shared" si="82"/>
        <v>136.61720737932956</v>
      </c>
      <c r="Y28" s="16">
        <f t="shared" si="83"/>
        <v>275.96208869037338</v>
      </c>
      <c r="Z28" s="17">
        <f t="shared" si="84"/>
        <v>-771.80757724963019</v>
      </c>
      <c r="AA28" s="17">
        <f t="shared" si="85"/>
        <v>-769.85630077423593</v>
      </c>
      <c r="AB28" s="17">
        <f t="shared" si="86"/>
        <v>-626.67846757983432</v>
      </c>
      <c r="AC28" s="17">
        <f t="shared" si="87"/>
        <v>-627.0310045053202</v>
      </c>
    </row>
    <row r="29" spans="1:53" x14ac:dyDescent="0.2">
      <c r="A29" s="51" t="str">
        <f>SIAF!B29</f>
        <v>FGS1_FP5MIMF</v>
      </c>
      <c r="B29" s="15">
        <f>-SIAF!L29+0.5</f>
        <v>-1958.5</v>
      </c>
      <c r="C29" s="15">
        <f>SIAF!J29-SIAF!L29+0.5</f>
        <v>89.5</v>
      </c>
      <c r="D29" s="15">
        <f t="shared" si="74"/>
        <v>89.5</v>
      </c>
      <c r="E29" s="15">
        <f t="shared" si="75"/>
        <v>-1958.5</v>
      </c>
      <c r="F29" s="15">
        <f>-SIAF!M29+0.5</f>
        <v>-1942.5</v>
      </c>
      <c r="G29" s="15">
        <f t="shared" si="76"/>
        <v>-1942.5</v>
      </c>
      <c r="H29" s="15">
        <f>SIAF!K29-SIAF!M29+0.5</f>
        <v>105.5</v>
      </c>
      <c r="I29" s="15">
        <f t="shared" si="77"/>
        <v>105.5</v>
      </c>
      <c r="J29" s="42">
        <f t="shared" ref="J29:M29" si="96">$H64*B29+$I64*F29+$J64*B29^2+$K64*B29*F29+$L64*F29^2+$M64*B29^3+$N64*B29^2*F29+$O64*B29*F29^2+$P64*F29^3+$Q64*B29^4+$R64*B29^3*F29+$S64*B29^2*F29^2+$T64*B29*F29^3+$U64*F29^4</f>
        <v>-134.88980025659475</v>
      </c>
      <c r="K29" s="42">
        <f t="shared" si="96"/>
        <v>7.3309664467253093</v>
      </c>
      <c r="L29" s="42">
        <f t="shared" si="96"/>
        <v>5.9457664743927365</v>
      </c>
      <c r="M29" s="42">
        <f t="shared" si="96"/>
        <v>-133.35821659758301</v>
      </c>
      <c r="N29" s="43">
        <f t="shared" ref="N29:Q29" si="97">$V64*B29+$W64*F29+$X64*B29^2+$Y64*B29*F29+$Z64*F29^2+$AA64*B29^3+$AB64*B29^2*F29+$AC64*B29*F29^2+$AD64*F29^3+$AE64*B29^4+$AF64*B29^3*F29+$AG64*B29^2*F29^2+$AH64*B29*F29^3+$AI64*F29^4</f>
        <v>-140.92096409688423</v>
      </c>
      <c r="O29" s="43">
        <f t="shared" si="97"/>
        <v>-135.86396767365281</v>
      </c>
      <c r="P29" s="43">
        <f t="shared" si="97"/>
        <v>7.3177452026224099</v>
      </c>
      <c r="Q29" s="43">
        <f t="shared" si="97"/>
        <v>3.9235545545597859</v>
      </c>
      <c r="R29" s="8">
        <f t="shared" si="90"/>
        <v>142.72129503166744</v>
      </c>
      <c r="S29" s="8">
        <f t="shared" si="91"/>
        <v>-633.86467991673976</v>
      </c>
      <c r="T29">
        <v>-1</v>
      </c>
      <c r="U29" s="19">
        <f>RADIANS(SIAF!R29)</f>
        <v>-2.1830578283945072E-2</v>
      </c>
      <c r="V29" s="16">
        <f t="shared" si="80"/>
        <v>280.65509585897365</v>
      </c>
      <c r="W29" s="16">
        <f t="shared" si="81"/>
        <v>138.35782879238047</v>
      </c>
      <c r="X29" s="16">
        <f t="shared" si="82"/>
        <v>136.61720737932953</v>
      </c>
      <c r="Y29" s="16">
        <f t="shared" si="83"/>
        <v>275.96208869037332</v>
      </c>
      <c r="Z29" s="17">
        <f t="shared" si="84"/>
        <v>-771.80757724963041</v>
      </c>
      <c r="AA29" s="17">
        <f t="shared" si="85"/>
        <v>-769.85630077423593</v>
      </c>
      <c r="AB29" s="17">
        <f t="shared" si="86"/>
        <v>-626.67846757983432</v>
      </c>
      <c r="AC29" s="17">
        <f t="shared" si="87"/>
        <v>-627.03100450532008</v>
      </c>
    </row>
    <row r="30" spans="1:53" x14ac:dyDescent="0.2">
      <c r="A30" s="51" t="str">
        <f>SIAF!B30</f>
        <v>FGS2_FP1MIMF</v>
      </c>
      <c r="B30" s="15">
        <f>-SIAF!L30+0.5</f>
        <v>-1010.5</v>
      </c>
      <c r="C30" s="15">
        <f>SIAF!J30-SIAF!L30+0.5</f>
        <v>1037.5</v>
      </c>
      <c r="D30" s="15">
        <f t="shared" si="74"/>
        <v>1037.5</v>
      </c>
      <c r="E30" s="15">
        <f t="shared" si="75"/>
        <v>-1010.5</v>
      </c>
      <c r="F30" s="15">
        <f>-SIAF!M30+0.5</f>
        <v>-1031.5</v>
      </c>
      <c r="G30" s="15">
        <f t="shared" si="76"/>
        <v>-1031.5</v>
      </c>
      <c r="H30" s="15">
        <f>SIAF!K30-SIAF!M30+0.5</f>
        <v>1016.5</v>
      </c>
      <c r="I30" s="15">
        <f t="shared" si="77"/>
        <v>1016.5</v>
      </c>
      <c r="J30" s="42">
        <f t="shared" ref="J30:M30" si="98">$H65*B30+$I65*F30+$J65*B30^2+$K65*B30*F30+$L65*F30^2+$M65*B30^3+$N65*B30^2*F30+$O65*B30*F30^2+$P65*F30^3+$Q65*B30^4+$R65*B30^3*F30+$S65*B30^2*F30^2+$T65*B30*F30^3+$U65*F30^4</f>
        <v>-69.205354674355775</v>
      </c>
      <c r="K30" s="42">
        <f t="shared" si="98"/>
        <v>71.885668335121593</v>
      </c>
      <c r="L30" s="42">
        <f t="shared" si="98"/>
        <v>70.440743576468279</v>
      </c>
      <c r="M30" s="42">
        <f t="shared" si="98"/>
        <v>-67.848586451081999</v>
      </c>
      <c r="N30" s="43">
        <f t="shared" ref="N30:Q30" si="99">$V65*B30+$W65*F30+$X65*B30^2+$Y65*B30*F30+$Z65*F30^2+$AA65*B30^3+$AB65*B30^2*F30+$AC65*B30*F30^2+$AD65*F30^3+$AE65*B30^4+$AF65*B30^3*F30+$AG65*B30^2*F30^2+$AH65*B30*F30^3+$AI65*F30^4</f>
        <v>-72.197885177171798</v>
      </c>
      <c r="O30" s="43">
        <f t="shared" si="99"/>
        <v>-75.012769457101953</v>
      </c>
      <c r="P30" s="43">
        <f t="shared" si="99"/>
        <v>68.952453659218278</v>
      </c>
      <c r="Q30" s="43">
        <f t="shared" si="99"/>
        <v>70.846796368195939</v>
      </c>
      <c r="R30" s="8">
        <f t="shared" ref="R30:R34" si="100">R$6+T30*AJ65*COS(U30)+AK65*SIN(U30)</f>
        <v>25.349548636891733</v>
      </c>
      <c r="S30" s="8">
        <f t="shared" ref="S30:S34" si="101">S$6-T30*AJ65*SIN(U30)+AK65*COS(U30)</f>
        <v>-696.96434475445096</v>
      </c>
      <c r="T30">
        <v>-1</v>
      </c>
      <c r="U30" s="19">
        <f>RADIANS(SIAF!R30)</f>
        <v>3.3213615665452093E-3</v>
      </c>
      <c r="V30" s="16">
        <f t="shared" si="80"/>
        <v>94.31472675401541</v>
      </c>
      <c r="W30" s="16">
        <f t="shared" si="81"/>
        <v>-46.784867268684941</v>
      </c>
      <c r="X30" s="16">
        <f t="shared" si="82"/>
        <v>-44.861790799981947</v>
      </c>
      <c r="Y30" s="16">
        <f t="shared" si="83"/>
        <v>93.433068248362019</v>
      </c>
      <c r="Z30" s="17">
        <f t="shared" si="84"/>
        <v>-769.39168729118137</v>
      </c>
      <c r="AA30" s="17">
        <f t="shared" si="85"/>
        <v>-771.7379426053817</v>
      </c>
      <c r="AB30" s="17">
        <f t="shared" si="86"/>
        <v>-627.77831266911949</v>
      </c>
      <c r="AC30" s="17">
        <f t="shared" si="87"/>
        <v>-626.34328843014282</v>
      </c>
    </row>
    <row r="31" spans="1:53" x14ac:dyDescent="0.2">
      <c r="A31" s="51" t="str">
        <f>SIAF!B31</f>
        <v>FGS2_FP2MIMF</v>
      </c>
      <c r="B31" s="15">
        <f>-SIAF!L31+0.5</f>
        <v>-1721.5</v>
      </c>
      <c r="C31" s="15">
        <f>SIAF!J31-SIAF!L31+0.5</f>
        <v>326.5</v>
      </c>
      <c r="D31" s="15">
        <f t="shared" si="74"/>
        <v>326.5</v>
      </c>
      <c r="E31" s="15">
        <f t="shared" si="75"/>
        <v>-1721.5</v>
      </c>
      <c r="F31" s="15">
        <f>-SIAF!M31+0.5</f>
        <v>-376.5</v>
      </c>
      <c r="G31" s="15">
        <f t="shared" si="76"/>
        <v>-376.5</v>
      </c>
      <c r="H31" s="15">
        <f>SIAF!K31-SIAF!M31+0.5</f>
        <v>1671.5</v>
      </c>
      <c r="I31" s="15">
        <f t="shared" si="77"/>
        <v>1671.5</v>
      </c>
      <c r="J31" s="42">
        <f t="shared" ref="J31:M31" si="102">$H66*B31+$I66*F31+$J66*B31^2+$K66*B31*F31+$L66*F31^2+$M66*B31^3+$N66*B31^2*F31+$O66*B31*F31^2+$P66*F31^3+$Q66*B31^4+$R66*B31^3*F31+$S66*B31^2*F31^2+$T66*B31*F31^3+$U66*F31^4</f>
        <v>-118.09388403110572</v>
      </c>
      <c r="K31" s="42">
        <f t="shared" si="102"/>
        <v>22.997138978371677</v>
      </c>
      <c r="L31" s="42">
        <f t="shared" si="102"/>
        <v>21.552214219718369</v>
      </c>
      <c r="M31" s="42">
        <f t="shared" si="102"/>
        <v>-116.73711580783194</v>
      </c>
      <c r="N31" s="43">
        <f t="shared" ref="N31:Q31" si="103">$V66*B31+$W66*F31+$X66*B31^2+$Y66*B31*F31+$Z66*F31^2+$AA66*B31^3+$AB66*B31^2*F31+$AC66*B31*F31^2+$AD66*F31^3+$AE66*B31^4+$AF66*B31^3*F31+$AG66*B31^2*F31^2+$AH66*B31*F31^3+$AI66*F31^4</f>
        <v>-24.95257545287464</v>
      </c>
      <c r="O31" s="43">
        <f t="shared" si="103"/>
        <v>-27.767459732804813</v>
      </c>
      <c r="P31" s="43">
        <f t="shared" si="103"/>
        <v>116.19776338351545</v>
      </c>
      <c r="Q31" s="43">
        <f t="shared" si="103"/>
        <v>118.09210609249313</v>
      </c>
      <c r="R31" s="8">
        <f t="shared" si="100"/>
        <v>-23.695629532013282</v>
      </c>
      <c r="S31" s="8">
        <f t="shared" si="101"/>
        <v>-744.04701770311567</v>
      </c>
      <c r="T31">
        <v>-1</v>
      </c>
      <c r="U31" s="19">
        <f>RADIANS(SIAF!R31)</f>
        <v>3.3213615665452093E-3</v>
      </c>
      <c r="V31" s="16">
        <f t="shared" si="80"/>
        <v>94.314726754015425</v>
      </c>
      <c r="W31" s="16">
        <f t="shared" si="81"/>
        <v>-46.784867268684955</v>
      </c>
      <c r="X31" s="16">
        <f t="shared" si="82"/>
        <v>-44.861790799981961</v>
      </c>
      <c r="Y31" s="16">
        <f t="shared" si="83"/>
        <v>93.433068248362048</v>
      </c>
      <c r="Z31" s="17">
        <f t="shared" si="84"/>
        <v>-769.39168729118114</v>
      </c>
      <c r="AA31" s="17">
        <f t="shared" si="85"/>
        <v>-771.7379426053817</v>
      </c>
      <c r="AB31" s="17">
        <f t="shared" si="86"/>
        <v>-627.77831266911949</v>
      </c>
      <c r="AC31" s="17">
        <f t="shared" si="87"/>
        <v>-626.34328843014259</v>
      </c>
    </row>
    <row r="32" spans="1:53" x14ac:dyDescent="0.2">
      <c r="A32" s="51" t="str">
        <f>SIAF!B32</f>
        <v>FGS2_FP3MIMF</v>
      </c>
      <c r="B32" s="15">
        <f>-SIAF!L32+0.5</f>
        <v>-100.5</v>
      </c>
      <c r="C32" s="15">
        <f>SIAF!J32-SIAF!L32+0.5</f>
        <v>1947.5</v>
      </c>
      <c r="D32" s="15">
        <f t="shared" si="74"/>
        <v>1947.5</v>
      </c>
      <c r="E32" s="15">
        <f t="shared" si="75"/>
        <v>-100.5</v>
      </c>
      <c r="F32" s="15">
        <f>-SIAF!M32+0.5</f>
        <v>-99.5</v>
      </c>
      <c r="G32" s="15">
        <f t="shared" si="76"/>
        <v>-99.5</v>
      </c>
      <c r="H32" s="15">
        <f>SIAF!K32-SIAF!M32+0.5</f>
        <v>1948.5</v>
      </c>
      <c r="I32" s="15">
        <f t="shared" si="77"/>
        <v>1948.5</v>
      </c>
      <c r="J32" s="42">
        <f t="shared" ref="J32:M32" si="104">$H67*B32+$I67*F32+$J67*B32^2+$K67*B32*F32+$L67*F32^2+$M67*B32^3+$N67*B32^2*F32+$O67*B32*F32^2+$P67*F32^3+$Q67*B32^4+$R67*B32^3*F32+$S67*B32^2*F32^2+$T67*B32*F32^3+$U67*F32^4</f>
        <v>-6.9427776232039227</v>
      </c>
      <c r="K32" s="42">
        <f t="shared" si="104"/>
        <v>134.14824538627343</v>
      </c>
      <c r="L32" s="42">
        <f t="shared" si="104"/>
        <v>132.70332062762009</v>
      </c>
      <c r="M32" s="42">
        <f t="shared" si="104"/>
        <v>-5.5860093999301714</v>
      </c>
      <c r="N32" s="43">
        <f t="shared" ref="N32:Q32" si="105">$V67*B32+$W67*F32+$X67*B32^2+$Y67*B32*F32+$Z67*F32^2+$AA67*B32^3+$AB67*B32^2*F32+$AC67*B32*F32^2+$AD67*F32^3+$AE67*B32^4+$AF67*B32^3*F32+$AG67*B32^2*F32^2+$AH67*B32*F32^3+$AI67*F32^4</f>
        <v>-7.098029532390421</v>
      </c>
      <c r="O32" s="43">
        <f t="shared" si="105"/>
        <v>-9.9129138123205962</v>
      </c>
      <c r="P32" s="43">
        <f t="shared" si="105"/>
        <v>134.05230930399969</v>
      </c>
      <c r="Q32" s="43">
        <f t="shared" si="105"/>
        <v>135.94665201297735</v>
      </c>
      <c r="R32" s="8">
        <f t="shared" si="100"/>
        <v>87.395562504345392</v>
      </c>
      <c r="S32" s="8">
        <f t="shared" si="101"/>
        <v>-762.27063747714146</v>
      </c>
      <c r="T32">
        <v>-1</v>
      </c>
      <c r="U32" s="19">
        <f>RADIANS(SIAF!R32)</f>
        <v>3.3213615665452093E-3</v>
      </c>
      <c r="V32" s="16">
        <f t="shared" si="80"/>
        <v>94.31472675401541</v>
      </c>
      <c r="W32" s="16">
        <f t="shared" si="81"/>
        <v>-46.784867268684941</v>
      </c>
      <c r="X32" s="16">
        <f t="shared" si="82"/>
        <v>-44.861790799981904</v>
      </c>
      <c r="Y32" s="16">
        <f t="shared" si="83"/>
        <v>93.433068248362034</v>
      </c>
      <c r="Z32" s="17">
        <f t="shared" si="84"/>
        <v>-769.39168729118126</v>
      </c>
      <c r="AA32" s="17">
        <f t="shared" si="85"/>
        <v>-771.7379426053817</v>
      </c>
      <c r="AB32" s="17">
        <f t="shared" si="86"/>
        <v>-627.77831266911937</v>
      </c>
      <c r="AC32" s="17">
        <f t="shared" si="87"/>
        <v>-626.34328843014271</v>
      </c>
    </row>
    <row r="33" spans="1:65" x14ac:dyDescent="0.2">
      <c r="A33" s="51" t="str">
        <f>SIAF!B33</f>
        <v>FGS2_FP4MIMF</v>
      </c>
      <c r="B33" s="15">
        <f>-SIAF!L33+0.5</f>
        <v>-100.5</v>
      </c>
      <c r="C33" s="15">
        <f>SIAF!J33-SIAF!L33+0.5</f>
        <v>1947.5</v>
      </c>
      <c r="D33" s="15">
        <f t="shared" si="74"/>
        <v>1947.5</v>
      </c>
      <c r="E33" s="15">
        <f t="shared" si="75"/>
        <v>-100.5</v>
      </c>
      <c r="F33" s="15">
        <f>-SIAF!M33+0.5</f>
        <v>-1947.5</v>
      </c>
      <c r="G33" s="15">
        <f t="shared" si="76"/>
        <v>-1947.5</v>
      </c>
      <c r="H33" s="15">
        <f>SIAF!K33-SIAF!M33+0.5</f>
        <v>100.5</v>
      </c>
      <c r="I33" s="15">
        <f t="shared" si="77"/>
        <v>100.5</v>
      </c>
      <c r="J33" s="42">
        <f t="shared" ref="J33:M33" si="106">$H68*B33+$I68*F33+$J68*B33^2+$K68*B33*F33+$L68*F33^2+$M68*B33^3+$N68*B33^2*F33+$O68*B33*F33^2+$P68*F33^3+$Q68*B33^4+$R68*B33^3*F33+$S68*B33^2*F33^2+$T68*B33*F33^3+$U68*F33^4</f>
        <v>-8.0465527644125192</v>
      </c>
      <c r="K33" s="42">
        <f t="shared" si="106"/>
        <v>133.04447024506484</v>
      </c>
      <c r="L33" s="42">
        <f t="shared" si="106"/>
        <v>131.59954548641153</v>
      </c>
      <c r="M33" s="42">
        <f t="shared" si="106"/>
        <v>-6.6897845411387697</v>
      </c>
      <c r="N33" s="43">
        <f t="shared" ref="N33:Q33" si="107">$V68*B33+$W68*F33+$X68*B33^2+$Y68*B33*F33+$Z68*F33^2+$AA68*B33^3+$AB68*B33^2*F33+$AC68*B33*F33^2+$AD68*F33^3+$AE68*B33^4+$AF68*B33^3*F33+$AG68*B33^2*F33^2+$AH68*B33*F33^3+$AI68*F33^4</f>
        <v>-136.1317200487232</v>
      </c>
      <c r="O33" s="43">
        <f t="shared" si="107"/>
        <v>-138.94660432865339</v>
      </c>
      <c r="P33" s="43">
        <f t="shared" si="107"/>
        <v>5.018618787666866</v>
      </c>
      <c r="Q33" s="43">
        <f t="shared" si="107"/>
        <v>6.9129614966445487</v>
      </c>
      <c r="R33" s="8">
        <f t="shared" si="100"/>
        <v>86.720360203765125</v>
      </c>
      <c r="S33" s="8">
        <f t="shared" si="101"/>
        <v>-633.2339926444414</v>
      </c>
      <c r="T33">
        <v>-1</v>
      </c>
      <c r="U33" s="19">
        <f>RADIANS(SIAF!R33)</f>
        <v>3.3213615665452093E-3</v>
      </c>
      <c r="V33" s="16">
        <f t="shared" si="80"/>
        <v>94.31472675401541</v>
      </c>
      <c r="W33" s="16">
        <f t="shared" si="81"/>
        <v>-46.784867268684948</v>
      </c>
      <c r="X33" s="16">
        <f t="shared" si="82"/>
        <v>-44.861790799981939</v>
      </c>
      <c r="Y33" s="16">
        <f t="shared" si="83"/>
        <v>93.433068248362062</v>
      </c>
      <c r="Z33" s="17">
        <f t="shared" si="84"/>
        <v>-769.39168729118137</v>
      </c>
      <c r="AA33" s="17">
        <f t="shared" si="85"/>
        <v>-771.7379426053817</v>
      </c>
      <c r="AB33" s="17">
        <f t="shared" si="86"/>
        <v>-627.7783126691196</v>
      </c>
      <c r="AC33" s="17">
        <f t="shared" si="87"/>
        <v>-626.34328843014282</v>
      </c>
    </row>
    <row r="34" spans="1:65" x14ac:dyDescent="0.2">
      <c r="A34" s="51" t="str">
        <f>SIAF!B34</f>
        <v>FGS2_FP5MIMF</v>
      </c>
      <c r="B34" s="15">
        <f>-SIAF!L34+0.5</f>
        <v>-1948.5</v>
      </c>
      <c r="C34" s="15">
        <f>SIAF!J34-SIAF!L34+0.5</f>
        <v>99.5</v>
      </c>
      <c r="D34" s="15">
        <f t="shared" si="74"/>
        <v>99.5</v>
      </c>
      <c r="E34" s="15">
        <f t="shared" si="75"/>
        <v>-1948.5</v>
      </c>
      <c r="F34" s="15">
        <f>-SIAF!M34+0.5</f>
        <v>-1947.5</v>
      </c>
      <c r="G34" s="15">
        <f t="shared" si="76"/>
        <v>-1947.5</v>
      </c>
      <c r="H34" s="15">
        <f>SIAF!K34-SIAF!M34+0.5</f>
        <v>100.5</v>
      </c>
      <c r="I34" s="15">
        <f t="shared" si="77"/>
        <v>100.5</v>
      </c>
      <c r="J34" s="42">
        <f t="shared" ref="J34:M34" si="108">$H69*B34+$I69*F34+$J69*B34^2+$K69*B34*F34+$L69*F34^2+$M69*B34^3+$N69*B34^2*F34+$O69*B34*F34^2+$P69*F34^3+$Q69*B34^4+$R69*B34^3*F34+$S69*B34^2*F34^2+$T69*B34*F34^3+$U69*F34^4</f>
        <v>-132.88491507453327</v>
      </c>
      <c r="K34" s="42">
        <f t="shared" si="108"/>
        <v>8.206107934944141</v>
      </c>
      <c r="L34" s="42">
        <f t="shared" si="108"/>
        <v>6.7611831762908254</v>
      </c>
      <c r="M34" s="42">
        <f t="shared" si="108"/>
        <v>-131.52814685125952</v>
      </c>
      <c r="N34" s="43">
        <f t="shared" ref="N34:Q34" si="109">$V69*B34+$W69*F34+$X69*B34^2+$Y69*B34*F34+$Z69*F34^2+$AA69*B34^3+$AB69*B34^2*F34+$AC69*B34*F34^2+$AD69*F34^3+$AE69*B34^4+$AF69*B34^3*F34+$AG69*B34^2*F34^2+$AH69*B34*F34^3+$AI69*F34^4</f>
        <v>-134.38827855585885</v>
      </c>
      <c r="O34" s="43">
        <f t="shared" si="109"/>
        <v>-137.2031628357891</v>
      </c>
      <c r="P34" s="43">
        <f t="shared" si="109"/>
        <v>6.7620602805312213</v>
      </c>
      <c r="Q34" s="43">
        <f t="shared" si="109"/>
        <v>8.6564029895089014</v>
      </c>
      <c r="R34" s="8">
        <f t="shared" si="100"/>
        <v>-38.123104122292553</v>
      </c>
      <c r="S34" s="8">
        <f t="shared" si="101"/>
        <v>-634.56279194470335</v>
      </c>
      <c r="T34">
        <v>-1</v>
      </c>
      <c r="U34" s="19">
        <f>RADIANS(SIAF!R34)</f>
        <v>3.3213615665452093E-3</v>
      </c>
      <c r="V34" s="16">
        <f t="shared" si="80"/>
        <v>94.314726754015439</v>
      </c>
      <c r="W34" s="16">
        <f t="shared" si="81"/>
        <v>-46.784867268684962</v>
      </c>
      <c r="X34" s="16">
        <f t="shared" si="82"/>
        <v>-44.861790799981961</v>
      </c>
      <c r="Y34" s="16">
        <f t="shared" si="83"/>
        <v>93.433068248362105</v>
      </c>
      <c r="Z34" s="17">
        <f t="shared" si="84"/>
        <v>-769.39168729118114</v>
      </c>
      <c r="AA34" s="17">
        <f t="shared" si="85"/>
        <v>-771.7379426053817</v>
      </c>
      <c r="AB34" s="17">
        <f t="shared" si="86"/>
        <v>-627.77831266911949</v>
      </c>
      <c r="AC34" s="17">
        <f t="shared" si="87"/>
        <v>-626.34328843014259</v>
      </c>
    </row>
    <row r="35" spans="1:65" x14ac:dyDescent="0.2">
      <c r="B35" s="15"/>
      <c r="C35" s="15"/>
      <c r="D35" s="15"/>
      <c r="E35" s="15"/>
      <c r="F35" s="15"/>
      <c r="G35" s="15"/>
      <c r="H35" s="15"/>
      <c r="I35" s="15"/>
      <c r="J35" s="42"/>
      <c r="K35" s="42"/>
      <c r="L35" s="42"/>
      <c r="M35" s="42"/>
      <c r="N35" s="43"/>
      <c r="O35" s="43"/>
      <c r="P35" s="43"/>
      <c r="Q35" s="43"/>
      <c r="R35" s="8"/>
      <c r="S35" s="8"/>
      <c r="U35" s="19"/>
      <c r="V35" s="16"/>
      <c r="W35" s="16"/>
      <c r="X35" s="16"/>
      <c r="Y35" s="16"/>
      <c r="Z35" s="17"/>
      <c r="AA35" s="17"/>
      <c r="AB35" s="17"/>
      <c r="AC35" s="17"/>
    </row>
    <row r="37" spans="1:65" s="51" customFormat="1" x14ac:dyDescent="0.2">
      <c r="B37" s="51" t="s">
        <v>193</v>
      </c>
      <c r="C37" s="51" t="s">
        <v>194</v>
      </c>
      <c r="D37" s="51" t="s">
        <v>195</v>
      </c>
      <c r="E37" s="51" t="s">
        <v>196</v>
      </c>
      <c r="F37" s="51" t="s">
        <v>197</v>
      </c>
      <c r="G37" s="51" t="s">
        <v>198</v>
      </c>
      <c r="H37" s="51" t="s">
        <v>117</v>
      </c>
      <c r="I37" s="51" t="s">
        <v>118</v>
      </c>
      <c r="J37" s="51" t="s">
        <v>119</v>
      </c>
      <c r="K37" s="51" t="s">
        <v>120</v>
      </c>
      <c r="L37" s="51" t="s">
        <v>121</v>
      </c>
      <c r="M37" s="51" t="s">
        <v>122</v>
      </c>
      <c r="N37" s="51" t="s">
        <v>123</v>
      </c>
      <c r="O37" s="51" t="s">
        <v>124</v>
      </c>
      <c r="P37" s="51" t="s">
        <v>125</v>
      </c>
      <c r="Q37" s="51" t="s">
        <v>129</v>
      </c>
      <c r="R37" s="51" t="s">
        <v>130</v>
      </c>
      <c r="S37" s="51" t="s">
        <v>131</v>
      </c>
      <c r="T37" s="51" t="s">
        <v>132</v>
      </c>
      <c r="U37" s="51" t="s">
        <v>133</v>
      </c>
      <c r="V37" s="51" t="s">
        <v>134</v>
      </c>
      <c r="W37" s="51" t="s">
        <v>135</v>
      </c>
      <c r="X37" s="51" t="s">
        <v>136</v>
      </c>
      <c r="Y37" s="51" t="s">
        <v>137</v>
      </c>
      <c r="Z37" s="51" t="s">
        <v>138</v>
      </c>
      <c r="AA37" s="51" t="s">
        <v>139</v>
      </c>
      <c r="AB37" s="51" t="s">
        <v>140</v>
      </c>
      <c r="AC37" s="51" t="s">
        <v>141</v>
      </c>
      <c r="AD37" s="51" t="s">
        <v>142</v>
      </c>
      <c r="AE37" s="51" t="s">
        <v>143</v>
      </c>
      <c r="AF37" s="51" t="s">
        <v>144</v>
      </c>
      <c r="AG37" s="51" t="s">
        <v>145</v>
      </c>
      <c r="AH37" s="51" t="s">
        <v>146</v>
      </c>
      <c r="AI37" s="51" t="s">
        <v>147</v>
      </c>
      <c r="AJ37" s="51" t="s">
        <v>199</v>
      </c>
      <c r="AK37" s="51" t="s">
        <v>200</v>
      </c>
      <c r="AL37" s="51" t="s">
        <v>148</v>
      </c>
      <c r="AM37" s="51" t="s">
        <v>149</v>
      </c>
      <c r="AN37" s="51" t="s">
        <v>152</v>
      </c>
      <c r="AO37" s="51" t="s">
        <v>153</v>
      </c>
      <c r="AP37" s="51" t="s">
        <v>155</v>
      </c>
      <c r="AQ37" s="51" t="s">
        <v>154</v>
      </c>
      <c r="AR37" s="51" t="s">
        <v>156</v>
      </c>
      <c r="AS37" s="51" t="s">
        <v>157</v>
      </c>
      <c r="AT37" s="51" t="s">
        <v>158</v>
      </c>
      <c r="AU37" s="51" t="s">
        <v>159</v>
      </c>
      <c r="AV37" s="51" t="s">
        <v>160</v>
      </c>
      <c r="AW37" s="51" t="s">
        <v>161</v>
      </c>
      <c r="AX37" s="51" t="s">
        <v>162</v>
      </c>
      <c r="AY37" s="51" t="s">
        <v>163</v>
      </c>
      <c r="AZ37" s="51" t="s">
        <v>164</v>
      </c>
      <c r="BA37" s="51" t="s">
        <v>165</v>
      </c>
      <c r="BB37" s="51" t="s">
        <v>166</v>
      </c>
      <c r="BC37" s="51" t="s">
        <v>167</v>
      </c>
      <c r="BD37" s="51" t="s">
        <v>168</v>
      </c>
      <c r="BE37" s="51" t="s">
        <v>169</v>
      </c>
      <c r="BF37" s="51" t="s">
        <v>170</v>
      </c>
      <c r="BG37" s="51" t="s">
        <v>171</v>
      </c>
      <c r="BH37" s="51" t="s">
        <v>172</v>
      </c>
      <c r="BI37" s="51" t="s">
        <v>173</v>
      </c>
      <c r="BJ37" s="51" t="s">
        <v>174</v>
      </c>
      <c r="BK37" s="51" t="s">
        <v>175</v>
      </c>
      <c r="BL37" s="51" t="s">
        <v>176</v>
      </c>
      <c r="BM37" s="51" t="s">
        <v>177</v>
      </c>
    </row>
    <row r="38" spans="1:65" x14ac:dyDescent="0.2">
      <c r="A38" s="51" t="str">
        <f>SIAF!B3</f>
        <v>FGS1_FULL_OSS</v>
      </c>
      <c r="B38" s="20">
        <f>SIAF!U3*COS(RADIANS(SIAF!T3))</f>
        <v>1</v>
      </c>
      <c r="C38" s="20">
        <f>SIN(RADIANS(SIAF!T3))</f>
        <v>0</v>
      </c>
      <c r="D38" s="26">
        <f>-SIAF!U3*SIN(RADIANS(SIAF!T3))</f>
        <v>0</v>
      </c>
      <c r="E38" s="26">
        <f>COS(RADIANS(SIAF!T3))</f>
        <v>1</v>
      </c>
      <c r="F38" s="10">
        <v>0</v>
      </c>
      <c r="G38" s="10">
        <v>0</v>
      </c>
      <c r="H38" s="22">
        <f>SIAF!AJ3</f>
        <v>6.8501423228439995E-2</v>
      </c>
      <c r="I38" s="22">
        <f>SIAF!AK3</f>
        <v>1.9298798670240001E-17</v>
      </c>
      <c r="J38" s="23">
        <f>SIAF!AL3</f>
        <v>4.724065965217E-7</v>
      </c>
      <c r="K38" s="23">
        <f>SIAF!AM3</f>
        <v>6.8218763928269995E-7</v>
      </c>
      <c r="L38" s="23">
        <f>SIAF!AN3</f>
        <v>1.6418246012000001E-7</v>
      </c>
      <c r="M38" s="23">
        <f>SIAF!AO3</f>
        <v>1.025407160387E-10</v>
      </c>
      <c r="N38" s="23">
        <f>SIAF!AP3</f>
        <v>2.616928295594E-11</v>
      </c>
      <c r="O38" s="23">
        <f>SIAF!AQ3</f>
        <v>1.1700000840030001E-10</v>
      </c>
      <c r="P38" s="23">
        <f>SIAF!AR3</f>
        <v>7.9133250339930003E-12</v>
      </c>
      <c r="Q38" s="23">
        <f>SIAF!AS3</f>
        <v>3.5614200590160003E-15</v>
      </c>
      <c r="R38" s="23">
        <f>SIAF!AT3</f>
        <v>6.1798295595149998E-15</v>
      </c>
      <c r="S38" s="23">
        <f>SIAF!AU3</f>
        <v>5.3599079878480004E-15</v>
      </c>
      <c r="T38" s="23">
        <f>SIAF!AV3</f>
        <v>6.4351546181719998E-15</v>
      </c>
      <c r="U38" s="23">
        <f>SIAF!AW3</f>
        <v>1.1294561811010001E-15</v>
      </c>
      <c r="V38" s="22">
        <f>SIAF!BE3</f>
        <v>-2.018519748383E-3</v>
      </c>
      <c r="W38" s="22">
        <f>SIAF!BF3</f>
        <v>-7.0058863619000003E-2</v>
      </c>
      <c r="X38" s="12">
        <f>SIAF!BG3</f>
        <v>-2.887250141203E-7</v>
      </c>
      <c r="Y38" s="12">
        <f>SIAF!BH3</f>
        <v>-3.8716170969380001E-7</v>
      </c>
      <c r="Z38" s="12">
        <f>SIAF!BI3</f>
        <v>-9.8590920087289993E-7</v>
      </c>
      <c r="AA38" s="12">
        <f>SIAF!BJ3</f>
        <v>-1.0860144226510001E-11</v>
      </c>
      <c r="AB38" s="12">
        <f>SIAF!BK3</f>
        <v>-1.1741195793759999E-10</v>
      </c>
      <c r="AC38" s="12">
        <f>SIAF!BL3</f>
        <v>-3.1824740030450001E-11</v>
      </c>
      <c r="AD38" s="12">
        <f>SIAF!BM3</f>
        <v>-1.305820478112E-10</v>
      </c>
      <c r="AE38" s="12">
        <f>SIAF!BN3</f>
        <v>-1.9008959603790001E-15</v>
      </c>
      <c r="AF38" s="12">
        <f>SIAF!BO3</f>
        <v>-3.9780046586589999E-15</v>
      </c>
      <c r="AG38" s="12">
        <f>SIAF!BP3</f>
        <v>-9.8186315624159998E-15</v>
      </c>
      <c r="AH38" s="12">
        <f>SIAF!BQ3</f>
        <v>-4.8740771587739999E-15</v>
      </c>
      <c r="AI38" s="12">
        <f>SIAF!BR3</f>
        <v>-8.2189789385900006E-15</v>
      </c>
      <c r="AJ38" s="32">
        <v>0</v>
      </c>
      <c r="AK38" s="32">
        <v>0</v>
      </c>
      <c r="AL38" s="33">
        <f>SIAF!BZ3</f>
        <v>14.59811950932</v>
      </c>
      <c r="AM38" s="33">
        <f>SIAF!CA3</f>
        <v>4.2316828684390002E-5</v>
      </c>
      <c r="AN38" s="34">
        <f>SIAF!CB3</f>
        <v>-1.4099724652009999E-3</v>
      </c>
      <c r="AO38" s="34">
        <f>SIAF!CC3</f>
        <v>2.0469348024489999E-3</v>
      </c>
      <c r="AP38" s="34">
        <f>SIAF!CD3</f>
        <v>-4.8894354295899996E-4</v>
      </c>
      <c r="AQ38" s="34">
        <f>SIAF!CE3</f>
        <v>-4.1817621054169998E-6</v>
      </c>
      <c r="AR38" s="34">
        <f>SIAF!CF3</f>
        <v>2.9887439038900001E-8</v>
      </c>
      <c r="AS38" s="34">
        <f>SIAF!CG3</f>
        <v>-4.1282596741060002E-6</v>
      </c>
      <c r="AT38" s="34">
        <f>SIAF!CH3</f>
        <v>4.898418418881E-8</v>
      </c>
      <c r="AU38" s="34">
        <f>SIAF!CI3</f>
        <v>1.2645090585E-10</v>
      </c>
      <c r="AV38" s="34">
        <f>SIAF!CJ3</f>
        <v>-2.6699690919069998E-10</v>
      </c>
      <c r="AW38" s="34">
        <f>SIAF!CK3</f>
        <v>1.776915066741E-10</v>
      </c>
      <c r="AX38" s="34">
        <f>SIAF!CL3</f>
        <v>-1.230761251803E-10</v>
      </c>
      <c r="AY38" s="34">
        <f>SIAF!CM3</f>
        <v>6.2252177147749994E-11</v>
      </c>
      <c r="AZ38" s="33">
        <f>SIAF!CU3</f>
        <v>-0.42064310923920001</v>
      </c>
      <c r="BA38" s="33">
        <f>SIAF!CV3</f>
        <v>-14.27360514676</v>
      </c>
      <c r="BB38" s="34">
        <f>SIAF!CW3</f>
        <v>-8.0818636834489995E-4</v>
      </c>
      <c r="BC38" s="34">
        <f>SIAF!CX3</f>
        <v>9.2420582247880001E-4</v>
      </c>
      <c r="BD38" s="34">
        <f>SIAF!CY3</f>
        <v>-2.8529385153509999E-3</v>
      </c>
      <c r="BE38" s="34">
        <f>SIAF!CZ3</f>
        <v>2.135811633412E-8</v>
      </c>
      <c r="BF38" s="34">
        <f>SIAF!DA3</f>
        <v>4.2233331425849999E-6</v>
      </c>
      <c r="BG38" s="34">
        <f>SIAF!DB3</f>
        <v>5.0049145571510001E-8</v>
      </c>
      <c r="BH38" s="34">
        <f>SIAF!DC3</f>
        <v>4.1723636500930001E-6</v>
      </c>
      <c r="BI38" s="34">
        <f>SIAF!DD3</f>
        <v>8.594067395442E-11</v>
      </c>
      <c r="BJ38" s="34">
        <f>SIAF!DE3</f>
        <v>-1.6034862564600001E-10</v>
      </c>
      <c r="BK38" s="34">
        <f>SIAF!DF3</f>
        <v>-1.076574228603E-11</v>
      </c>
      <c r="BL38" s="34">
        <f>SIAF!DG3</f>
        <v>-1.010423927474E-10</v>
      </c>
      <c r="BM38" s="34">
        <f>SIAF!DH3</f>
        <v>-5.9218024418189999E-11</v>
      </c>
    </row>
    <row r="39" spans="1:65" x14ac:dyDescent="0.2">
      <c r="A39" s="51" t="str">
        <f>SIAF!B4</f>
        <v>FGS1_FULL</v>
      </c>
      <c r="B39" s="20">
        <f>SIAF!U4*COS(RADIANS(SIAF!T4))</f>
        <v>-1</v>
      </c>
      <c r="C39" s="20">
        <f>SIN(RADIANS(SIAF!T4))</f>
        <v>1.22514845490862E-16</v>
      </c>
      <c r="D39" s="26">
        <f>-SIAF!U4*SIN(RADIANS(SIAF!T4))</f>
        <v>-1.22514845490862E-16</v>
      </c>
      <c r="E39" s="26">
        <f>COS(RADIANS(SIAF!T4))</f>
        <v>-1</v>
      </c>
      <c r="F39" s="10">
        <v>0</v>
      </c>
      <c r="G39" s="10">
        <v>0</v>
      </c>
      <c r="H39" s="22">
        <f>SIAF!AJ4</f>
        <v>6.8501423228439995E-2</v>
      </c>
      <c r="I39" s="22">
        <f>SIAF!AK4</f>
        <v>0</v>
      </c>
      <c r="J39" s="23">
        <f>SIAF!AL4</f>
        <v>-4.724065965217E-7</v>
      </c>
      <c r="K39" s="23">
        <f>SIAF!AM4</f>
        <v>-6.8218763928269995E-7</v>
      </c>
      <c r="L39" s="23">
        <f>SIAF!AN4</f>
        <v>-1.6418246012000001E-7</v>
      </c>
      <c r="M39" s="23">
        <f>SIAF!AO4</f>
        <v>1.025407160387E-10</v>
      </c>
      <c r="N39" s="23">
        <f>SIAF!AP4</f>
        <v>2.616928295594E-11</v>
      </c>
      <c r="O39" s="23">
        <f>SIAF!AQ4</f>
        <v>1.1700000840030001E-10</v>
      </c>
      <c r="P39" s="23">
        <f>SIAF!AR4</f>
        <v>7.9133250339930003E-12</v>
      </c>
      <c r="Q39" s="23">
        <f>SIAF!AS4</f>
        <v>-3.5614200590160003E-15</v>
      </c>
      <c r="R39" s="23">
        <f>SIAF!AT4</f>
        <v>-6.1798295595149998E-15</v>
      </c>
      <c r="S39" s="23">
        <f>SIAF!AU4</f>
        <v>-5.3599079878480004E-15</v>
      </c>
      <c r="T39" s="23">
        <f>SIAF!AV4</f>
        <v>-6.4351546181719998E-15</v>
      </c>
      <c r="U39" s="23">
        <f>SIAF!AW4</f>
        <v>-1.1294561811010001E-15</v>
      </c>
      <c r="V39" s="22">
        <f>SIAF!BE4</f>
        <v>2.018519748383E-3</v>
      </c>
      <c r="W39" s="22">
        <f>SIAF!BF4</f>
        <v>7.0058863619000003E-2</v>
      </c>
      <c r="X39" s="12">
        <f>SIAF!BG4</f>
        <v>-2.887250141203E-7</v>
      </c>
      <c r="Y39" s="12">
        <f>SIAF!BH4</f>
        <v>-3.8716170969380001E-7</v>
      </c>
      <c r="Z39" s="12">
        <f>SIAF!BI4</f>
        <v>-9.8590920087289993E-7</v>
      </c>
      <c r="AA39" s="12">
        <f>SIAF!BJ4</f>
        <v>1.0860144226510001E-11</v>
      </c>
      <c r="AB39" s="12">
        <f>SIAF!BK4</f>
        <v>1.1741195793759999E-10</v>
      </c>
      <c r="AC39" s="12">
        <f>SIAF!BL4</f>
        <v>3.1824740030450001E-11</v>
      </c>
      <c r="AD39" s="12">
        <f>SIAF!BM4</f>
        <v>1.305820478112E-10</v>
      </c>
      <c r="AE39" s="12">
        <f>SIAF!BN4</f>
        <v>-1.9008959603790001E-15</v>
      </c>
      <c r="AF39" s="12">
        <f>SIAF!BO4</f>
        <v>-3.9780046586589999E-15</v>
      </c>
      <c r="AG39" s="12">
        <f>SIAF!BP4</f>
        <v>-9.8186315624159998E-15</v>
      </c>
      <c r="AH39" s="12">
        <f>SIAF!BQ4</f>
        <v>-4.8740771587739999E-15</v>
      </c>
      <c r="AI39" s="12">
        <f>SIAF!BR4</f>
        <v>-8.2189789385900006E-15</v>
      </c>
      <c r="AJ39" s="32">
        <v>0</v>
      </c>
      <c r="AK39" s="32">
        <v>0</v>
      </c>
      <c r="AL39" s="33">
        <f>SIAF!BZ4</f>
        <v>14.59811950932</v>
      </c>
      <c r="AM39" s="33">
        <f>SIAF!CA4</f>
        <v>-4.2316828680280001E-5</v>
      </c>
      <c r="AN39" s="34">
        <f>SIAF!CB4</f>
        <v>1.4099724652009999E-3</v>
      </c>
      <c r="AO39" s="34">
        <f>SIAF!CC4</f>
        <v>2.0469348024489999E-3</v>
      </c>
      <c r="AP39" s="34">
        <f>SIAF!CD4</f>
        <v>4.8894354295899996E-4</v>
      </c>
      <c r="AQ39" s="34">
        <f>SIAF!CE4</f>
        <v>-4.1817621054169998E-6</v>
      </c>
      <c r="AR39" s="34">
        <f>SIAF!CF4</f>
        <v>-2.9887439038909999E-8</v>
      </c>
      <c r="AS39" s="34">
        <f>SIAF!CG4</f>
        <v>-4.1282596741060002E-6</v>
      </c>
      <c r="AT39" s="34">
        <f>SIAF!CH4</f>
        <v>-4.8984184188819998E-8</v>
      </c>
      <c r="AU39" s="34">
        <f>SIAF!CI4</f>
        <v>-1.2645090585E-10</v>
      </c>
      <c r="AV39" s="34">
        <f>SIAF!CJ4</f>
        <v>-2.6699690919069998E-10</v>
      </c>
      <c r="AW39" s="34">
        <f>SIAF!CK4</f>
        <v>-1.776915066741E-10</v>
      </c>
      <c r="AX39" s="34">
        <f>SIAF!CL4</f>
        <v>-1.230761251803E-10</v>
      </c>
      <c r="AY39" s="34">
        <f>SIAF!CM4</f>
        <v>-6.2252177147749994E-11</v>
      </c>
      <c r="AZ39" s="33">
        <f>SIAF!CU4</f>
        <v>-0.42064310923920001</v>
      </c>
      <c r="BA39" s="33">
        <f>SIAF!CV4</f>
        <v>14.27360514676</v>
      </c>
      <c r="BB39" s="34">
        <f>SIAF!CW4</f>
        <v>8.0818636834489995E-4</v>
      </c>
      <c r="BC39" s="34">
        <f>SIAF!CX4</f>
        <v>9.2420582247880001E-4</v>
      </c>
      <c r="BD39" s="34">
        <f>SIAF!CY4</f>
        <v>2.8529385153509999E-3</v>
      </c>
      <c r="BE39" s="34">
        <f>SIAF!CZ4</f>
        <v>2.1358116334129999E-8</v>
      </c>
      <c r="BF39" s="34">
        <f>SIAF!DA4</f>
        <v>-4.2233331425849999E-6</v>
      </c>
      <c r="BG39" s="34">
        <f>SIAF!DB4</f>
        <v>5.0049145571510001E-8</v>
      </c>
      <c r="BH39" s="34">
        <f>SIAF!DC4</f>
        <v>-4.1723636500930001E-6</v>
      </c>
      <c r="BI39" s="34">
        <f>SIAF!DD4</f>
        <v>-8.594067395442E-11</v>
      </c>
      <c r="BJ39" s="34">
        <f>SIAF!DE4</f>
        <v>-1.6034862564600001E-10</v>
      </c>
      <c r="BK39" s="34">
        <f>SIAF!DF4</f>
        <v>1.076574228603E-11</v>
      </c>
      <c r="BL39" s="34">
        <f>SIAF!DG4</f>
        <v>-1.010423927474E-10</v>
      </c>
      <c r="BM39" s="34">
        <f>SIAF!DH4</f>
        <v>5.9218024418189999E-11</v>
      </c>
    </row>
    <row r="40" spans="1:65" x14ac:dyDescent="0.2">
      <c r="A40" s="51" t="str">
        <f>SIAF!B5</f>
        <v>FGS2_FULL_OSS</v>
      </c>
      <c r="B40" s="20">
        <f>SIAF!U5*COS(RADIANS(SIAF!T5))</f>
        <v>1</v>
      </c>
      <c r="C40" s="20">
        <f>SIN(RADIANS(SIAF!T5))</f>
        <v>0</v>
      </c>
      <c r="D40" s="26">
        <f>-SIAF!U5*SIN(RADIANS(SIAF!T5))</f>
        <v>0</v>
      </c>
      <c r="E40" s="26">
        <f>COS(RADIANS(SIAF!T5))</f>
        <v>1</v>
      </c>
      <c r="F40" s="10">
        <v>0</v>
      </c>
      <c r="G40" s="10">
        <v>0</v>
      </c>
      <c r="H40" s="22">
        <f>SIAF!AJ5</f>
        <v>6.7991538908970001E-2</v>
      </c>
      <c r="I40" s="22">
        <f>SIAF!AK5</f>
        <v>0</v>
      </c>
      <c r="J40" s="31">
        <f>SIAF!AL5</f>
        <v>-2.7063761248389998E-7</v>
      </c>
      <c r="K40" s="31">
        <f>SIAF!AM5</f>
        <v>-6.5588683360790001E-7</v>
      </c>
      <c r="L40" s="31">
        <f>SIAF!AN5</f>
        <v>-1.0526782012860001E-7</v>
      </c>
      <c r="M40" s="31">
        <f>SIAF!AO5</f>
        <v>9.5123401053669994E-11</v>
      </c>
      <c r="N40" s="31">
        <f>SIAF!AP5</f>
        <v>1.55323856188E-11</v>
      </c>
      <c r="O40" s="31">
        <f>SIAF!AQ5</f>
        <v>1.113996303819E-10</v>
      </c>
      <c r="P40" s="31">
        <f>SIAF!AR5</f>
        <v>4.9931572559189997E-12</v>
      </c>
      <c r="Q40" s="31">
        <f>SIAF!AS5</f>
        <v>-1.8798614397439999E-15</v>
      </c>
      <c r="R40" s="31">
        <f>SIAF!AT5</f>
        <v>-5.4607743932169998E-15</v>
      </c>
      <c r="S40" s="31">
        <f>SIAF!AU5</f>
        <v>-3.1835220977009999E-15</v>
      </c>
      <c r="T40" s="31">
        <f>SIAF!AV5</f>
        <v>-6.0680286901749997E-15</v>
      </c>
      <c r="U40" s="31">
        <f>SIAF!AW5</f>
        <v>-5.6440431557730002E-16</v>
      </c>
      <c r="V40" s="22">
        <f>SIAF!BE5</f>
        <v>1.1242518251080001E-3</v>
      </c>
      <c r="W40" s="22">
        <f>SIAF!BF5</f>
        <v>6.9820497674780005E-2</v>
      </c>
      <c r="X40" s="12">
        <f>SIAF!BG5</f>
        <v>-2.6878338760860001E-7</v>
      </c>
      <c r="Y40" s="12">
        <f>SIAF!BH5</f>
        <v>-2.138812587202E-7</v>
      </c>
      <c r="Z40" s="12">
        <f>SIAF!BI5</f>
        <v>-9.6507881566309995E-7</v>
      </c>
      <c r="AA40" s="12">
        <f>SIAF!BJ5</f>
        <v>5.8277944310300003E-12</v>
      </c>
      <c r="AB40" s="12">
        <f>SIAF!BK5</f>
        <v>1.10931188351E-10</v>
      </c>
      <c r="AC40" s="12">
        <f>SIAF!BL5</f>
        <v>1.845446573021E-11</v>
      </c>
      <c r="AD40" s="12">
        <f>SIAF!BM5</f>
        <v>1.277542579256E-10</v>
      </c>
      <c r="AE40" s="12">
        <f>SIAF!BN5</f>
        <v>-1.5578603458240001E-15</v>
      </c>
      <c r="AF40" s="12">
        <f>SIAF!BO5</f>
        <v>-2.4687355146470001E-15</v>
      </c>
      <c r="AG40" s="12">
        <f>SIAF!BP5</f>
        <v>-9.1152308174269995E-15</v>
      </c>
      <c r="AH40" s="12">
        <f>SIAF!BQ5</f>
        <v>-2.8651216690130001E-15</v>
      </c>
      <c r="AI40" s="12">
        <f>SIAF!BR5</f>
        <v>-7.8318692487100003E-15</v>
      </c>
      <c r="AJ40" s="32">
        <v>0</v>
      </c>
      <c r="AK40" s="32">
        <v>0</v>
      </c>
      <c r="AL40" s="33">
        <f>SIAF!BZ5</f>
        <v>14.70758074069</v>
      </c>
      <c r="AM40" s="33">
        <f>SIAF!CA5</f>
        <v>-8.2092930703370003E-5</v>
      </c>
      <c r="AN40" s="34">
        <f>SIAF!CB5</f>
        <v>8.2715842448279997E-4</v>
      </c>
      <c r="AO40" s="34">
        <f>SIAF!CC5</f>
        <v>2.0219496344240002E-3</v>
      </c>
      <c r="AP40" s="34">
        <f>SIAF!CD5</f>
        <v>3.1719755274070002E-4</v>
      </c>
      <c r="AQ40" s="34">
        <f>SIAF!CE5</f>
        <v>-4.1801184635799996E-6</v>
      </c>
      <c r="AR40" s="34">
        <f>SIAF!CF5</f>
        <v>-5.8923729212409997E-8</v>
      </c>
      <c r="AS40" s="34">
        <f>SIAF!CG5</f>
        <v>-4.1301904687000003E-6</v>
      </c>
      <c r="AT40" s="34">
        <f>SIAF!CH5</f>
        <v>-2.8837223461689999E-8</v>
      </c>
      <c r="AU40" s="34">
        <f>SIAF!CI5</f>
        <v>3.9607268667389997E-11</v>
      </c>
      <c r="AV40" s="34">
        <f>SIAF!CJ5</f>
        <v>-2.741592756941E-11</v>
      </c>
      <c r="AW40" s="34">
        <f>SIAF!CK5</f>
        <v>-1.289142763909E-10</v>
      </c>
      <c r="AX40" s="34">
        <f>SIAF!CL5</f>
        <v>-1.987879065708E-10</v>
      </c>
      <c r="AY40" s="34">
        <f>SIAF!CM5</f>
        <v>1.034051776871E-10</v>
      </c>
      <c r="AZ40" s="33">
        <f>SIAF!CU5</f>
        <v>-0.2367901424868</v>
      </c>
      <c r="BA40" s="33">
        <f>SIAF!CV5</f>
        <v>14.32237448929</v>
      </c>
      <c r="BB40" s="34">
        <f>SIAF!CW5</f>
        <v>8.1176675919300003E-4</v>
      </c>
      <c r="BC40" s="34">
        <f>SIAF!CX5</f>
        <v>5.199578583018E-4</v>
      </c>
      <c r="BD40" s="34">
        <f>SIAF!CY5</f>
        <v>2.8300596039669999E-3</v>
      </c>
      <c r="BE40" s="34">
        <f>SIAF!CZ5</f>
        <v>1.4026111759930001E-9</v>
      </c>
      <c r="BF40" s="34">
        <f>SIAF!DA5</f>
        <v>-4.2409444842980001E-6</v>
      </c>
      <c r="BG40" s="34">
        <f>SIAF!DB5</f>
        <v>-1.3478385207580001E-8</v>
      </c>
      <c r="BH40" s="34">
        <f>SIAF!DC5</f>
        <v>-4.1850102224370002E-6</v>
      </c>
      <c r="BI40" s="34">
        <f>SIAF!DD5</f>
        <v>-1.3626456171609999E-10</v>
      </c>
      <c r="BJ40" s="34">
        <f>SIAF!DE5</f>
        <v>-8.6565834977909997E-11</v>
      </c>
      <c r="BK40" s="34">
        <f>SIAF!DF5</f>
        <v>1.2332707880809999E-10</v>
      </c>
      <c r="BL40" s="34">
        <f>SIAF!DG5</f>
        <v>8.3937578082169997E-11</v>
      </c>
      <c r="BM40" s="34">
        <f>SIAF!DH5</f>
        <v>1.4349148098220001E-10</v>
      </c>
    </row>
    <row r="41" spans="1:65" x14ac:dyDescent="0.2">
      <c r="A41" s="51" t="str">
        <f>SIAF!B6</f>
        <v>FGS2_FULL</v>
      </c>
      <c r="B41" s="20">
        <f>SIAF!U6*COS(RADIANS(SIAF!T6))</f>
        <v>-1</v>
      </c>
      <c r="C41" s="20">
        <f>SIN(RADIANS(SIAF!T6))</f>
        <v>0</v>
      </c>
      <c r="D41" s="26">
        <f>-SIAF!U6*SIN(RADIANS(SIAF!T6))</f>
        <v>0</v>
      </c>
      <c r="E41" s="26">
        <f>COS(RADIANS(SIAF!T6))</f>
        <v>1</v>
      </c>
      <c r="F41" s="10">
        <v>0</v>
      </c>
      <c r="G41" s="10">
        <v>0</v>
      </c>
      <c r="H41" s="22">
        <f>SIAF!AJ6</f>
        <v>6.7991538908970001E-2</v>
      </c>
      <c r="I41" s="22">
        <f>SIAF!AK6</f>
        <v>0</v>
      </c>
      <c r="J41" s="31">
        <f>SIAF!AL6</f>
        <v>2.7063761248389998E-7</v>
      </c>
      <c r="K41" s="31">
        <f>SIAF!AM6</f>
        <v>-6.5588683360790001E-7</v>
      </c>
      <c r="L41" s="31">
        <f>SIAF!AN6</f>
        <v>1.0526782012860001E-7</v>
      </c>
      <c r="M41" s="31">
        <f>SIAF!AO6</f>
        <v>9.5123401053669994E-11</v>
      </c>
      <c r="N41" s="31">
        <f>SIAF!AP6</f>
        <v>-1.55323856188E-11</v>
      </c>
      <c r="O41" s="31">
        <f>SIAF!AQ6</f>
        <v>1.113996303819E-10</v>
      </c>
      <c r="P41" s="31">
        <f>SIAF!AR6</f>
        <v>-4.9931572559189997E-12</v>
      </c>
      <c r="Q41" s="31">
        <f>SIAF!AS6</f>
        <v>1.8798614397439999E-15</v>
      </c>
      <c r="R41" s="31">
        <f>SIAF!AT6</f>
        <v>-5.4607743932169998E-15</v>
      </c>
      <c r="S41" s="31">
        <f>SIAF!AU6</f>
        <v>3.1835220977009999E-15</v>
      </c>
      <c r="T41" s="31">
        <f>SIAF!AV6</f>
        <v>-6.0680286901749997E-15</v>
      </c>
      <c r="U41" s="31">
        <f>SIAF!AW6</f>
        <v>5.6440431557730002E-16</v>
      </c>
      <c r="V41" s="22">
        <f>SIAF!BE6</f>
        <v>-1.1242518251080001E-3</v>
      </c>
      <c r="W41" s="22">
        <f>SIAF!BF6</f>
        <v>6.9820497674780005E-2</v>
      </c>
      <c r="X41" s="12">
        <f>SIAF!BG6</f>
        <v>-2.6878338760860001E-7</v>
      </c>
      <c r="Y41" s="12">
        <f>SIAF!BH6</f>
        <v>2.138812587202E-7</v>
      </c>
      <c r="Z41" s="12">
        <f>SIAF!BI6</f>
        <v>-9.6507881566309995E-7</v>
      </c>
      <c r="AA41" s="12">
        <f>SIAF!BJ6</f>
        <v>-5.8277944310300003E-12</v>
      </c>
      <c r="AB41" s="12">
        <f>SIAF!BK6</f>
        <v>1.10931188351E-10</v>
      </c>
      <c r="AC41" s="12">
        <f>SIAF!BL6</f>
        <v>-1.845446573021E-11</v>
      </c>
      <c r="AD41" s="12">
        <f>SIAF!BM6</f>
        <v>1.277542579256E-10</v>
      </c>
      <c r="AE41" s="12">
        <f>SIAF!BN6</f>
        <v>-1.5578603458240001E-15</v>
      </c>
      <c r="AF41" s="12">
        <f>SIAF!BO6</f>
        <v>2.4687355146470001E-15</v>
      </c>
      <c r="AG41" s="12">
        <f>SIAF!BP6</f>
        <v>-9.1152308174269995E-15</v>
      </c>
      <c r="AH41" s="12">
        <f>SIAF!BQ6</f>
        <v>2.8651216690130001E-15</v>
      </c>
      <c r="AI41" s="12">
        <f>SIAF!BR6</f>
        <v>-7.8318692487100003E-15</v>
      </c>
      <c r="AJ41" s="32">
        <v>0</v>
      </c>
      <c r="AK41" s="32">
        <v>0</v>
      </c>
      <c r="AL41" s="33">
        <f>SIAF!BZ6</f>
        <v>14.70758074069</v>
      </c>
      <c r="AM41" s="33">
        <f>SIAF!CA6</f>
        <v>8.2092930703370003E-5</v>
      </c>
      <c r="AN41" s="34">
        <f>SIAF!CB6</f>
        <v>-8.2715842448279997E-4</v>
      </c>
      <c r="AO41" s="34">
        <f>SIAF!CC6</f>
        <v>2.0219496344240002E-3</v>
      </c>
      <c r="AP41" s="34">
        <f>SIAF!CD6</f>
        <v>-3.1719755274070002E-4</v>
      </c>
      <c r="AQ41" s="34">
        <f>SIAF!CE6</f>
        <v>-4.1801184635799996E-6</v>
      </c>
      <c r="AR41" s="34">
        <f>SIAF!CF6</f>
        <v>5.8923729212409997E-8</v>
      </c>
      <c r="AS41" s="34">
        <f>SIAF!CG6</f>
        <v>-4.1301904687000003E-6</v>
      </c>
      <c r="AT41" s="34">
        <f>SIAF!CH6</f>
        <v>2.8837223461689999E-8</v>
      </c>
      <c r="AU41" s="34">
        <f>SIAF!CI6</f>
        <v>-3.9607268667389997E-11</v>
      </c>
      <c r="AV41" s="34">
        <f>SIAF!CJ6</f>
        <v>-2.741592756941E-11</v>
      </c>
      <c r="AW41" s="34">
        <f>SIAF!CK6</f>
        <v>1.289142763909E-10</v>
      </c>
      <c r="AX41" s="34">
        <f>SIAF!CL6</f>
        <v>-1.987879065708E-10</v>
      </c>
      <c r="AY41" s="34">
        <f>SIAF!CM6</f>
        <v>-1.034051776871E-10</v>
      </c>
      <c r="AZ41" s="33">
        <f>SIAF!CU6</f>
        <v>0.2367901424868</v>
      </c>
      <c r="BA41" s="33">
        <f>SIAF!CV6</f>
        <v>14.32237448929</v>
      </c>
      <c r="BB41" s="34">
        <f>SIAF!CW6</f>
        <v>8.1176675919300003E-4</v>
      </c>
      <c r="BC41" s="34">
        <f>SIAF!CX6</f>
        <v>-5.199578583018E-4</v>
      </c>
      <c r="BD41" s="34">
        <f>SIAF!CY6</f>
        <v>2.8300596039669999E-3</v>
      </c>
      <c r="BE41" s="34">
        <f>SIAF!CZ6</f>
        <v>-1.4026111759930001E-9</v>
      </c>
      <c r="BF41" s="34">
        <f>SIAF!DA6</f>
        <v>-4.2409444842980001E-6</v>
      </c>
      <c r="BG41" s="34">
        <f>SIAF!DB6</f>
        <v>1.3478385207580001E-8</v>
      </c>
      <c r="BH41" s="34">
        <f>SIAF!DC6</f>
        <v>-4.1850102224370002E-6</v>
      </c>
      <c r="BI41" s="34">
        <f>SIAF!DD6</f>
        <v>-1.3626456171609999E-10</v>
      </c>
      <c r="BJ41" s="34">
        <f>SIAF!DE6</f>
        <v>8.6565834977909997E-11</v>
      </c>
      <c r="BK41" s="34">
        <f>SIAF!DF6</f>
        <v>1.2332707880809999E-10</v>
      </c>
      <c r="BL41" s="34">
        <f>SIAF!DG6</f>
        <v>-8.3937578082169997E-11</v>
      </c>
      <c r="BM41" s="34">
        <f>SIAF!DH6</f>
        <v>1.4349148098220001E-10</v>
      </c>
    </row>
    <row r="42" spans="1:65" x14ac:dyDescent="0.2">
      <c r="A42" s="51" t="str">
        <f>SIAF!B7</f>
        <v>FGS1_SUB128LL</v>
      </c>
      <c r="B42" s="20">
        <f>SIAF!U7*COS(RADIANS(SIAF!T7))</f>
        <v>-1</v>
      </c>
      <c r="C42" s="20">
        <f>SIN(RADIANS(SIAF!T7))</f>
        <v>1.22514845490862E-16</v>
      </c>
      <c r="D42" s="26">
        <f>-SIAF!U7*SIN(RADIANS(SIAF!T7))</f>
        <v>-1.22514845490862E-16</v>
      </c>
      <c r="E42" s="26">
        <f>COS(RADIANS(SIAF!T7))</f>
        <v>-1</v>
      </c>
      <c r="F42" s="52">
        <f>B42*(SIAF!H7-SIAF!H$3)</f>
        <v>960</v>
      </c>
      <c r="G42" s="52">
        <f>E42*(SIAF!I7-SIAF!I$3)</f>
        <v>960</v>
      </c>
      <c r="H42" s="24">
        <f t="shared" ref="H42:H50" si="110">H$39+2*J$39*$F42+K$39*$G42+3*M$39*$F42^2+2*N$39*$F42*$G42+O$39*$G42^2+4*Q$39*$F42^3+3*R$39*$F42^2*$G42+2*S$39*$F42*$G42^2+T$39*$G42^3</f>
        <v>6.733488559192867E-2</v>
      </c>
      <c r="I42" s="24">
        <f t="shared" ref="I42:I50" si="111">I$39+K$39*$F42+2*L$39*$G42+N$39*$F42^2+2*O$39*$F42*$G42+3*P$39*$G42^2+R$39*$F42^3+2*S$39*$F42^2*$G42+3*T$39*$F42*$G42^2+4*U$39*$G42^3</f>
        <v>-7.4450871526858065E-4</v>
      </c>
      <c r="J42" s="25">
        <f t="shared" ref="J42:J50" si="112">J$39+3*M$39*$F42+N$39*$G42+6*Q$39*$F42^2+3*R$39*$F42*$G42+S$39*$G42^2</f>
        <v>-1.9368573501862429E-7</v>
      </c>
      <c r="K42" s="25">
        <f t="shared" ref="K42:K50" si="113">K$39+2*N$39*$F42+2*O$39*$G42+3*R$39*$F42^2+4*S$39*$F42*$G42+3*T$39*$G42^2</f>
        <v>-4.6193927293959096E-7</v>
      </c>
      <c r="L42" s="25">
        <f t="shared" ref="L42:L50" si="114">L$39+O$39*$F42+3*P$39*$G42+S$39*$F42^2+3*T$39*$F42*$G42+6*U$39*$G42^2</f>
        <v>-5.8049123546750922E-8</v>
      </c>
      <c r="M42" s="25">
        <f t="shared" ref="M42:M50" si="115">M$39+4*Q$39*$F42+R$39*$G42</f>
        <v>8.2932226634944159E-11</v>
      </c>
      <c r="N42" s="25">
        <f t="shared" ref="N42:N50" si="116">N$39+3*R$39*$F42+2*S$39*$G42</f>
        <v>-1.9196495121313593E-12</v>
      </c>
      <c r="O42" s="25">
        <f t="shared" ref="O42:O50" si="117">O$39+2*S$39*$F42+3*T$39*$G42</f>
        <v>8.8175739763296499E-11</v>
      </c>
      <c r="P42" s="25">
        <f t="shared" ref="P42:P50" si="118">P$39+T$39*$F42+4*U$39*$G42</f>
        <v>-2.6015351348799594E-12</v>
      </c>
      <c r="Q42" s="25">
        <f t="shared" ref="Q42:U50" si="119">Q$39</f>
        <v>-3.5614200590160003E-15</v>
      </c>
      <c r="R42" s="25">
        <f t="shared" si="119"/>
        <v>-6.1798295595149998E-15</v>
      </c>
      <c r="S42" s="25">
        <f t="shared" si="119"/>
        <v>-5.3599079878480004E-15</v>
      </c>
      <c r="T42" s="25">
        <f t="shared" si="119"/>
        <v>-6.4351546181719998E-15</v>
      </c>
      <c r="U42" s="25">
        <f t="shared" si="119"/>
        <v>-1.1294561811010001E-15</v>
      </c>
      <c r="V42" s="24">
        <f t="shared" ref="V42:V50" si="120">V$39+2*X$39*$F42+Y$39*$G42+3*AA$39*$F42^2+2*AB$39*$F42*$G42+AC$39*$G42^2+4*AE$39*$F42^3+3*AF$39*$F42^2*$G42+2*AG$39*$F42*$G42^2+AH$39*$G42^3</f>
        <v>1.3292903267062639E-3</v>
      </c>
      <c r="W42" s="24">
        <f t="shared" ref="W42:W50" si="121">W$39+Y$39*$F42+2*Z$39*$G42+AB$39*$F42^2+2*AC$39*$F42*$G42+3*AD$39*$G42^2+AF$39*$F42^3+2*AG$39*$F42^2*$G42+3*AH$39*$F42*$G42^2+4*AI$39*$G42^3</f>
        <v>6.825922558071984E-2</v>
      </c>
      <c r="X42" s="21">
        <f t="shared" ref="X42:X50" si="122">X$39+3*AA$39*$F42+AB$39*$G42+6*AE$39*$F42^2+3*AF$39*$F42*$G42+AG$39*$G42^2</f>
        <v>-1.7529075155854994E-7</v>
      </c>
      <c r="Y42" s="21">
        <f t="shared" ref="Y42:Y50" si="123">Y$39+2*AB$39*$F42+2*AC$39*$G42+3*AF$39*$F42^2+4*AG$39*$F42*$G42+3*AH$39*$G42^2</f>
        <v>-1.6129688879567311E-7</v>
      </c>
      <c r="Z42" s="21">
        <f t="shared" ref="Z42:Z50" si="124">Z$39+AC$39*$F42+3*AD$39*$G42+AG$39*$F42^2+3*AH$39*$F42*$G42+6*AI$39*$G42^2</f>
        <v>-6.4725351806274024E-7</v>
      </c>
      <c r="AA42" s="21">
        <f t="shared" ref="AA42:AA50" si="125">AA$39+4*AE$39*$F42+AF$39*$G42</f>
        <v>-2.5818073365799934E-13</v>
      </c>
      <c r="AB42" s="21">
        <f t="shared" ref="AB42:AB50" si="126">AB$39+3*AF$39*$F42+2*AG$39*$G42</f>
        <v>8.7103531920823343E-11</v>
      </c>
      <c r="AC42" s="21">
        <f t="shared" ref="AC42:AC50" si="127">AC$39+2*AG$39*$F42+3*AH$39*$G42</f>
        <v>-1.0643747866578394E-12</v>
      </c>
      <c r="AD42" s="21">
        <f t="shared" ref="AD42:AD50" si="128">AD$39+AH$39*$F42+4*AI$39*$G42</f>
        <v>9.434205461459136E-11</v>
      </c>
      <c r="AE42" s="14">
        <f t="shared" ref="AE42:AI50" si="129">AE$39</f>
        <v>-1.9008959603790001E-15</v>
      </c>
      <c r="AF42" s="14">
        <f t="shared" si="129"/>
        <v>-3.9780046586589999E-15</v>
      </c>
      <c r="AG42" s="14">
        <f t="shared" si="129"/>
        <v>-9.8186315624159998E-15</v>
      </c>
      <c r="AH42" s="14">
        <f t="shared" si="129"/>
        <v>-4.8740771587739999E-15</v>
      </c>
      <c r="AI42" s="14">
        <f t="shared" si="129"/>
        <v>-8.2189789385900006E-15</v>
      </c>
      <c r="AJ42" s="27">
        <f t="shared" ref="AJ42:AJ50" si="130">H$39*F42+I$39*G42+J$39*F42^2+K$39*F42*G42+L$39*G42^2+M$39*F42^3+N$39*F42^2*G42+O$39*F42*G42^2+P$39*G42^3+Q$39*F42^4+R$39*F42^3*G42+S$39*F42^2*G42^2+T$39*F42*G42^3+U$39*G42^4</f>
        <v>64.751120296553211</v>
      </c>
      <c r="AK42" s="27">
        <f t="shared" ref="AK42:AK50" si="131">V$39*F42+W$39*G42+X$39*F42^2+Y$39*F42*G42+Z$39*G42^2+AA$39*F42^3+AB$39*F42^2*G42+AC$39*F42*G42^2+AD$39*G42^3+AE$39*F42^4+AF$39*F42^3*G42+AG$39*F42^2*G42^2+AH$39*F42*G42^3+AI$39*G42^4</f>
        <v>67.895497799809277</v>
      </c>
      <c r="AL42" s="28">
        <f t="shared" ref="AL42:AL50" si="132">AL$39+2*AN$39*$AJ42+AO$39*$AK42+3*AQ$39*$AJ42^2+2*AR$39*$AJ42*$AK42+AS$39*$AK42^2+4*AU$39*$AJ42^3+3*AV$39*$AJ42^2*$AK42+2*AW$39*$AJ42*$AK42^2+AX$39*$AK42^3</f>
        <v>14.847289877754587</v>
      </c>
      <c r="AM42" s="28">
        <f t="shared" ref="AM42:AM50" si="133">AM$39+AO$39*$AJ42+2*AP$39*$AK42+AR$39*$AJ42^2+2*AS$39*$AJ42*$AK42+3*AT$39*$AK42^2+AV$39*$AJ42^3+2*AW$39*$AJ42^2*$AK42+3*AX$39*$AJ42*$AK42^2+4*AY$39*$AK42^3</f>
        <v>0.16143039233870751</v>
      </c>
      <c r="AN42" s="29">
        <f t="shared" ref="AN42:AN50" si="134">AN$39+3*AQ$39*$AJ42+AR$39*$AK42+6*AU$39*$AJ42^2+3*AV$39*$AJ42*$AK42+AW$39*$AK42^2</f>
        <v>5.8810034395864643E-4</v>
      </c>
      <c r="AO42" s="29">
        <f t="shared" ref="AO42:AO50" si="135">AO$39+2*AR$39*$AJ42+2*AS$39*$AK42+3*AV$39*$AJ42^2+4*AW$39*$AJ42*$AK42+3*AX$39*$AK42^2</f>
        <v>1.4742986850680769E-3</v>
      </c>
      <c r="AP42" s="29">
        <f t="shared" ref="AP42:AP50" si="136">AP$39+AS$39*$AJ42+3*AT$39*$AK42+AW$39*$AJ42^2+3*AX$39*$AJ42*$AK42+6*AY$39*$AK42^2</f>
        <v>2.0756661671491859E-4</v>
      </c>
      <c r="AQ42" s="29">
        <f t="shared" ref="AQ42:AQ50" si="137">AQ$39+4*AU$39*$AJ42+AV$39*$AK42</f>
        <v>-4.2326413447427191E-6</v>
      </c>
      <c r="AR42" s="29">
        <f t="shared" ref="AR42:AR50" si="138">AR$39+3*AV$39*$AJ42+2*AW$39*$AK42</f>
        <v>-1.0588139259722702E-7</v>
      </c>
      <c r="AS42" s="29">
        <f t="shared" ref="AS42:AS50" si="139">AS$39+2*AW$39*$AJ42+3*AX$39*$AK42</f>
        <v>-4.1763400667138247E-6</v>
      </c>
      <c r="AT42" s="29">
        <f t="shared" ref="AT42:AT50" si="140">AT$39+AX$39*$AJ42+4*AY$39*$AK42</f>
        <v>-7.3860071402276838E-8</v>
      </c>
      <c r="AU42" s="29">
        <f t="shared" ref="AU42:AY50" si="141">AU$39</f>
        <v>-1.2645090585E-10</v>
      </c>
      <c r="AV42" s="29">
        <f t="shared" si="141"/>
        <v>-2.6699690919069998E-10</v>
      </c>
      <c r="AW42" s="29">
        <f t="shared" si="141"/>
        <v>-1.776915066741E-10</v>
      </c>
      <c r="AX42" s="29">
        <f t="shared" si="141"/>
        <v>-1.230761251803E-10</v>
      </c>
      <c r="AY42" s="29">
        <f t="shared" si="141"/>
        <v>-6.2252177147749994E-11</v>
      </c>
      <c r="AZ42" s="28">
        <f t="shared" ref="AZ42:AZ50" si="142">AZ$39+2*BB$39*$AJ42+BC$39*$AK42+3*BE$39*$AJ42^2+2*BF$39*$AJ42*$AK42+BG$39*$AK42^2+4*BI$39*$AJ42^3+3*BJ$39*$AJ42^2*$AK42+2*BK$39*$AJ42*$AK42^2+BL$39*$AK42^3</f>
        <v>-0.29012200819843181</v>
      </c>
      <c r="BA42" s="28">
        <f t="shared" ref="BA42:BA50" si="143">BA$39+BC$39*$AJ42+2*BD$39*$AK42+BF$39*$AJ42^2+2*BG$39*$AJ42*$AK42+3*BH$39*$AK42^2+BJ$39*$AJ42^3+2*BK$39*$AJ42^2*$AK42+3*BL$39*$AJ42*$AK42^2+4*BM$39*$AK42^3</f>
        <v>14.645829718548478</v>
      </c>
      <c r="BB42" s="29">
        <f t="shared" ref="BB42:BB50" si="144">BB$39+3*BE$39*$AJ42+BF$39*$AK42+6*BI$39*$AJ42^2+3*BJ$39*$AJ42*$AK42+BK$39*$AK42^2</f>
        <v>5.2136280476757857E-4</v>
      </c>
      <c r="BC42" s="29">
        <f t="shared" ref="BC42:BC50" si="145">BC$39+2*BF$39*$AJ42+2*BG$39*$AK42+3*BJ$39*$AJ42^2+4*BK$39*$AJ42*$AK42+3*BL$39*$AK42^2</f>
        <v>3.8084601924849744E-4</v>
      </c>
      <c r="BD42" s="29">
        <f t="shared" ref="BD42:BD50" si="146">BD$39+BG$39*$AJ42+3*BH$39*$AK42+BK$39*$AJ42^2+3*BL$39*$AJ42*$AK42+6*BM$39*$AK42^2</f>
        <v>2.0066755282279773E-3</v>
      </c>
      <c r="BE42" s="29">
        <f t="shared" ref="BE42:BE50" si="147">BE$39+4*BI$39*$AJ42+BJ$39*$AK42</f>
        <v>-1.1787853095978463E-8</v>
      </c>
      <c r="BF42" s="29">
        <f t="shared" ref="BF42:BF50" si="148">BF$39+3*BJ$39*$AJ42+2*BK$39*$AK42</f>
        <v>-4.2530195111673846E-6</v>
      </c>
      <c r="BG42" s="29">
        <f t="shared" ref="BG42:BG50" si="149">BG$39+2*BK$39*$AJ42+3*BL$39*$AK42</f>
        <v>3.0862362655793149E-8</v>
      </c>
      <c r="BH42" s="29">
        <f t="shared" ref="BH42:BH50" si="150">BH$39+BL$39*$AJ42+4*BM$39*$AK42</f>
        <v>-4.1628237092344618E-6</v>
      </c>
      <c r="BI42" s="29">
        <f t="shared" ref="BI42:BM50" si="151">BI$39</f>
        <v>-8.594067395442E-11</v>
      </c>
      <c r="BJ42" s="29">
        <f t="shared" si="151"/>
        <v>-1.6034862564600001E-10</v>
      </c>
      <c r="BK42" s="29">
        <f t="shared" si="151"/>
        <v>1.076574228603E-11</v>
      </c>
      <c r="BL42" s="29">
        <f t="shared" si="151"/>
        <v>-1.010423927474E-10</v>
      </c>
      <c r="BM42" s="29">
        <f t="shared" si="151"/>
        <v>5.9218024418189999E-11</v>
      </c>
    </row>
    <row r="43" spans="1:65" x14ac:dyDescent="0.2">
      <c r="A43" s="51" t="str">
        <f>SIAF!B8</f>
        <v>FGS1_SUB128DIAG</v>
      </c>
      <c r="B43" s="20">
        <f>SIAF!U8*COS(RADIANS(SIAF!T8))</f>
        <v>-1</v>
      </c>
      <c r="C43" s="20">
        <f>SIN(RADIANS(SIAF!T8))</f>
        <v>1.22514845490862E-16</v>
      </c>
      <c r="D43" s="26">
        <f>-SIAF!U8*SIN(RADIANS(SIAF!T8))</f>
        <v>-1.22514845490862E-16</v>
      </c>
      <c r="E43" s="26">
        <f>COS(RADIANS(SIAF!T8))</f>
        <v>-1</v>
      </c>
      <c r="F43" s="52">
        <f>B43*(SIAF!H8-SIAF!H$3)</f>
        <v>480</v>
      </c>
      <c r="G43" s="52">
        <f>E43*(SIAF!I8-SIAF!I$3)</f>
        <v>480</v>
      </c>
      <c r="H43" s="24">
        <f t="shared" si="110"/>
        <v>6.7824831599462412E-2</v>
      </c>
      <c r="I43" s="24">
        <f t="shared" si="111"/>
        <v>-4.2415616237304309E-4</v>
      </c>
      <c r="J43" s="25">
        <f t="shared" si="112"/>
        <v>-3.2261643768864144E-7</v>
      </c>
      <c r="K43" s="25">
        <f t="shared" si="113"/>
        <v>-5.5840428784592747E-7</v>
      </c>
      <c r="L43" s="25">
        <f t="shared" si="114"/>
        <v>-1.0387152993614075E-7</v>
      </c>
      <c r="M43" s="25">
        <f t="shared" si="115"/>
        <v>9.2736471336822071E-11</v>
      </c>
      <c r="N43" s="25">
        <f t="shared" si="116"/>
        <v>1.212481672190432E-11</v>
      </c>
      <c r="O43" s="25">
        <f t="shared" si="117"/>
        <v>1.0258787408179824E-10</v>
      </c>
      <c r="P43" s="25">
        <f t="shared" si="118"/>
        <v>2.6558949495565205E-12</v>
      </c>
      <c r="Q43" s="25">
        <f t="shared" si="119"/>
        <v>-3.5614200590160003E-15</v>
      </c>
      <c r="R43" s="25">
        <f t="shared" si="119"/>
        <v>-6.1798295595149998E-15</v>
      </c>
      <c r="S43" s="25">
        <f t="shared" si="119"/>
        <v>-5.3599079878480004E-15</v>
      </c>
      <c r="T43" s="25">
        <f t="shared" si="119"/>
        <v>-6.4351546181719998E-15</v>
      </c>
      <c r="U43" s="25">
        <f t="shared" si="119"/>
        <v>-1.1294561811010001E-15</v>
      </c>
      <c r="V43" s="24">
        <f t="shared" si="120"/>
        <v>1.6195770360220366E-3</v>
      </c>
      <c r="W43" s="24">
        <f t="shared" si="121"/>
        <v>6.9050663457477693E-2</v>
      </c>
      <c r="X43" s="21">
        <f t="shared" si="122"/>
        <v>-2.2436827473175126E-7</v>
      </c>
      <c r="Y43" s="21">
        <f t="shared" si="123"/>
        <v>-2.5906188944460433E-7</v>
      </c>
      <c r="Z43" s="21">
        <f t="shared" si="124"/>
        <v>-7.9958826813898788E-7</v>
      </c>
      <c r="AA43" s="21">
        <f t="shared" si="125"/>
        <v>5.3009817464260007E-12</v>
      </c>
      <c r="AB43" s="21">
        <f t="shared" si="126"/>
        <v>1.0225774492921168E-10</v>
      </c>
      <c r="AC43" s="21">
        <f t="shared" si="127"/>
        <v>1.538018262189608E-11</v>
      </c>
      <c r="AD43" s="21">
        <f t="shared" si="128"/>
        <v>1.1246205121289568E-10</v>
      </c>
      <c r="AE43" s="14">
        <f t="shared" si="129"/>
        <v>-1.9008959603790001E-15</v>
      </c>
      <c r="AF43" s="14">
        <f t="shared" si="129"/>
        <v>-3.9780046586589999E-15</v>
      </c>
      <c r="AG43" s="14">
        <f t="shared" si="129"/>
        <v>-9.8186315624159998E-15</v>
      </c>
      <c r="AH43" s="14">
        <f t="shared" si="129"/>
        <v>-4.8740771587739999E-15</v>
      </c>
      <c r="AI43" s="14">
        <f t="shared" si="129"/>
        <v>-8.2189789385900006E-15</v>
      </c>
      <c r="AJ43" s="27">
        <f t="shared" si="130"/>
        <v>32.603682517213628</v>
      </c>
      <c r="AK43" s="27">
        <f t="shared" si="131"/>
        <v>34.244884670904781</v>
      </c>
      <c r="AL43" s="28">
        <f t="shared" si="132"/>
        <v>14.74184828606098</v>
      </c>
      <c r="AM43" s="28">
        <f t="shared" si="133"/>
        <v>9.0714034004065705E-2</v>
      </c>
      <c r="AN43" s="29">
        <f t="shared" si="134"/>
        <v>9.9801724257234797E-4</v>
      </c>
      <c r="AO43" s="29">
        <f t="shared" si="135"/>
        <v>1.7601643396984597E-3</v>
      </c>
      <c r="AP43" s="29">
        <f t="shared" si="136"/>
        <v>3.4827554565848237E-4</v>
      </c>
      <c r="AQ43" s="29">
        <f t="shared" si="137"/>
        <v>-4.2073964445331132E-6</v>
      </c>
      <c r="AR43" s="29">
        <f t="shared" si="138"/>
        <v>-6.8172736726010421E-8</v>
      </c>
      <c r="AS43" s="29">
        <f t="shared" si="139"/>
        <v>-4.1524906521828397E-6</v>
      </c>
      <c r="AT43" s="29">
        <f t="shared" si="140"/>
        <v>-6.152419360739707E-8</v>
      </c>
      <c r="AU43" s="29">
        <f t="shared" si="141"/>
        <v>-1.2645090585E-10</v>
      </c>
      <c r="AV43" s="29">
        <f t="shared" si="141"/>
        <v>-2.6699690919069998E-10</v>
      </c>
      <c r="AW43" s="29">
        <f t="shared" si="141"/>
        <v>-1.776915066741E-10</v>
      </c>
      <c r="AX43" s="29">
        <f t="shared" si="141"/>
        <v>-1.230761251803E-10</v>
      </c>
      <c r="AY43" s="29">
        <f t="shared" si="141"/>
        <v>-6.2252177147749994E-11</v>
      </c>
      <c r="AZ43" s="28">
        <f t="shared" si="142"/>
        <v>-0.34563072124863631</v>
      </c>
      <c r="BA43" s="28">
        <f t="shared" si="143"/>
        <v>14.480071322696041</v>
      </c>
      <c r="BB43" s="29">
        <f t="shared" si="144"/>
        <v>6.6457527490381286E-4</v>
      </c>
      <c r="BC43" s="29">
        <f t="shared" si="145"/>
        <v>6.5142249849224512E-4</v>
      </c>
      <c r="BD43" s="29">
        <f t="shared" si="146"/>
        <v>2.4260136396251028E-3</v>
      </c>
      <c r="BE43" s="29">
        <f t="shared" si="147"/>
        <v>4.6590663460435242E-9</v>
      </c>
      <c r="BF43" s="29">
        <f t="shared" si="148"/>
        <v>-4.2382796664269379E-6</v>
      </c>
      <c r="BG43" s="29">
        <f t="shared" si="149"/>
        <v>4.0370595999100797E-8</v>
      </c>
      <c r="BH43" s="29">
        <f t="shared" si="150"/>
        <v>-4.1675463465203566E-6</v>
      </c>
      <c r="BI43" s="29">
        <f t="shared" si="151"/>
        <v>-8.594067395442E-11</v>
      </c>
      <c r="BJ43" s="29">
        <f t="shared" si="151"/>
        <v>-1.6034862564600001E-10</v>
      </c>
      <c r="BK43" s="29">
        <f t="shared" si="151"/>
        <v>1.076574228603E-11</v>
      </c>
      <c r="BL43" s="29">
        <f t="shared" si="151"/>
        <v>-1.010423927474E-10</v>
      </c>
      <c r="BM43" s="29">
        <f t="shared" si="151"/>
        <v>5.9218024418189999E-11</v>
      </c>
    </row>
    <row r="44" spans="1:65" x14ac:dyDescent="0.2">
      <c r="A44" s="51" t="str">
        <f>SIAF!B9</f>
        <v>FGS1_SUB128CNTR</v>
      </c>
      <c r="B44" s="20">
        <f>SIAF!U9*COS(RADIANS(SIAF!T9))</f>
        <v>-1</v>
      </c>
      <c r="C44" s="20">
        <f>SIN(RADIANS(SIAF!T9))</f>
        <v>1.22514845490862E-16</v>
      </c>
      <c r="D44" s="26">
        <f>-SIAF!U9*SIN(RADIANS(SIAF!T9))</f>
        <v>-1.22514845490862E-16</v>
      </c>
      <c r="E44" s="26">
        <f>COS(RADIANS(SIAF!T9))</f>
        <v>-1</v>
      </c>
      <c r="F44" s="52">
        <f>B44*(SIAF!H9-SIAF!H$3)</f>
        <v>0</v>
      </c>
      <c r="G44" s="52">
        <f>E44*(SIAF!I9-SIAF!I$3)</f>
        <v>0</v>
      </c>
      <c r="H44" s="24">
        <f t="shared" si="110"/>
        <v>6.8501423228439995E-2</v>
      </c>
      <c r="I44" s="24">
        <f t="shared" si="111"/>
        <v>0</v>
      </c>
      <c r="J44" s="25">
        <f t="shared" si="112"/>
        <v>-4.724065965217E-7</v>
      </c>
      <c r="K44" s="25">
        <f t="shared" si="113"/>
        <v>-6.8218763928269995E-7</v>
      </c>
      <c r="L44" s="25">
        <f t="shared" si="114"/>
        <v>-1.6418246012000001E-7</v>
      </c>
      <c r="M44" s="25">
        <f t="shared" si="115"/>
        <v>1.025407160387E-10</v>
      </c>
      <c r="N44" s="25">
        <f t="shared" si="116"/>
        <v>2.616928295594E-11</v>
      </c>
      <c r="O44" s="25">
        <f t="shared" si="117"/>
        <v>1.1700000840030001E-10</v>
      </c>
      <c r="P44" s="25">
        <f t="shared" si="118"/>
        <v>7.9133250339930003E-12</v>
      </c>
      <c r="Q44" s="25">
        <f t="shared" si="119"/>
        <v>-3.5614200590160003E-15</v>
      </c>
      <c r="R44" s="25">
        <f t="shared" si="119"/>
        <v>-6.1798295595149998E-15</v>
      </c>
      <c r="S44" s="25">
        <f t="shared" si="119"/>
        <v>-5.3599079878480004E-15</v>
      </c>
      <c r="T44" s="25">
        <f t="shared" si="119"/>
        <v>-6.4351546181719998E-15</v>
      </c>
      <c r="U44" s="25">
        <f t="shared" si="119"/>
        <v>-1.1294561811010001E-15</v>
      </c>
      <c r="V44" s="24">
        <f t="shared" si="120"/>
        <v>2.018519748383E-3</v>
      </c>
      <c r="W44" s="24">
        <f t="shared" si="121"/>
        <v>7.0058863619000003E-2</v>
      </c>
      <c r="X44" s="21">
        <f t="shared" si="122"/>
        <v>-2.887250141203E-7</v>
      </c>
      <c r="Y44" s="21">
        <f t="shared" si="123"/>
        <v>-3.8716170969380001E-7</v>
      </c>
      <c r="Z44" s="21">
        <f t="shared" si="124"/>
        <v>-9.8590920087289993E-7</v>
      </c>
      <c r="AA44" s="21">
        <f t="shared" si="125"/>
        <v>1.0860144226510001E-11</v>
      </c>
      <c r="AB44" s="21">
        <f t="shared" si="126"/>
        <v>1.1741195793759999E-10</v>
      </c>
      <c r="AC44" s="21">
        <f t="shared" si="127"/>
        <v>3.1824740030450001E-11</v>
      </c>
      <c r="AD44" s="21">
        <f t="shared" si="128"/>
        <v>1.305820478112E-10</v>
      </c>
      <c r="AE44" s="14">
        <f t="shared" si="129"/>
        <v>-1.9008959603790001E-15</v>
      </c>
      <c r="AF44" s="14">
        <f t="shared" si="129"/>
        <v>-3.9780046586589999E-15</v>
      </c>
      <c r="AG44" s="14">
        <f t="shared" si="129"/>
        <v>-9.8186315624159998E-15</v>
      </c>
      <c r="AH44" s="14">
        <f t="shared" si="129"/>
        <v>-4.8740771587739999E-15</v>
      </c>
      <c r="AI44" s="14">
        <f t="shared" si="129"/>
        <v>-8.2189789385900006E-15</v>
      </c>
      <c r="AJ44" s="27">
        <f t="shared" si="130"/>
        <v>0</v>
      </c>
      <c r="AK44" s="27">
        <f t="shared" si="131"/>
        <v>0</v>
      </c>
      <c r="AL44" s="28">
        <f t="shared" si="132"/>
        <v>14.59811950932</v>
      </c>
      <c r="AM44" s="28">
        <f t="shared" si="133"/>
        <v>-4.2316828680280001E-5</v>
      </c>
      <c r="AN44" s="29">
        <f t="shared" si="134"/>
        <v>1.4099724652009999E-3</v>
      </c>
      <c r="AO44" s="29">
        <f t="shared" si="135"/>
        <v>2.0469348024489999E-3</v>
      </c>
      <c r="AP44" s="29">
        <f t="shared" si="136"/>
        <v>4.8894354295899996E-4</v>
      </c>
      <c r="AQ44" s="29">
        <f t="shared" si="137"/>
        <v>-4.1817621054169998E-6</v>
      </c>
      <c r="AR44" s="29">
        <f t="shared" si="138"/>
        <v>-2.9887439038909999E-8</v>
      </c>
      <c r="AS44" s="29">
        <f t="shared" si="139"/>
        <v>-4.1282596741060002E-6</v>
      </c>
      <c r="AT44" s="29">
        <f t="shared" si="140"/>
        <v>-4.8984184188819998E-8</v>
      </c>
      <c r="AU44" s="29">
        <f t="shared" si="141"/>
        <v>-1.2645090585E-10</v>
      </c>
      <c r="AV44" s="29">
        <f t="shared" si="141"/>
        <v>-2.6699690919069998E-10</v>
      </c>
      <c r="AW44" s="29">
        <f t="shared" si="141"/>
        <v>-1.776915066741E-10</v>
      </c>
      <c r="AX44" s="29">
        <f t="shared" si="141"/>
        <v>-1.230761251803E-10</v>
      </c>
      <c r="AY44" s="29">
        <f t="shared" si="141"/>
        <v>-6.2252177147749994E-11</v>
      </c>
      <c r="AZ44" s="28">
        <f t="shared" si="142"/>
        <v>-0.42064310923920001</v>
      </c>
      <c r="BA44" s="28">
        <f t="shared" si="143"/>
        <v>14.27360514676</v>
      </c>
      <c r="BB44" s="29">
        <f t="shared" si="144"/>
        <v>8.0818636834489995E-4</v>
      </c>
      <c r="BC44" s="29">
        <f t="shared" si="145"/>
        <v>9.2420582247880001E-4</v>
      </c>
      <c r="BD44" s="29">
        <f t="shared" si="146"/>
        <v>2.8529385153509999E-3</v>
      </c>
      <c r="BE44" s="29">
        <f t="shared" si="147"/>
        <v>2.1358116334129999E-8</v>
      </c>
      <c r="BF44" s="29">
        <f t="shared" si="148"/>
        <v>-4.2233331425849999E-6</v>
      </c>
      <c r="BG44" s="29">
        <f t="shared" si="149"/>
        <v>5.0049145571510001E-8</v>
      </c>
      <c r="BH44" s="29">
        <f t="shared" si="150"/>
        <v>-4.1723636500930001E-6</v>
      </c>
      <c r="BI44" s="29">
        <f t="shared" si="151"/>
        <v>-8.594067395442E-11</v>
      </c>
      <c r="BJ44" s="29">
        <f t="shared" si="151"/>
        <v>-1.6034862564600001E-10</v>
      </c>
      <c r="BK44" s="29">
        <f t="shared" si="151"/>
        <v>1.076574228603E-11</v>
      </c>
      <c r="BL44" s="29">
        <f t="shared" si="151"/>
        <v>-1.010423927474E-10</v>
      </c>
      <c r="BM44" s="29">
        <f t="shared" si="151"/>
        <v>5.9218024418189999E-11</v>
      </c>
    </row>
    <row r="45" spans="1:65" x14ac:dyDescent="0.2">
      <c r="A45" s="51" t="str">
        <f>SIAF!B10</f>
        <v>FGS1_SUB32LL</v>
      </c>
      <c r="B45" s="20">
        <f>SIAF!U10*COS(RADIANS(SIAF!T10))</f>
        <v>-1</v>
      </c>
      <c r="C45" s="20">
        <f>SIN(RADIANS(SIAF!T10))</f>
        <v>1.22514845490862E-16</v>
      </c>
      <c r="D45" s="26">
        <f>-SIAF!U10*SIN(RADIANS(SIAF!T10))</f>
        <v>-1.22514845490862E-16</v>
      </c>
      <c r="E45" s="26">
        <f>COS(RADIANS(SIAF!T10))</f>
        <v>-1</v>
      </c>
      <c r="F45" s="52">
        <f>B45*(SIAF!H10-SIAF!H$3)</f>
        <v>960</v>
      </c>
      <c r="G45" s="52">
        <f>E45*(SIAF!I10-SIAF!I$3)</f>
        <v>960</v>
      </c>
      <c r="H45" s="24">
        <f t="shared" si="110"/>
        <v>6.733488559192867E-2</v>
      </c>
      <c r="I45" s="24">
        <f t="shared" si="111"/>
        <v>-7.4450871526858065E-4</v>
      </c>
      <c r="J45" s="25">
        <f t="shared" si="112"/>
        <v>-1.9368573501862429E-7</v>
      </c>
      <c r="K45" s="25">
        <f t="shared" si="113"/>
        <v>-4.6193927293959096E-7</v>
      </c>
      <c r="L45" s="25">
        <f t="shared" si="114"/>
        <v>-5.8049123546750922E-8</v>
      </c>
      <c r="M45" s="25">
        <f t="shared" si="115"/>
        <v>8.2932226634944159E-11</v>
      </c>
      <c r="N45" s="25">
        <f t="shared" si="116"/>
        <v>-1.9196495121313593E-12</v>
      </c>
      <c r="O45" s="25">
        <f t="shared" si="117"/>
        <v>8.8175739763296499E-11</v>
      </c>
      <c r="P45" s="25">
        <f t="shared" si="118"/>
        <v>-2.6015351348799594E-12</v>
      </c>
      <c r="Q45" s="25">
        <f t="shared" si="119"/>
        <v>-3.5614200590160003E-15</v>
      </c>
      <c r="R45" s="25">
        <f t="shared" si="119"/>
        <v>-6.1798295595149998E-15</v>
      </c>
      <c r="S45" s="25">
        <f t="shared" si="119"/>
        <v>-5.3599079878480004E-15</v>
      </c>
      <c r="T45" s="25">
        <f t="shared" si="119"/>
        <v>-6.4351546181719998E-15</v>
      </c>
      <c r="U45" s="25">
        <f t="shared" si="119"/>
        <v>-1.1294561811010001E-15</v>
      </c>
      <c r="V45" s="24">
        <f t="shared" si="120"/>
        <v>1.3292903267062639E-3</v>
      </c>
      <c r="W45" s="24">
        <f t="shared" si="121"/>
        <v>6.825922558071984E-2</v>
      </c>
      <c r="X45" s="21">
        <f t="shared" si="122"/>
        <v>-1.7529075155854994E-7</v>
      </c>
      <c r="Y45" s="21">
        <f t="shared" si="123"/>
        <v>-1.6129688879567311E-7</v>
      </c>
      <c r="Z45" s="21">
        <f t="shared" si="124"/>
        <v>-6.4725351806274024E-7</v>
      </c>
      <c r="AA45" s="21">
        <f t="shared" si="125"/>
        <v>-2.5818073365799934E-13</v>
      </c>
      <c r="AB45" s="21">
        <f t="shared" si="126"/>
        <v>8.7103531920823343E-11</v>
      </c>
      <c r="AC45" s="21">
        <f t="shared" si="127"/>
        <v>-1.0643747866578394E-12</v>
      </c>
      <c r="AD45" s="21">
        <f t="shared" si="128"/>
        <v>9.434205461459136E-11</v>
      </c>
      <c r="AE45" s="14">
        <f t="shared" si="129"/>
        <v>-1.9008959603790001E-15</v>
      </c>
      <c r="AF45" s="14">
        <f t="shared" si="129"/>
        <v>-3.9780046586589999E-15</v>
      </c>
      <c r="AG45" s="14">
        <f t="shared" si="129"/>
        <v>-9.8186315624159998E-15</v>
      </c>
      <c r="AH45" s="14">
        <f t="shared" si="129"/>
        <v>-4.8740771587739999E-15</v>
      </c>
      <c r="AI45" s="14">
        <f t="shared" si="129"/>
        <v>-8.2189789385900006E-15</v>
      </c>
      <c r="AJ45" s="27">
        <f t="shared" si="130"/>
        <v>64.751120296553211</v>
      </c>
      <c r="AK45" s="27">
        <f t="shared" si="131"/>
        <v>67.895497799809277</v>
      </c>
      <c r="AL45" s="28">
        <f t="shared" si="132"/>
        <v>14.847289877754587</v>
      </c>
      <c r="AM45" s="28">
        <f t="shared" si="133"/>
        <v>0.16143039233870751</v>
      </c>
      <c r="AN45" s="29">
        <f t="shared" si="134"/>
        <v>5.8810034395864643E-4</v>
      </c>
      <c r="AO45" s="29">
        <f t="shared" si="135"/>
        <v>1.4742986850680769E-3</v>
      </c>
      <c r="AP45" s="29">
        <f t="shared" si="136"/>
        <v>2.0756661671491859E-4</v>
      </c>
      <c r="AQ45" s="29">
        <f t="shared" si="137"/>
        <v>-4.2326413447427191E-6</v>
      </c>
      <c r="AR45" s="29">
        <f t="shared" si="138"/>
        <v>-1.0588139259722702E-7</v>
      </c>
      <c r="AS45" s="29">
        <f t="shared" si="139"/>
        <v>-4.1763400667138247E-6</v>
      </c>
      <c r="AT45" s="29">
        <f t="shared" si="140"/>
        <v>-7.3860071402276838E-8</v>
      </c>
      <c r="AU45" s="29">
        <f t="shared" si="141"/>
        <v>-1.2645090585E-10</v>
      </c>
      <c r="AV45" s="29">
        <f t="shared" si="141"/>
        <v>-2.6699690919069998E-10</v>
      </c>
      <c r="AW45" s="29">
        <f t="shared" si="141"/>
        <v>-1.776915066741E-10</v>
      </c>
      <c r="AX45" s="29">
        <f t="shared" si="141"/>
        <v>-1.230761251803E-10</v>
      </c>
      <c r="AY45" s="29">
        <f t="shared" si="141"/>
        <v>-6.2252177147749994E-11</v>
      </c>
      <c r="AZ45" s="28">
        <f t="shared" si="142"/>
        <v>-0.29012200819843181</v>
      </c>
      <c r="BA45" s="28">
        <f t="shared" si="143"/>
        <v>14.645829718548478</v>
      </c>
      <c r="BB45" s="29">
        <f t="shared" si="144"/>
        <v>5.2136280476757857E-4</v>
      </c>
      <c r="BC45" s="29">
        <f t="shared" si="145"/>
        <v>3.8084601924849744E-4</v>
      </c>
      <c r="BD45" s="29">
        <f t="shared" si="146"/>
        <v>2.0066755282279773E-3</v>
      </c>
      <c r="BE45" s="29">
        <f t="shared" si="147"/>
        <v>-1.1787853095978463E-8</v>
      </c>
      <c r="BF45" s="29">
        <f t="shared" si="148"/>
        <v>-4.2530195111673846E-6</v>
      </c>
      <c r="BG45" s="29">
        <f t="shared" si="149"/>
        <v>3.0862362655793149E-8</v>
      </c>
      <c r="BH45" s="29">
        <f t="shared" si="150"/>
        <v>-4.1628237092344618E-6</v>
      </c>
      <c r="BI45" s="29">
        <f t="shared" si="151"/>
        <v>-8.594067395442E-11</v>
      </c>
      <c r="BJ45" s="29">
        <f t="shared" si="151"/>
        <v>-1.6034862564600001E-10</v>
      </c>
      <c r="BK45" s="29">
        <f t="shared" si="151"/>
        <v>1.076574228603E-11</v>
      </c>
      <c r="BL45" s="29">
        <f t="shared" si="151"/>
        <v>-1.010423927474E-10</v>
      </c>
      <c r="BM45" s="29">
        <f t="shared" si="151"/>
        <v>5.9218024418189999E-11</v>
      </c>
    </row>
    <row r="46" spans="1:65" x14ac:dyDescent="0.2">
      <c r="A46" s="51" t="str">
        <f>SIAF!B11</f>
        <v>FGS1_SUB32DIAG</v>
      </c>
      <c r="B46" s="20">
        <f>SIAF!U11*COS(RADIANS(SIAF!T11))</f>
        <v>-1</v>
      </c>
      <c r="C46" s="20">
        <f>SIN(RADIANS(SIAF!T11))</f>
        <v>1.22514845490862E-16</v>
      </c>
      <c r="D46" s="26">
        <f>-SIAF!U11*SIN(RADIANS(SIAF!T11))</f>
        <v>-1.22514845490862E-16</v>
      </c>
      <c r="E46" s="26">
        <f>COS(RADIANS(SIAF!T11))</f>
        <v>-1</v>
      </c>
      <c r="F46" s="52">
        <f>B46*(SIAF!H11-SIAF!H$3)</f>
        <v>480</v>
      </c>
      <c r="G46" s="52">
        <f>E46*(SIAF!I11-SIAF!I$3)</f>
        <v>480</v>
      </c>
      <c r="H46" s="24">
        <f t="shared" si="110"/>
        <v>6.7824831599462412E-2</v>
      </c>
      <c r="I46" s="24">
        <f t="shared" si="111"/>
        <v>-4.2415616237304309E-4</v>
      </c>
      <c r="J46" s="25">
        <f t="shared" si="112"/>
        <v>-3.2261643768864144E-7</v>
      </c>
      <c r="K46" s="25">
        <f t="shared" si="113"/>
        <v>-5.5840428784592747E-7</v>
      </c>
      <c r="L46" s="25">
        <f t="shared" si="114"/>
        <v>-1.0387152993614075E-7</v>
      </c>
      <c r="M46" s="25">
        <f t="shared" si="115"/>
        <v>9.2736471336822071E-11</v>
      </c>
      <c r="N46" s="25">
        <f t="shared" si="116"/>
        <v>1.212481672190432E-11</v>
      </c>
      <c r="O46" s="25">
        <f t="shared" si="117"/>
        <v>1.0258787408179824E-10</v>
      </c>
      <c r="P46" s="25">
        <f t="shared" si="118"/>
        <v>2.6558949495565205E-12</v>
      </c>
      <c r="Q46" s="25">
        <f t="shared" si="119"/>
        <v>-3.5614200590160003E-15</v>
      </c>
      <c r="R46" s="25">
        <f t="shared" si="119"/>
        <v>-6.1798295595149998E-15</v>
      </c>
      <c r="S46" s="25">
        <f t="shared" si="119"/>
        <v>-5.3599079878480004E-15</v>
      </c>
      <c r="T46" s="25">
        <f t="shared" si="119"/>
        <v>-6.4351546181719998E-15</v>
      </c>
      <c r="U46" s="25">
        <f t="shared" si="119"/>
        <v>-1.1294561811010001E-15</v>
      </c>
      <c r="V46" s="24">
        <f t="shared" si="120"/>
        <v>1.6195770360220366E-3</v>
      </c>
      <c r="W46" s="24">
        <f t="shared" si="121"/>
        <v>6.9050663457477693E-2</v>
      </c>
      <c r="X46" s="21">
        <f t="shared" si="122"/>
        <v>-2.2436827473175126E-7</v>
      </c>
      <c r="Y46" s="21">
        <f t="shared" si="123"/>
        <v>-2.5906188944460433E-7</v>
      </c>
      <c r="Z46" s="21">
        <f t="shared" si="124"/>
        <v>-7.9958826813898788E-7</v>
      </c>
      <c r="AA46" s="21">
        <f t="shared" si="125"/>
        <v>5.3009817464260007E-12</v>
      </c>
      <c r="AB46" s="21">
        <f t="shared" si="126"/>
        <v>1.0225774492921168E-10</v>
      </c>
      <c r="AC46" s="21">
        <f t="shared" si="127"/>
        <v>1.538018262189608E-11</v>
      </c>
      <c r="AD46" s="21">
        <f t="shared" si="128"/>
        <v>1.1246205121289568E-10</v>
      </c>
      <c r="AE46" s="14">
        <f t="shared" si="129"/>
        <v>-1.9008959603790001E-15</v>
      </c>
      <c r="AF46" s="14">
        <f t="shared" si="129"/>
        <v>-3.9780046586589999E-15</v>
      </c>
      <c r="AG46" s="14">
        <f t="shared" si="129"/>
        <v>-9.8186315624159998E-15</v>
      </c>
      <c r="AH46" s="14">
        <f t="shared" si="129"/>
        <v>-4.8740771587739999E-15</v>
      </c>
      <c r="AI46" s="14">
        <f t="shared" si="129"/>
        <v>-8.2189789385900006E-15</v>
      </c>
      <c r="AJ46" s="27">
        <f t="shared" si="130"/>
        <v>32.603682517213628</v>
      </c>
      <c r="AK46" s="27">
        <f t="shared" si="131"/>
        <v>34.244884670904781</v>
      </c>
      <c r="AL46" s="28">
        <f t="shared" si="132"/>
        <v>14.74184828606098</v>
      </c>
      <c r="AM46" s="28">
        <f t="shared" si="133"/>
        <v>9.0714034004065705E-2</v>
      </c>
      <c r="AN46" s="29">
        <f t="shared" si="134"/>
        <v>9.9801724257234797E-4</v>
      </c>
      <c r="AO46" s="29">
        <f t="shared" si="135"/>
        <v>1.7601643396984597E-3</v>
      </c>
      <c r="AP46" s="29">
        <f t="shared" si="136"/>
        <v>3.4827554565848237E-4</v>
      </c>
      <c r="AQ46" s="29">
        <f t="shared" si="137"/>
        <v>-4.2073964445331132E-6</v>
      </c>
      <c r="AR46" s="29">
        <f t="shared" si="138"/>
        <v>-6.8172736726010421E-8</v>
      </c>
      <c r="AS46" s="29">
        <f t="shared" si="139"/>
        <v>-4.1524906521828397E-6</v>
      </c>
      <c r="AT46" s="29">
        <f t="shared" si="140"/>
        <v>-6.152419360739707E-8</v>
      </c>
      <c r="AU46" s="29">
        <f t="shared" si="141"/>
        <v>-1.2645090585E-10</v>
      </c>
      <c r="AV46" s="29">
        <f t="shared" si="141"/>
        <v>-2.6699690919069998E-10</v>
      </c>
      <c r="AW46" s="29">
        <f t="shared" si="141"/>
        <v>-1.776915066741E-10</v>
      </c>
      <c r="AX46" s="29">
        <f t="shared" si="141"/>
        <v>-1.230761251803E-10</v>
      </c>
      <c r="AY46" s="29">
        <f t="shared" si="141"/>
        <v>-6.2252177147749994E-11</v>
      </c>
      <c r="AZ46" s="28">
        <f t="shared" si="142"/>
        <v>-0.34563072124863631</v>
      </c>
      <c r="BA46" s="28">
        <f t="shared" si="143"/>
        <v>14.480071322696041</v>
      </c>
      <c r="BB46" s="29">
        <f t="shared" si="144"/>
        <v>6.6457527490381286E-4</v>
      </c>
      <c r="BC46" s="29">
        <f t="shared" si="145"/>
        <v>6.5142249849224512E-4</v>
      </c>
      <c r="BD46" s="29">
        <f t="shared" si="146"/>
        <v>2.4260136396251028E-3</v>
      </c>
      <c r="BE46" s="29">
        <f t="shared" si="147"/>
        <v>4.6590663460435242E-9</v>
      </c>
      <c r="BF46" s="29">
        <f t="shared" si="148"/>
        <v>-4.2382796664269379E-6</v>
      </c>
      <c r="BG46" s="29">
        <f t="shared" si="149"/>
        <v>4.0370595999100797E-8</v>
      </c>
      <c r="BH46" s="29">
        <f t="shared" si="150"/>
        <v>-4.1675463465203566E-6</v>
      </c>
      <c r="BI46" s="29">
        <f t="shared" si="151"/>
        <v>-8.594067395442E-11</v>
      </c>
      <c r="BJ46" s="29">
        <f t="shared" si="151"/>
        <v>-1.6034862564600001E-10</v>
      </c>
      <c r="BK46" s="29">
        <f t="shared" si="151"/>
        <v>1.076574228603E-11</v>
      </c>
      <c r="BL46" s="29">
        <f t="shared" si="151"/>
        <v>-1.010423927474E-10</v>
      </c>
      <c r="BM46" s="29">
        <f t="shared" si="151"/>
        <v>5.9218024418189999E-11</v>
      </c>
    </row>
    <row r="47" spans="1:65" x14ac:dyDescent="0.2">
      <c r="A47" s="51" t="str">
        <f>SIAF!B12</f>
        <v>FGS1_SUB32CNTR</v>
      </c>
      <c r="B47" s="20">
        <f>SIAF!U12*COS(RADIANS(SIAF!T12))</f>
        <v>-1</v>
      </c>
      <c r="C47" s="20">
        <f>SIN(RADIANS(SIAF!T12))</f>
        <v>1.22514845490862E-16</v>
      </c>
      <c r="D47" s="26">
        <f>-SIAF!U12*SIN(RADIANS(SIAF!T12))</f>
        <v>-1.22514845490862E-16</v>
      </c>
      <c r="E47" s="26">
        <f>COS(RADIANS(SIAF!T12))</f>
        <v>-1</v>
      </c>
      <c r="F47" s="52">
        <f>B47*(SIAF!H12-SIAF!H$3)</f>
        <v>0</v>
      </c>
      <c r="G47" s="52">
        <f>E47*(SIAF!I12-SIAF!I$3)</f>
        <v>0</v>
      </c>
      <c r="H47" s="24">
        <f t="shared" si="110"/>
        <v>6.8501423228439995E-2</v>
      </c>
      <c r="I47" s="24">
        <f t="shared" si="111"/>
        <v>0</v>
      </c>
      <c r="J47" s="25">
        <f t="shared" si="112"/>
        <v>-4.724065965217E-7</v>
      </c>
      <c r="K47" s="25">
        <f t="shared" si="113"/>
        <v>-6.8218763928269995E-7</v>
      </c>
      <c r="L47" s="25">
        <f t="shared" si="114"/>
        <v>-1.6418246012000001E-7</v>
      </c>
      <c r="M47" s="25">
        <f t="shared" si="115"/>
        <v>1.025407160387E-10</v>
      </c>
      <c r="N47" s="25">
        <f t="shared" si="116"/>
        <v>2.616928295594E-11</v>
      </c>
      <c r="O47" s="25">
        <f t="shared" si="117"/>
        <v>1.1700000840030001E-10</v>
      </c>
      <c r="P47" s="25">
        <f t="shared" si="118"/>
        <v>7.9133250339930003E-12</v>
      </c>
      <c r="Q47" s="25">
        <f t="shared" si="119"/>
        <v>-3.5614200590160003E-15</v>
      </c>
      <c r="R47" s="25">
        <f t="shared" si="119"/>
        <v>-6.1798295595149998E-15</v>
      </c>
      <c r="S47" s="25">
        <f t="shared" si="119"/>
        <v>-5.3599079878480004E-15</v>
      </c>
      <c r="T47" s="25">
        <f t="shared" si="119"/>
        <v>-6.4351546181719998E-15</v>
      </c>
      <c r="U47" s="25">
        <f t="shared" si="119"/>
        <v>-1.1294561811010001E-15</v>
      </c>
      <c r="V47" s="24">
        <f t="shared" si="120"/>
        <v>2.018519748383E-3</v>
      </c>
      <c r="W47" s="24">
        <f t="shared" si="121"/>
        <v>7.0058863619000003E-2</v>
      </c>
      <c r="X47" s="21">
        <f t="shared" si="122"/>
        <v>-2.887250141203E-7</v>
      </c>
      <c r="Y47" s="21">
        <f t="shared" si="123"/>
        <v>-3.8716170969380001E-7</v>
      </c>
      <c r="Z47" s="21">
        <f t="shared" si="124"/>
        <v>-9.8590920087289993E-7</v>
      </c>
      <c r="AA47" s="21">
        <f t="shared" si="125"/>
        <v>1.0860144226510001E-11</v>
      </c>
      <c r="AB47" s="21">
        <f t="shared" si="126"/>
        <v>1.1741195793759999E-10</v>
      </c>
      <c r="AC47" s="21">
        <f t="shared" si="127"/>
        <v>3.1824740030450001E-11</v>
      </c>
      <c r="AD47" s="21">
        <f t="shared" si="128"/>
        <v>1.305820478112E-10</v>
      </c>
      <c r="AE47" s="14">
        <f t="shared" si="129"/>
        <v>-1.9008959603790001E-15</v>
      </c>
      <c r="AF47" s="14">
        <f t="shared" si="129"/>
        <v>-3.9780046586589999E-15</v>
      </c>
      <c r="AG47" s="14">
        <f t="shared" si="129"/>
        <v>-9.8186315624159998E-15</v>
      </c>
      <c r="AH47" s="14">
        <f t="shared" si="129"/>
        <v>-4.8740771587739999E-15</v>
      </c>
      <c r="AI47" s="14">
        <f t="shared" si="129"/>
        <v>-8.2189789385900006E-15</v>
      </c>
      <c r="AJ47" s="27">
        <f t="shared" si="130"/>
        <v>0</v>
      </c>
      <c r="AK47" s="27">
        <f t="shared" si="131"/>
        <v>0</v>
      </c>
      <c r="AL47" s="28">
        <f t="shared" si="132"/>
        <v>14.59811950932</v>
      </c>
      <c r="AM47" s="28">
        <f t="shared" si="133"/>
        <v>-4.2316828680280001E-5</v>
      </c>
      <c r="AN47" s="29">
        <f t="shared" si="134"/>
        <v>1.4099724652009999E-3</v>
      </c>
      <c r="AO47" s="29">
        <f t="shared" si="135"/>
        <v>2.0469348024489999E-3</v>
      </c>
      <c r="AP47" s="29">
        <f t="shared" si="136"/>
        <v>4.8894354295899996E-4</v>
      </c>
      <c r="AQ47" s="29">
        <f t="shared" si="137"/>
        <v>-4.1817621054169998E-6</v>
      </c>
      <c r="AR47" s="29">
        <f t="shared" si="138"/>
        <v>-2.9887439038909999E-8</v>
      </c>
      <c r="AS47" s="29">
        <f t="shared" si="139"/>
        <v>-4.1282596741060002E-6</v>
      </c>
      <c r="AT47" s="29">
        <f t="shared" si="140"/>
        <v>-4.8984184188819998E-8</v>
      </c>
      <c r="AU47" s="29">
        <f t="shared" si="141"/>
        <v>-1.2645090585E-10</v>
      </c>
      <c r="AV47" s="29">
        <f t="shared" si="141"/>
        <v>-2.6699690919069998E-10</v>
      </c>
      <c r="AW47" s="29">
        <f t="shared" si="141"/>
        <v>-1.776915066741E-10</v>
      </c>
      <c r="AX47" s="29">
        <f t="shared" si="141"/>
        <v>-1.230761251803E-10</v>
      </c>
      <c r="AY47" s="29">
        <f t="shared" si="141"/>
        <v>-6.2252177147749994E-11</v>
      </c>
      <c r="AZ47" s="28">
        <f t="shared" si="142"/>
        <v>-0.42064310923920001</v>
      </c>
      <c r="BA47" s="28">
        <f t="shared" si="143"/>
        <v>14.27360514676</v>
      </c>
      <c r="BB47" s="29">
        <f t="shared" si="144"/>
        <v>8.0818636834489995E-4</v>
      </c>
      <c r="BC47" s="29">
        <f t="shared" si="145"/>
        <v>9.2420582247880001E-4</v>
      </c>
      <c r="BD47" s="29">
        <f t="shared" si="146"/>
        <v>2.8529385153509999E-3</v>
      </c>
      <c r="BE47" s="29">
        <f t="shared" si="147"/>
        <v>2.1358116334129999E-8</v>
      </c>
      <c r="BF47" s="29">
        <f t="shared" si="148"/>
        <v>-4.2233331425849999E-6</v>
      </c>
      <c r="BG47" s="29">
        <f t="shared" si="149"/>
        <v>5.0049145571510001E-8</v>
      </c>
      <c r="BH47" s="29">
        <f t="shared" si="150"/>
        <v>-4.1723636500930001E-6</v>
      </c>
      <c r="BI47" s="29">
        <f t="shared" si="151"/>
        <v>-8.594067395442E-11</v>
      </c>
      <c r="BJ47" s="29">
        <f t="shared" si="151"/>
        <v>-1.6034862564600001E-10</v>
      </c>
      <c r="BK47" s="29">
        <f t="shared" si="151"/>
        <v>1.076574228603E-11</v>
      </c>
      <c r="BL47" s="29">
        <f t="shared" si="151"/>
        <v>-1.010423927474E-10</v>
      </c>
      <c r="BM47" s="29">
        <f t="shared" si="151"/>
        <v>5.9218024418189999E-11</v>
      </c>
    </row>
    <row r="48" spans="1:65" x14ac:dyDescent="0.2">
      <c r="A48" s="51" t="str">
        <f>SIAF!B13</f>
        <v>FGS1_SUB8LL</v>
      </c>
      <c r="B48" s="20">
        <f>SIAF!U13*COS(RADIANS(SIAF!T13))</f>
        <v>-1</v>
      </c>
      <c r="C48" s="20">
        <f>SIN(RADIANS(SIAF!T13))</f>
        <v>1.22514845490862E-16</v>
      </c>
      <c r="D48" s="26">
        <f>-SIAF!U13*SIN(RADIANS(SIAF!T13))</f>
        <v>-1.22514845490862E-16</v>
      </c>
      <c r="E48" s="26">
        <f>COS(RADIANS(SIAF!T13))</f>
        <v>-1</v>
      </c>
      <c r="F48" s="52">
        <f>B48*(SIAF!H13-SIAF!H$3)</f>
        <v>960</v>
      </c>
      <c r="G48" s="52">
        <f>E48*(SIAF!I13-SIAF!I$3)</f>
        <v>960</v>
      </c>
      <c r="H48" s="24">
        <f t="shared" si="110"/>
        <v>6.733488559192867E-2</v>
      </c>
      <c r="I48" s="24">
        <f t="shared" si="111"/>
        <v>-7.4450871526858065E-4</v>
      </c>
      <c r="J48" s="25">
        <f t="shared" si="112"/>
        <v>-1.9368573501862429E-7</v>
      </c>
      <c r="K48" s="25">
        <f t="shared" si="113"/>
        <v>-4.6193927293959096E-7</v>
      </c>
      <c r="L48" s="25">
        <f t="shared" si="114"/>
        <v>-5.8049123546750922E-8</v>
      </c>
      <c r="M48" s="25">
        <f t="shared" si="115"/>
        <v>8.2932226634944159E-11</v>
      </c>
      <c r="N48" s="25">
        <f t="shared" si="116"/>
        <v>-1.9196495121313593E-12</v>
      </c>
      <c r="O48" s="25">
        <f t="shared" si="117"/>
        <v>8.8175739763296499E-11</v>
      </c>
      <c r="P48" s="25">
        <f t="shared" si="118"/>
        <v>-2.6015351348799594E-12</v>
      </c>
      <c r="Q48" s="25">
        <f t="shared" si="119"/>
        <v>-3.5614200590160003E-15</v>
      </c>
      <c r="R48" s="25">
        <f t="shared" si="119"/>
        <v>-6.1798295595149998E-15</v>
      </c>
      <c r="S48" s="25">
        <f t="shared" si="119"/>
        <v>-5.3599079878480004E-15</v>
      </c>
      <c r="T48" s="25">
        <f t="shared" si="119"/>
        <v>-6.4351546181719998E-15</v>
      </c>
      <c r="U48" s="25">
        <f t="shared" si="119"/>
        <v>-1.1294561811010001E-15</v>
      </c>
      <c r="V48" s="24">
        <f t="shared" si="120"/>
        <v>1.3292903267062639E-3</v>
      </c>
      <c r="W48" s="24">
        <f t="shared" si="121"/>
        <v>6.825922558071984E-2</v>
      </c>
      <c r="X48" s="21">
        <f t="shared" si="122"/>
        <v>-1.7529075155854994E-7</v>
      </c>
      <c r="Y48" s="21">
        <f t="shared" si="123"/>
        <v>-1.6129688879567311E-7</v>
      </c>
      <c r="Z48" s="21">
        <f t="shared" si="124"/>
        <v>-6.4725351806274024E-7</v>
      </c>
      <c r="AA48" s="21">
        <f t="shared" si="125"/>
        <v>-2.5818073365799934E-13</v>
      </c>
      <c r="AB48" s="21">
        <f t="shared" si="126"/>
        <v>8.7103531920823343E-11</v>
      </c>
      <c r="AC48" s="21">
        <f t="shared" si="127"/>
        <v>-1.0643747866578394E-12</v>
      </c>
      <c r="AD48" s="21">
        <f t="shared" si="128"/>
        <v>9.434205461459136E-11</v>
      </c>
      <c r="AE48" s="14">
        <f t="shared" si="129"/>
        <v>-1.9008959603790001E-15</v>
      </c>
      <c r="AF48" s="14">
        <f t="shared" si="129"/>
        <v>-3.9780046586589999E-15</v>
      </c>
      <c r="AG48" s="14">
        <f t="shared" si="129"/>
        <v>-9.8186315624159998E-15</v>
      </c>
      <c r="AH48" s="14">
        <f t="shared" si="129"/>
        <v>-4.8740771587739999E-15</v>
      </c>
      <c r="AI48" s="14">
        <f t="shared" si="129"/>
        <v>-8.2189789385900006E-15</v>
      </c>
      <c r="AJ48" s="27">
        <f t="shared" si="130"/>
        <v>64.751120296553211</v>
      </c>
      <c r="AK48" s="27">
        <f t="shared" si="131"/>
        <v>67.895497799809277</v>
      </c>
      <c r="AL48" s="28">
        <f t="shared" si="132"/>
        <v>14.847289877754587</v>
      </c>
      <c r="AM48" s="28">
        <f t="shared" si="133"/>
        <v>0.16143039233870751</v>
      </c>
      <c r="AN48" s="29">
        <f t="shared" si="134"/>
        <v>5.8810034395864643E-4</v>
      </c>
      <c r="AO48" s="29">
        <f t="shared" si="135"/>
        <v>1.4742986850680769E-3</v>
      </c>
      <c r="AP48" s="29">
        <f t="shared" si="136"/>
        <v>2.0756661671491859E-4</v>
      </c>
      <c r="AQ48" s="29">
        <f t="shared" si="137"/>
        <v>-4.2326413447427191E-6</v>
      </c>
      <c r="AR48" s="29">
        <f t="shared" si="138"/>
        <v>-1.0588139259722702E-7</v>
      </c>
      <c r="AS48" s="29">
        <f t="shared" si="139"/>
        <v>-4.1763400667138247E-6</v>
      </c>
      <c r="AT48" s="29">
        <f t="shared" si="140"/>
        <v>-7.3860071402276838E-8</v>
      </c>
      <c r="AU48" s="29">
        <f t="shared" si="141"/>
        <v>-1.2645090585E-10</v>
      </c>
      <c r="AV48" s="29">
        <f t="shared" si="141"/>
        <v>-2.6699690919069998E-10</v>
      </c>
      <c r="AW48" s="29">
        <f t="shared" si="141"/>
        <v>-1.776915066741E-10</v>
      </c>
      <c r="AX48" s="29">
        <f t="shared" si="141"/>
        <v>-1.230761251803E-10</v>
      </c>
      <c r="AY48" s="29">
        <f t="shared" si="141"/>
        <v>-6.2252177147749994E-11</v>
      </c>
      <c r="AZ48" s="28">
        <f t="shared" si="142"/>
        <v>-0.29012200819843181</v>
      </c>
      <c r="BA48" s="28">
        <f t="shared" si="143"/>
        <v>14.645829718548478</v>
      </c>
      <c r="BB48" s="29">
        <f t="shared" si="144"/>
        <v>5.2136280476757857E-4</v>
      </c>
      <c r="BC48" s="29">
        <f t="shared" si="145"/>
        <v>3.8084601924849744E-4</v>
      </c>
      <c r="BD48" s="29">
        <f t="shared" si="146"/>
        <v>2.0066755282279773E-3</v>
      </c>
      <c r="BE48" s="29">
        <f t="shared" si="147"/>
        <v>-1.1787853095978463E-8</v>
      </c>
      <c r="BF48" s="29">
        <f t="shared" si="148"/>
        <v>-4.2530195111673846E-6</v>
      </c>
      <c r="BG48" s="29">
        <f t="shared" si="149"/>
        <v>3.0862362655793149E-8</v>
      </c>
      <c r="BH48" s="29">
        <f t="shared" si="150"/>
        <v>-4.1628237092344618E-6</v>
      </c>
      <c r="BI48" s="29">
        <f t="shared" si="151"/>
        <v>-8.594067395442E-11</v>
      </c>
      <c r="BJ48" s="29">
        <f t="shared" si="151"/>
        <v>-1.6034862564600001E-10</v>
      </c>
      <c r="BK48" s="29">
        <f t="shared" si="151"/>
        <v>1.076574228603E-11</v>
      </c>
      <c r="BL48" s="29">
        <f t="shared" si="151"/>
        <v>-1.010423927474E-10</v>
      </c>
      <c r="BM48" s="29">
        <f t="shared" si="151"/>
        <v>5.9218024418189999E-11</v>
      </c>
    </row>
    <row r="49" spans="1:65" x14ac:dyDescent="0.2">
      <c r="A49" s="51" t="str">
        <f>SIAF!B14</f>
        <v>FGS1_SUB8DIAG</v>
      </c>
      <c r="B49" s="20">
        <f>SIAF!U14*COS(RADIANS(SIAF!T14))</f>
        <v>-1</v>
      </c>
      <c r="C49" s="20">
        <f>SIN(RADIANS(SIAF!T14))</f>
        <v>1.22514845490862E-16</v>
      </c>
      <c r="D49" s="26">
        <f>-SIAF!U14*SIN(RADIANS(SIAF!T14))</f>
        <v>-1.22514845490862E-16</v>
      </c>
      <c r="E49" s="26">
        <f>COS(RADIANS(SIAF!T14))</f>
        <v>-1</v>
      </c>
      <c r="F49" s="52">
        <f>B49*(SIAF!H14-SIAF!H$3)</f>
        <v>480</v>
      </c>
      <c r="G49" s="52">
        <f>E49*(SIAF!I14-SIAF!I$3)</f>
        <v>480</v>
      </c>
      <c r="H49" s="24">
        <f t="shared" si="110"/>
        <v>6.7824831599462412E-2</v>
      </c>
      <c r="I49" s="24">
        <f t="shared" si="111"/>
        <v>-4.2415616237304309E-4</v>
      </c>
      <c r="J49" s="25">
        <f t="shared" si="112"/>
        <v>-3.2261643768864144E-7</v>
      </c>
      <c r="K49" s="25">
        <f t="shared" si="113"/>
        <v>-5.5840428784592747E-7</v>
      </c>
      <c r="L49" s="25">
        <f t="shared" si="114"/>
        <v>-1.0387152993614075E-7</v>
      </c>
      <c r="M49" s="25">
        <f t="shared" si="115"/>
        <v>9.2736471336822071E-11</v>
      </c>
      <c r="N49" s="25">
        <f t="shared" si="116"/>
        <v>1.212481672190432E-11</v>
      </c>
      <c r="O49" s="25">
        <f t="shared" si="117"/>
        <v>1.0258787408179824E-10</v>
      </c>
      <c r="P49" s="25">
        <f t="shared" si="118"/>
        <v>2.6558949495565205E-12</v>
      </c>
      <c r="Q49" s="25">
        <f t="shared" si="119"/>
        <v>-3.5614200590160003E-15</v>
      </c>
      <c r="R49" s="25">
        <f t="shared" si="119"/>
        <v>-6.1798295595149998E-15</v>
      </c>
      <c r="S49" s="25">
        <f t="shared" si="119"/>
        <v>-5.3599079878480004E-15</v>
      </c>
      <c r="T49" s="25">
        <f t="shared" si="119"/>
        <v>-6.4351546181719998E-15</v>
      </c>
      <c r="U49" s="25">
        <f t="shared" si="119"/>
        <v>-1.1294561811010001E-15</v>
      </c>
      <c r="V49" s="24">
        <f t="shared" si="120"/>
        <v>1.6195770360220366E-3</v>
      </c>
      <c r="W49" s="24">
        <f t="shared" si="121"/>
        <v>6.9050663457477693E-2</v>
      </c>
      <c r="X49" s="21">
        <f t="shared" si="122"/>
        <v>-2.2436827473175126E-7</v>
      </c>
      <c r="Y49" s="21">
        <f t="shared" si="123"/>
        <v>-2.5906188944460433E-7</v>
      </c>
      <c r="Z49" s="21">
        <f t="shared" si="124"/>
        <v>-7.9958826813898788E-7</v>
      </c>
      <c r="AA49" s="21">
        <f t="shared" si="125"/>
        <v>5.3009817464260007E-12</v>
      </c>
      <c r="AB49" s="21">
        <f t="shared" si="126"/>
        <v>1.0225774492921168E-10</v>
      </c>
      <c r="AC49" s="21">
        <f t="shared" si="127"/>
        <v>1.538018262189608E-11</v>
      </c>
      <c r="AD49" s="21">
        <f t="shared" si="128"/>
        <v>1.1246205121289568E-10</v>
      </c>
      <c r="AE49" s="14">
        <f t="shared" si="129"/>
        <v>-1.9008959603790001E-15</v>
      </c>
      <c r="AF49" s="14">
        <f t="shared" si="129"/>
        <v>-3.9780046586589999E-15</v>
      </c>
      <c r="AG49" s="14">
        <f t="shared" si="129"/>
        <v>-9.8186315624159998E-15</v>
      </c>
      <c r="AH49" s="14">
        <f t="shared" si="129"/>
        <v>-4.8740771587739999E-15</v>
      </c>
      <c r="AI49" s="14">
        <f t="shared" si="129"/>
        <v>-8.2189789385900006E-15</v>
      </c>
      <c r="AJ49" s="27">
        <f t="shared" si="130"/>
        <v>32.603682517213628</v>
      </c>
      <c r="AK49" s="27">
        <f t="shared" si="131"/>
        <v>34.244884670904781</v>
      </c>
      <c r="AL49" s="28">
        <f t="shared" si="132"/>
        <v>14.74184828606098</v>
      </c>
      <c r="AM49" s="28">
        <f t="shared" si="133"/>
        <v>9.0714034004065705E-2</v>
      </c>
      <c r="AN49" s="29">
        <f t="shared" si="134"/>
        <v>9.9801724257234797E-4</v>
      </c>
      <c r="AO49" s="29">
        <f t="shared" si="135"/>
        <v>1.7601643396984597E-3</v>
      </c>
      <c r="AP49" s="29">
        <f t="shared" si="136"/>
        <v>3.4827554565848237E-4</v>
      </c>
      <c r="AQ49" s="29">
        <f t="shared" si="137"/>
        <v>-4.2073964445331132E-6</v>
      </c>
      <c r="AR49" s="29">
        <f t="shared" si="138"/>
        <v>-6.8172736726010421E-8</v>
      </c>
      <c r="AS49" s="29">
        <f t="shared" si="139"/>
        <v>-4.1524906521828397E-6</v>
      </c>
      <c r="AT49" s="29">
        <f t="shared" si="140"/>
        <v>-6.152419360739707E-8</v>
      </c>
      <c r="AU49" s="29">
        <f t="shared" si="141"/>
        <v>-1.2645090585E-10</v>
      </c>
      <c r="AV49" s="29">
        <f t="shared" si="141"/>
        <v>-2.6699690919069998E-10</v>
      </c>
      <c r="AW49" s="29">
        <f t="shared" si="141"/>
        <v>-1.776915066741E-10</v>
      </c>
      <c r="AX49" s="29">
        <f t="shared" si="141"/>
        <v>-1.230761251803E-10</v>
      </c>
      <c r="AY49" s="29">
        <f t="shared" si="141"/>
        <v>-6.2252177147749994E-11</v>
      </c>
      <c r="AZ49" s="28">
        <f t="shared" si="142"/>
        <v>-0.34563072124863631</v>
      </c>
      <c r="BA49" s="28">
        <f t="shared" si="143"/>
        <v>14.480071322696041</v>
      </c>
      <c r="BB49" s="29">
        <f t="shared" si="144"/>
        <v>6.6457527490381286E-4</v>
      </c>
      <c r="BC49" s="29">
        <f t="shared" si="145"/>
        <v>6.5142249849224512E-4</v>
      </c>
      <c r="BD49" s="29">
        <f t="shared" si="146"/>
        <v>2.4260136396251028E-3</v>
      </c>
      <c r="BE49" s="29">
        <f t="shared" si="147"/>
        <v>4.6590663460435242E-9</v>
      </c>
      <c r="BF49" s="29">
        <f t="shared" si="148"/>
        <v>-4.2382796664269379E-6</v>
      </c>
      <c r="BG49" s="29">
        <f t="shared" si="149"/>
        <v>4.0370595999100797E-8</v>
      </c>
      <c r="BH49" s="29">
        <f t="shared" si="150"/>
        <v>-4.1675463465203566E-6</v>
      </c>
      <c r="BI49" s="29">
        <f t="shared" si="151"/>
        <v>-8.594067395442E-11</v>
      </c>
      <c r="BJ49" s="29">
        <f t="shared" si="151"/>
        <v>-1.6034862564600001E-10</v>
      </c>
      <c r="BK49" s="29">
        <f t="shared" si="151"/>
        <v>1.076574228603E-11</v>
      </c>
      <c r="BL49" s="29">
        <f t="shared" si="151"/>
        <v>-1.010423927474E-10</v>
      </c>
      <c r="BM49" s="29">
        <f t="shared" si="151"/>
        <v>5.9218024418189999E-11</v>
      </c>
    </row>
    <row r="50" spans="1:65" x14ac:dyDescent="0.2">
      <c r="A50" s="51" t="str">
        <f>SIAF!B15</f>
        <v>FGS1_SUB8CNTR</v>
      </c>
      <c r="B50" s="20">
        <f>SIAF!U15*COS(RADIANS(SIAF!T15))</f>
        <v>-1</v>
      </c>
      <c r="C50" s="20">
        <f>SIN(RADIANS(SIAF!T15))</f>
        <v>1.22514845490862E-16</v>
      </c>
      <c r="D50" s="26">
        <f>-SIAF!U15*SIN(RADIANS(SIAF!T15))</f>
        <v>-1.22514845490862E-16</v>
      </c>
      <c r="E50" s="26">
        <f>COS(RADIANS(SIAF!T15))</f>
        <v>-1</v>
      </c>
      <c r="F50" s="52">
        <f>B50*(SIAF!H15-SIAF!H$3)</f>
        <v>0</v>
      </c>
      <c r="G50" s="52">
        <f>E50*(SIAF!I15-SIAF!I$3)</f>
        <v>0</v>
      </c>
      <c r="H50" s="24">
        <f t="shared" si="110"/>
        <v>6.8501423228439995E-2</v>
      </c>
      <c r="I50" s="24">
        <f t="shared" si="111"/>
        <v>0</v>
      </c>
      <c r="J50" s="25">
        <f t="shared" si="112"/>
        <v>-4.724065965217E-7</v>
      </c>
      <c r="K50" s="25">
        <f t="shared" si="113"/>
        <v>-6.8218763928269995E-7</v>
      </c>
      <c r="L50" s="25">
        <f t="shared" si="114"/>
        <v>-1.6418246012000001E-7</v>
      </c>
      <c r="M50" s="25">
        <f t="shared" si="115"/>
        <v>1.025407160387E-10</v>
      </c>
      <c r="N50" s="25">
        <f t="shared" si="116"/>
        <v>2.616928295594E-11</v>
      </c>
      <c r="O50" s="25">
        <f t="shared" si="117"/>
        <v>1.1700000840030001E-10</v>
      </c>
      <c r="P50" s="25">
        <f t="shared" si="118"/>
        <v>7.9133250339930003E-12</v>
      </c>
      <c r="Q50" s="25">
        <f t="shared" si="119"/>
        <v>-3.5614200590160003E-15</v>
      </c>
      <c r="R50" s="25">
        <f t="shared" si="119"/>
        <v>-6.1798295595149998E-15</v>
      </c>
      <c r="S50" s="25">
        <f t="shared" si="119"/>
        <v>-5.3599079878480004E-15</v>
      </c>
      <c r="T50" s="25">
        <f t="shared" si="119"/>
        <v>-6.4351546181719998E-15</v>
      </c>
      <c r="U50" s="25">
        <f t="shared" si="119"/>
        <v>-1.1294561811010001E-15</v>
      </c>
      <c r="V50" s="24">
        <f t="shared" si="120"/>
        <v>2.018519748383E-3</v>
      </c>
      <c r="W50" s="24">
        <f t="shared" si="121"/>
        <v>7.0058863619000003E-2</v>
      </c>
      <c r="X50" s="21">
        <f t="shared" si="122"/>
        <v>-2.887250141203E-7</v>
      </c>
      <c r="Y50" s="21">
        <f t="shared" si="123"/>
        <v>-3.8716170969380001E-7</v>
      </c>
      <c r="Z50" s="21">
        <f t="shared" si="124"/>
        <v>-9.8590920087289993E-7</v>
      </c>
      <c r="AA50" s="21">
        <f t="shared" si="125"/>
        <v>1.0860144226510001E-11</v>
      </c>
      <c r="AB50" s="21">
        <f t="shared" si="126"/>
        <v>1.1741195793759999E-10</v>
      </c>
      <c r="AC50" s="21">
        <f t="shared" si="127"/>
        <v>3.1824740030450001E-11</v>
      </c>
      <c r="AD50" s="21">
        <f t="shared" si="128"/>
        <v>1.305820478112E-10</v>
      </c>
      <c r="AE50" s="14">
        <f t="shared" si="129"/>
        <v>-1.9008959603790001E-15</v>
      </c>
      <c r="AF50" s="14">
        <f t="shared" si="129"/>
        <v>-3.9780046586589999E-15</v>
      </c>
      <c r="AG50" s="14">
        <f t="shared" si="129"/>
        <v>-9.8186315624159998E-15</v>
      </c>
      <c r="AH50" s="14">
        <f t="shared" si="129"/>
        <v>-4.8740771587739999E-15</v>
      </c>
      <c r="AI50" s="14">
        <f t="shared" si="129"/>
        <v>-8.2189789385900006E-15</v>
      </c>
      <c r="AJ50" s="27">
        <f t="shared" si="130"/>
        <v>0</v>
      </c>
      <c r="AK50" s="27">
        <f t="shared" si="131"/>
        <v>0</v>
      </c>
      <c r="AL50" s="28">
        <f t="shared" si="132"/>
        <v>14.59811950932</v>
      </c>
      <c r="AM50" s="28">
        <f t="shared" si="133"/>
        <v>-4.2316828680280001E-5</v>
      </c>
      <c r="AN50" s="29">
        <f t="shared" si="134"/>
        <v>1.4099724652009999E-3</v>
      </c>
      <c r="AO50" s="29">
        <f t="shared" si="135"/>
        <v>2.0469348024489999E-3</v>
      </c>
      <c r="AP50" s="29">
        <f t="shared" si="136"/>
        <v>4.8894354295899996E-4</v>
      </c>
      <c r="AQ50" s="29">
        <f t="shared" si="137"/>
        <v>-4.1817621054169998E-6</v>
      </c>
      <c r="AR50" s="29">
        <f t="shared" si="138"/>
        <v>-2.9887439038909999E-8</v>
      </c>
      <c r="AS50" s="29">
        <f t="shared" si="139"/>
        <v>-4.1282596741060002E-6</v>
      </c>
      <c r="AT50" s="29">
        <f t="shared" si="140"/>
        <v>-4.8984184188819998E-8</v>
      </c>
      <c r="AU50" s="29">
        <f t="shared" si="141"/>
        <v>-1.2645090585E-10</v>
      </c>
      <c r="AV50" s="29">
        <f t="shared" si="141"/>
        <v>-2.6699690919069998E-10</v>
      </c>
      <c r="AW50" s="29">
        <f t="shared" si="141"/>
        <v>-1.776915066741E-10</v>
      </c>
      <c r="AX50" s="29">
        <f t="shared" si="141"/>
        <v>-1.230761251803E-10</v>
      </c>
      <c r="AY50" s="29">
        <f t="shared" si="141"/>
        <v>-6.2252177147749994E-11</v>
      </c>
      <c r="AZ50" s="28">
        <f t="shared" si="142"/>
        <v>-0.42064310923920001</v>
      </c>
      <c r="BA50" s="28">
        <f t="shared" si="143"/>
        <v>14.27360514676</v>
      </c>
      <c r="BB50" s="29">
        <f t="shared" si="144"/>
        <v>8.0818636834489995E-4</v>
      </c>
      <c r="BC50" s="29">
        <f t="shared" si="145"/>
        <v>9.2420582247880001E-4</v>
      </c>
      <c r="BD50" s="29">
        <f t="shared" si="146"/>
        <v>2.8529385153509999E-3</v>
      </c>
      <c r="BE50" s="29">
        <f t="shared" si="147"/>
        <v>2.1358116334129999E-8</v>
      </c>
      <c r="BF50" s="29">
        <f t="shared" si="148"/>
        <v>-4.2233331425849999E-6</v>
      </c>
      <c r="BG50" s="29">
        <f t="shared" si="149"/>
        <v>5.0049145571510001E-8</v>
      </c>
      <c r="BH50" s="29">
        <f t="shared" si="150"/>
        <v>-4.1723636500930001E-6</v>
      </c>
      <c r="BI50" s="29">
        <f t="shared" si="151"/>
        <v>-8.594067395442E-11</v>
      </c>
      <c r="BJ50" s="29">
        <f t="shared" si="151"/>
        <v>-1.6034862564600001E-10</v>
      </c>
      <c r="BK50" s="29">
        <f t="shared" si="151"/>
        <v>1.076574228603E-11</v>
      </c>
      <c r="BL50" s="29">
        <f t="shared" si="151"/>
        <v>-1.010423927474E-10</v>
      </c>
      <c r="BM50" s="29">
        <f t="shared" si="151"/>
        <v>5.9218024418189999E-11</v>
      </c>
    </row>
    <row r="51" spans="1:65" x14ac:dyDescent="0.2">
      <c r="A51" s="51" t="str">
        <f>SIAF!B16</f>
        <v>FGS2_SUB128LL</v>
      </c>
      <c r="B51" s="20">
        <f>SIAF!U16*COS(RADIANS(SIAF!T16))</f>
        <v>-1</v>
      </c>
      <c r="C51" s="20">
        <f>SIN(RADIANS(SIAF!T16))</f>
        <v>0</v>
      </c>
      <c r="D51" s="26">
        <f>-SIAF!U16*SIN(RADIANS(SIAF!T16))</f>
        <v>0</v>
      </c>
      <c r="E51" s="26">
        <f>COS(RADIANS(SIAF!T16))</f>
        <v>1</v>
      </c>
      <c r="F51" s="52">
        <f>B51*(SIAF!H16-SIAF!H$3)</f>
        <v>960</v>
      </c>
      <c r="G51" s="52">
        <f>E51*(SIAF!I16-SIAF!I$3)</f>
        <v>-960</v>
      </c>
      <c r="H51" s="24">
        <f t="shared" ref="H51:H52" si="152">H$41+2*J$41*$F51+K$41*$G51+3*M$41*$F51^2+2*N$41*$F51*$G51+O$41*$G51^2+4*Q$41*$F51^3+3*R$41*$F51^2*$G51+2*S$41*$F51*$G51^2+T$41*$G51^3</f>
        <v>6.9567255369056558E-2</v>
      </c>
      <c r="I51" s="24">
        <f t="shared" ref="I51:I52" si="153">I$41+K$41*$F51+2*L$41*$G51+N$41*$F51^2+2*O$41*$F51*$G51+3*P$41*$G51^2+R$41*$F51^3+2*S$41*$F51^2*$G51+3*T$41*$F51*$G51^2+4*U$41*$G51^3</f>
        <v>-1.0937848038645637E-3</v>
      </c>
      <c r="J51" s="25">
        <f t="shared" ref="J51:J52" si="154">J$41+3*M$41*$F51+N$41*$G51+6*Q$41*$F51^2+3*R$41*$F51*$G51+S$41*$G51^2</f>
        <v>5.8793086253733362E-7</v>
      </c>
      <c r="K51" s="25">
        <f t="shared" ref="K51:K52" si="155">K$41+2*N$41*$F51+2*O$41*$G51+3*R$41*$F51^2+4*S$41*$F51*$G51+3*T$41*$G51^2</f>
        <v>-9.4320687495517129E-7</v>
      </c>
      <c r="L51" s="25">
        <f t="shared" ref="L51:L52" si="156">L$41+O$41*$F51+3*P$41*$G51+S$41*$F51^2+3*T$41*$F51*$G51+6*U$41*$G51^2</f>
        <v>2.4942350798352403E-7</v>
      </c>
      <c r="M51" s="25">
        <f t="shared" ref="M51:M52" si="157">M$41+4*Q$41*$F51+R$41*$G51</f>
        <v>1.0758441239977527E-10</v>
      </c>
      <c r="N51" s="25">
        <f t="shared" ref="N51:N52" si="158">N$41+3*R$41*$F51+2*S$41*$G51</f>
        <v>-3.7371778298850883E-11</v>
      </c>
      <c r="O51" s="25">
        <f t="shared" ref="O51:O52" si="159">O$41+2*S$41*$F51+3*T$41*$G51</f>
        <v>1.3498791543718993E-10</v>
      </c>
      <c r="P51" s="25">
        <f t="shared" ref="P51:P52" si="160">P$41+T$41*$F51+4*U$41*$G51</f>
        <v>-1.2985777370303832E-11</v>
      </c>
      <c r="Q51" s="25">
        <f t="shared" ref="Q51:U52" si="161">Q$41</f>
        <v>1.8798614397439999E-15</v>
      </c>
      <c r="R51" s="25">
        <f t="shared" si="161"/>
        <v>-5.4607743932169998E-15</v>
      </c>
      <c r="S51" s="25">
        <f t="shared" si="161"/>
        <v>3.1835220977009999E-15</v>
      </c>
      <c r="T51" s="25">
        <f t="shared" si="161"/>
        <v>-6.0680286901749997E-15</v>
      </c>
      <c r="U51" s="25">
        <f t="shared" si="161"/>
        <v>5.6440431557730002E-16</v>
      </c>
      <c r="V51" s="24">
        <f t="shared" ref="V51:V52" si="162">V$41+2*X$41*$F51+Y$41*$G51+3*AA$41*$F51^2+2*AB$41*$F51*$G51+AC$41*$G51^2+4*AE$41*$F51^3+3*AF$41*$F51^2*$G51+2*AG$41*$F51*$G51^2+AH$41*$G51^3</f>
        <v>-2.1139603657828227E-3</v>
      </c>
      <c r="W51" s="24">
        <f t="shared" ref="W51:W52" si="163">W$41+Y$41*$F51+2*Z$41*$G51+AB$41*$F51^2+2*AC$41*$F51*$G51+3*AD$41*$G51^2+AF$41*$F51^3+2*AG$41*$F51^2*$G51+3*AH$41*$F51*$G51^2+4*AI$41*$G51^3</f>
        <v>7.2421873936386078E-2</v>
      </c>
      <c r="X51" s="21">
        <f t="shared" ref="X51:X52" si="164">X$41+3*AA$41*$F51+AB$41*$G51+6*AE$41*$F51^2+3*AF$41*$F51*$G51+AG$41*$G51^2</f>
        <v>-4.1590187762743149E-7</v>
      </c>
      <c r="Y51" s="21">
        <f t="shared" ref="Y51:Y52" si="165">Y$41+2*AB$41*$F51+2*AC$41*$G51+3*AF$41*$F51^2+4*AG$41*$F51*$G51+3*AH$41*$G51^2</f>
        <v>5.1065114978286922E-7</v>
      </c>
      <c r="Z51" s="21">
        <f t="shared" ref="Z51:Z52" si="166">Z$41+AC$41*$F51+3*AD$41*$G51+AG$41*$F51^2+3*AH$41*$F51*$G51+6*AI$41*$G51^2</f>
        <v>-1.4103565548993241E-6</v>
      </c>
      <c r="AA51" s="21">
        <f t="shared" ref="AA51:AA52" si="167">AA$41+4*AE$41*$F51+AF$41*$G51</f>
        <v>-1.4179964253055281E-11</v>
      </c>
      <c r="AB51" s="21">
        <f t="shared" ref="AB51:AB52" si="168">AB$41+3*AF$41*$F51+2*AG$41*$G51</f>
        <v>1.3554238980264319E-10</v>
      </c>
      <c r="AC51" s="21">
        <f t="shared" ref="AC51:AC52" si="169">AC$41+2*AG$41*$F51+3*AH$41*$G51</f>
        <v>-4.4207259306427277E-11</v>
      </c>
      <c r="AD51" s="21">
        <f t="shared" ref="AD51:AD52" si="170">AD$41+AH$41*$F51+4*AI$41*$G51</f>
        <v>1.6057915264289886E-10</v>
      </c>
      <c r="AE51" s="14">
        <f t="shared" ref="AE51:AI52" si="171">AE$41</f>
        <v>-1.5578603458240001E-15</v>
      </c>
      <c r="AF51" s="14">
        <f t="shared" si="171"/>
        <v>2.4687355146470001E-15</v>
      </c>
      <c r="AG51" s="14">
        <f t="shared" si="171"/>
        <v>-9.1152308174269995E-15</v>
      </c>
      <c r="AH51" s="14">
        <f t="shared" si="171"/>
        <v>2.8651216690130001E-15</v>
      </c>
      <c r="AI51" s="14">
        <f t="shared" si="171"/>
        <v>-7.8318692487100003E-15</v>
      </c>
      <c r="AJ51" s="27">
        <f t="shared" ref="AJ51:AJ52" si="172">H$41*F51+I$41*G51+J$41*F51^2+K$41*F51*G51+L$41*G51^2+M$41*F51^3+N$41*F51^2*G51+O$41*F51*G51^2+P$41*G51^3+Q$41*F51^4+R$41*F51^3*G51+S$41*F51^2*G51^2+T$41*F51*G51^3+U$41*G51^4</f>
        <v>66.438227044094077</v>
      </c>
      <c r="AK51" s="27">
        <f t="shared" ref="AK51:AK52" si="173">V$41*F51+W$41*G51+X$41*F51^2+Y$41*F51*G51+Z$41*G51^2+AA$41*F51^3+AB$41*F51^2*G51+AC$41*F51*G51^2+AD$41*G51^3+AE$41*F51^4+AF$41*F51^3*G51+AG$41*F51^2*G51^2+AH$41*F51*G51^3+AI$41*G51^4</f>
        <v>-69.694104308906503</v>
      </c>
      <c r="AL51" s="28">
        <f t="shared" ref="AL51:AL52" si="174">AL$41+2*AN$41*$AJ51+AO$41*$AK51+3*AQ$41*$AJ51^2+2*AR$41*$AJ51*$AK51+AS$41*$AK51^2+4*AU$41*$AJ51^3+3*AV$41*$AJ51^2*$AK51+2*AW$41*$AJ51*$AK51^2+AX$41*$AK51^3</f>
        <v>14.380921508854101</v>
      </c>
      <c r="AM51" s="28">
        <f t="shared" ref="AM51:AM52" si="175">AM$41+AO$41*$AJ51+2*AP$41*$AK51+AR$41*$AJ51^2+2*AS$41*$AJ51*$AK51+3*AT$41*$AK51^2+AV$41*$AJ51^3+2*AW$41*$AJ51^2*$AK51+3*AX$41*$AJ51*$AK51^2+4*AY$41*$AK51^3</f>
        <v>0.21741943197149771</v>
      </c>
      <c r="AN51" s="29">
        <f t="shared" ref="AN51:AN52" si="176">AN$41+3*AQ$41*$AJ51+AR$41*$AK51+6*AU$41*$AJ51^2+3*AV$41*$AJ51*$AK51+AW$41*$AK51^2</f>
        <v>-1.6644660001563724E-3</v>
      </c>
      <c r="AO51" s="29">
        <f t="shared" ref="AO51:AO52" si="177">AO$41+2*AR$41*$AJ51+2*AS$41*$AK51+3*AV$41*$AJ51^2+4*AW$41*$AJ51*$AK51+3*AX$41*$AK51^2</f>
        <v>2.5998316436655041E-3</v>
      </c>
      <c r="AP51" s="29">
        <f t="shared" ref="AP51:AP52" si="178">AP$41+AS$41*$AJ51+3*AT$41*$AK51+AW$41*$AJ51^2+3*AX$41*$AJ51*$AK51+6*AY$41*$AK51^2</f>
        <v>-5.9731263139635633E-4</v>
      </c>
      <c r="AQ51" s="29">
        <f t="shared" ref="AQ51:AQ52" si="179">AQ$41+4*AU$41*$AJ51+AV$41*$AK51</f>
        <v>-4.1887334818975339E-6</v>
      </c>
      <c r="AR51" s="29">
        <f t="shared" ref="AR51:AR52" si="180">AR$41+3*AV$41*$AJ51+2*AW$41*$AK51</f>
        <v>3.5490202299578123E-8</v>
      </c>
      <c r="AS51" s="29">
        <f t="shared" ref="AS51:AS52" si="181">AS$41+2*AW$41*$AJ51+3*AX$41*$AK51</f>
        <v>-4.0714977614841493E-6</v>
      </c>
      <c r="AT51" s="29">
        <f t="shared" ref="AT51:AT52" si="182">AT$41+AX$41*$AJ51+4*AY$41*$AK51</f>
        <v>4.4457032350542067E-8</v>
      </c>
      <c r="AU51" s="29">
        <f t="shared" ref="AU51:AY52" si="183">AU$41</f>
        <v>-3.9607268667389997E-11</v>
      </c>
      <c r="AV51" s="29">
        <f t="shared" si="183"/>
        <v>-2.741592756941E-11</v>
      </c>
      <c r="AW51" s="29">
        <f t="shared" si="183"/>
        <v>1.289142763909E-10</v>
      </c>
      <c r="AX51" s="29">
        <f t="shared" si="183"/>
        <v>-1.987879065708E-10</v>
      </c>
      <c r="AY51" s="29">
        <f t="shared" si="183"/>
        <v>-1.034051776871E-10</v>
      </c>
      <c r="AZ51" s="28">
        <f t="shared" ref="AZ51:AZ52" si="184">AZ$41+2*BB$41*$AJ51+BC$41*$AK51+3*BE$41*$AJ51^2+2*BF$41*$AJ51*$AK51+BG$41*$AK51^2+4*BI$41*$AJ51^3+3*BJ$41*$AJ51^2*$AK51+2*BK$41*$AJ51*$AK51^2+BL$41*$AK51^3</f>
        <v>0.4200821370209612</v>
      </c>
      <c r="BA51" s="28">
        <f t="shared" ref="BA51:BA52" si="185">BA$41+BC$41*$AJ51+2*BD$41*$AK51+BF$41*$AJ51^2+2*BG$41*$AJ51*$AK51+3*BH$41*$AK51^2+BJ$41*$AJ51^3+2*BK$41*$AJ51^2*$AK51+3*BL$41*$AJ51*$AK51^2+4*BM$41*$AK51^3</f>
        <v>13.813198757005335</v>
      </c>
      <c r="BB51" s="29">
        <f t="shared" ref="BB51:BB52" si="186">BB$41+3*BE$41*$AJ51+BF$41*$AK51+6*BI$41*$AJ51^2+3*BJ$41*$AJ51*$AK51+BK$41*$AK51^2</f>
        <v>1.1028437053646394E-3</v>
      </c>
      <c r="BC51" s="29">
        <f t="shared" ref="BC51:BC52" si="187">BC$41+2*BF$41*$AJ51+2*BG$41*$AK51+3*BJ$41*$AJ51^2+4*BK$41*$AJ51*$AK51+3*BL$41*$AK51^2</f>
        <v>-1.0877192501529995E-3</v>
      </c>
      <c r="BD51" s="29">
        <f t="shared" ref="BD51:BD52" si="188">BD$41+BG$41*$AJ51+3*BH$41*$AK51+BK$41*$AJ51^2+3*BL$41*$AJ51*$AK51+6*BM$41*$AK51^2</f>
        <v>3.7118589127310632E-3</v>
      </c>
      <c r="BE51" s="29">
        <f t="shared" ref="BE51:BE52" si="189">BE$41+4*BI$41*$AJ51+BJ$41*$AK51</f>
        <v>-4.3648443065963929E-8</v>
      </c>
      <c r="BF51" s="29">
        <f t="shared" ref="BF51:BF52" si="190">BF$41+3*BJ$41*$AJ51+2*BK$41*$AK51</f>
        <v>-4.2408809830915571E-6</v>
      </c>
      <c r="BG51" s="29">
        <f t="shared" ref="BG51:BG52" si="191">BG$41+2*BK$41*$AJ51+3*BL$41*$AK51</f>
        <v>4.7415513099542081E-8</v>
      </c>
      <c r="BH51" s="29">
        <f t="shared" ref="BH51:BH52" si="192">BH$41+BL$41*$AJ51+4*BM$41*$AK51</f>
        <v>-4.2305889272792066E-6</v>
      </c>
      <c r="BI51" s="29">
        <f t="shared" ref="BI51:BM52" si="193">BI$41</f>
        <v>-1.3626456171609999E-10</v>
      </c>
      <c r="BJ51" s="29">
        <f t="shared" si="193"/>
        <v>8.6565834977909997E-11</v>
      </c>
      <c r="BK51" s="29">
        <f t="shared" si="193"/>
        <v>1.2332707880809999E-10</v>
      </c>
      <c r="BL51" s="29">
        <f t="shared" si="193"/>
        <v>-8.3937578082169997E-11</v>
      </c>
      <c r="BM51" s="29">
        <f t="shared" si="193"/>
        <v>1.4349148098220001E-10</v>
      </c>
    </row>
    <row r="52" spans="1:65" x14ac:dyDescent="0.2">
      <c r="A52" s="51" t="str">
        <f>SIAF!B17</f>
        <v>FGS2_SUB128DIAG</v>
      </c>
      <c r="B52" s="20">
        <f>SIAF!U17*COS(RADIANS(SIAF!T17))</f>
        <v>-1</v>
      </c>
      <c r="C52" s="20">
        <f>SIN(RADIANS(SIAF!T17))</f>
        <v>0</v>
      </c>
      <c r="D52" s="26">
        <f>-SIAF!U17*SIN(RADIANS(SIAF!T17))</f>
        <v>0</v>
      </c>
      <c r="E52" s="26">
        <f>COS(RADIANS(SIAF!T17))</f>
        <v>1</v>
      </c>
      <c r="F52" s="52">
        <f>B52*(SIAF!H17-SIAF!H$3)</f>
        <v>480</v>
      </c>
      <c r="G52" s="52">
        <f>E52*(SIAF!I17-SIAF!I$3)</f>
        <v>-480</v>
      </c>
      <c r="H52" s="24">
        <f t="shared" si="152"/>
        <v>6.8668768354038803E-2</v>
      </c>
      <c r="I52" s="24">
        <f t="shared" si="153"/>
        <v>-4.7781663188542766E-4</v>
      </c>
      <c r="J52" s="25">
        <f t="shared" si="154"/>
        <v>4.2217754630441277E-7</v>
      </c>
      <c r="K52" s="25">
        <f t="shared" si="155"/>
        <v>-7.886442116250537E-7</v>
      </c>
      <c r="L52" s="25">
        <f t="shared" si="156"/>
        <v>1.7163772660824867E-7</v>
      </c>
      <c r="M52" s="25">
        <f t="shared" si="157"/>
        <v>1.0135390672672264E-10</v>
      </c>
      <c r="N52" s="25">
        <f t="shared" si="158"/>
        <v>-2.645208195882544E-11</v>
      </c>
      <c r="O52" s="25">
        <f t="shared" si="159"/>
        <v>1.2319377290954495E-10</v>
      </c>
      <c r="P52" s="25">
        <f t="shared" si="160"/>
        <v>-8.9894673131114158E-12</v>
      </c>
      <c r="Q52" s="25">
        <f t="shared" si="161"/>
        <v>1.8798614397439999E-15</v>
      </c>
      <c r="R52" s="25">
        <f t="shared" si="161"/>
        <v>-5.4607743932169998E-15</v>
      </c>
      <c r="S52" s="25">
        <f t="shared" si="161"/>
        <v>3.1835220977009999E-15</v>
      </c>
      <c r="T52" s="25">
        <f t="shared" si="161"/>
        <v>-6.0680286901749997E-15</v>
      </c>
      <c r="U52" s="25">
        <f t="shared" si="161"/>
        <v>5.6440431557730002E-16</v>
      </c>
      <c r="V52" s="24">
        <f t="shared" si="162"/>
        <v>-1.5481852709133717E-3</v>
      </c>
      <c r="W52" s="24">
        <f t="shared" si="163"/>
        <v>7.0978706761238838E-2</v>
      </c>
      <c r="X52" s="21">
        <f t="shared" si="164"/>
        <v>-3.3638250730788953E-7</v>
      </c>
      <c r="Y52" s="21">
        <f t="shared" si="165"/>
        <v>3.5017884544484807E-7</v>
      </c>
      <c r="Z52" s="21">
        <f t="shared" si="166"/>
        <v>-1.1728103879538382E-6</v>
      </c>
      <c r="AA52" s="21">
        <f t="shared" si="167"/>
        <v>-1.000387934204264E-11</v>
      </c>
      <c r="AB52" s="21">
        <f t="shared" si="168"/>
        <v>1.2323678907682161E-10</v>
      </c>
      <c r="AC52" s="21">
        <f t="shared" si="169"/>
        <v>-3.1330862518318645E-11</v>
      </c>
      <c r="AD52" s="21">
        <f t="shared" si="170"/>
        <v>1.4416670528424943E-10</v>
      </c>
      <c r="AE52" s="14">
        <f t="shared" si="171"/>
        <v>-1.5578603458240001E-15</v>
      </c>
      <c r="AF52" s="14">
        <f t="shared" si="171"/>
        <v>2.4687355146470001E-15</v>
      </c>
      <c r="AG52" s="14">
        <f t="shared" si="171"/>
        <v>-9.1152308174269995E-15</v>
      </c>
      <c r="AH52" s="14">
        <f t="shared" si="171"/>
        <v>2.8651216690130001E-15</v>
      </c>
      <c r="AI52" s="14">
        <f t="shared" si="171"/>
        <v>-7.8318692487100003E-15</v>
      </c>
      <c r="AJ52" s="27">
        <f t="shared" si="172"/>
        <v>32.899684113591235</v>
      </c>
      <c r="AK52" s="27">
        <f t="shared" si="173"/>
        <v>-34.417387441787</v>
      </c>
      <c r="AL52" s="28">
        <f t="shared" si="174"/>
        <v>14.564980158879099</v>
      </c>
      <c r="AM52" s="28">
        <f t="shared" si="175"/>
        <v>9.794052061254864E-2</v>
      </c>
      <c r="AN52" s="29">
        <f t="shared" si="176"/>
        <v>-1.2417715420532242E-3</v>
      </c>
      <c r="AO52" s="29">
        <f t="shared" si="177"/>
        <v>2.3087481695911512E-3</v>
      </c>
      <c r="AP52" s="29">
        <f t="shared" si="178"/>
        <v>-4.559771451659958E-4</v>
      </c>
      <c r="AQ52" s="29">
        <f t="shared" si="179"/>
        <v>-4.184387145489804E-6</v>
      </c>
      <c r="AR52" s="29">
        <f t="shared" si="180"/>
        <v>4.7344017947619498E-8</v>
      </c>
      <c r="AS52" s="29">
        <f t="shared" si="181"/>
        <v>-4.1011827095604483E-6</v>
      </c>
      <c r="AT52" s="29">
        <f t="shared" si="182"/>
        <v>3.6532908385683586E-8</v>
      </c>
      <c r="AU52" s="29">
        <f t="shared" si="183"/>
        <v>-3.9607268667389997E-11</v>
      </c>
      <c r="AV52" s="29">
        <f t="shared" si="183"/>
        <v>-2.741592756941E-11</v>
      </c>
      <c r="AW52" s="29">
        <f t="shared" si="183"/>
        <v>1.289142763909E-10</v>
      </c>
      <c r="AX52" s="29">
        <f t="shared" si="183"/>
        <v>-1.987879065708E-10</v>
      </c>
      <c r="AY52" s="29">
        <f t="shared" si="183"/>
        <v>-1.034051776871E-10</v>
      </c>
      <c r="AZ52" s="28">
        <f t="shared" si="184"/>
        <v>0.31769905772014922</v>
      </c>
      <c r="BA52" s="28">
        <f t="shared" si="185"/>
        <v>14.090929184324654</v>
      </c>
      <c r="BB52" s="29">
        <f t="shared" si="186"/>
        <v>9.5655763139870439E-4</v>
      </c>
      <c r="BC52" s="29">
        <f t="shared" si="187"/>
        <v>-8.0051288376516334E-4</v>
      </c>
      <c r="BD52" s="29">
        <f t="shared" si="188"/>
        <v>3.2640528568432881E-3</v>
      </c>
      <c r="BE52" s="29">
        <f t="shared" si="189"/>
        <v>-2.2314225202996114E-8</v>
      </c>
      <c r="BF52" s="29">
        <f t="shared" si="190"/>
        <v>-4.2408897101273968E-6</v>
      </c>
      <c r="BG52" s="29">
        <f t="shared" si="191"/>
        <v>3.0259965515794804E-8</v>
      </c>
      <c r="BH52" s="29">
        <f t="shared" si="192"/>
        <v>-4.2075261498234039E-6</v>
      </c>
      <c r="BI52" s="29">
        <f t="shared" si="193"/>
        <v>-1.3626456171609999E-10</v>
      </c>
      <c r="BJ52" s="29">
        <f t="shared" si="193"/>
        <v>8.6565834977909997E-11</v>
      </c>
      <c r="BK52" s="29">
        <f t="shared" si="193"/>
        <v>1.2332707880809999E-10</v>
      </c>
      <c r="BL52" s="29">
        <f t="shared" si="193"/>
        <v>-8.3937578082169997E-11</v>
      </c>
      <c r="BM52" s="29">
        <f t="shared" si="193"/>
        <v>1.4349148098220001E-10</v>
      </c>
    </row>
    <row r="53" spans="1:65" x14ac:dyDescent="0.2">
      <c r="A53" s="51" t="str">
        <f>SIAF!B18</f>
        <v>FGS2_SUB128CNTR</v>
      </c>
      <c r="B53" s="20">
        <f>SIAF!U18*COS(RADIANS(SIAF!T18))</f>
        <v>-1</v>
      </c>
      <c r="C53" s="20">
        <f>SIN(RADIANS(SIAF!T18))</f>
        <v>0</v>
      </c>
      <c r="D53" s="26">
        <f>-SIAF!U18*SIN(RADIANS(SIAF!T18))</f>
        <v>0</v>
      </c>
      <c r="E53" s="26">
        <f>COS(RADIANS(SIAF!T18))</f>
        <v>1</v>
      </c>
      <c r="F53" s="52">
        <f>B53*(SIAF!H18-SIAF!H$3)</f>
        <v>0</v>
      </c>
      <c r="G53" s="52">
        <f>E53*(SIAF!I18-SIAF!I$3)</f>
        <v>0</v>
      </c>
      <c r="H53" s="24">
        <f>H$41+2*J$41*$F53+K$41*$G53+3*M$41*$F53^2+2*N$41*$F53*$G53+O$41*$G53^2+4*Q$41*$F53^3+3*R$41*$F53^2*$G53+2*S$41*$F53*$G53^2+T$41*$G53^3</f>
        <v>6.7991538908970001E-2</v>
      </c>
      <c r="I53" s="24">
        <f>I$41+K$41*$F53+2*L$41*$G53+N$41*$F53^2+2*O$41*$F53*$G53+3*P$41*$G53^2+R$41*$F53^3+2*S$41*$F53^2*$G53+3*T$41*$F53*$G53^2+4*U$41*$G53^3</f>
        <v>0</v>
      </c>
      <c r="J53" s="25">
        <f>J$41+3*M$41*$F53+N$41*$G53+6*Q$41*$F53^2+3*R$41*$F53*$G53+S$41*$G53^2</f>
        <v>2.7063761248389998E-7</v>
      </c>
      <c r="K53" s="25">
        <f>K$41+2*N$41*$F53+2*O$41*$G53+3*R$41*$F53^2+4*S$41*$F53*$G53+3*T$41*$G53^2</f>
        <v>-6.5588683360790001E-7</v>
      </c>
      <c r="L53" s="25">
        <f>L$41+O$41*$F53+3*P$41*$G53+S$41*$F53^2+3*T$41*$F53*$G53+6*U$41*$G53^2</f>
        <v>1.0526782012860001E-7</v>
      </c>
      <c r="M53" s="25">
        <f>M$41+4*Q$41*$F53+R$41*$G53</f>
        <v>9.5123401053669994E-11</v>
      </c>
      <c r="N53" s="25">
        <f>N$41+3*R$41*$F53+2*S$41*$G53</f>
        <v>-1.55323856188E-11</v>
      </c>
      <c r="O53" s="25">
        <f>O$41+2*S$41*$F53+3*T$41*$G53</f>
        <v>1.113996303819E-10</v>
      </c>
      <c r="P53" s="25">
        <f>P$41+T$41*$F53+4*U$41*$G53</f>
        <v>-4.9931572559189997E-12</v>
      </c>
      <c r="Q53" s="25">
        <f t="shared" ref="Q53:U54" si="194">Q$41</f>
        <v>1.8798614397439999E-15</v>
      </c>
      <c r="R53" s="25">
        <f t="shared" si="194"/>
        <v>-5.4607743932169998E-15</v>
      </c>
      <c r="S53" s="25">
        <f t="shared" si="194"/>
        <v>3.1835220977009999E-15</v>
      </c>
      <c r="T53" s="25">
        <f t="shared" si="194"/>
        <v>-6.0680286901749997E-15</v>
      </c>
      <c r="U53" s="25">
        <f t="shared" si="194"/>
        <v>5.6440431557730002E-16</v>
      </c>
      <c r="V53" s="24">
        <f>V$41+2*X$41*$F53+Y$41*$G53+3*AA$41*$F53^2+2*AB$41*$F53*$G53+AC$41*$G53^2+4*AE$41*$F53^3+3*AF$41*$F53^2*$G53+2*AG$41*$F53*$G53^2+AH$41*$G53^3</f>
        <v>-1.1242518251080001E-3</v>
      </c>
      <c r="W53" s="24">
        <f>W$41+Y$41*$F53+2*Z$41*$G53+AB$41*$F53^2+2*AC$41*$F53*$G53+3*AD$41*$G53^2+AF$41*$F53^3+2*AG$41*$F53^2*$G53+3*AH$41*$F53*$G53^2+4*AI$41*$G53^3</f>
        <v>6.9820497674780005E-2</v>
      </c>
      <c r="X53" s="21">
        <f>X$41+3*AA$41*$F53+AB$41*$G53+6*AE$41*$F53^2+3*AF$41*$F53*$G53+AG$41*$G53^2</f>
        <v>-2.6878338760860001E-7</v>
      </c>
      <c r="Y53" s="21">
        <f>Y$41+2*AB$41*$F53+2*AC$41*$G53+3*AF$41*$F53^2+4*AG$41*$F53*$G53+3*AH$41*$G53^2</f>
        <v>2.138812587202E-7</v>
      </c>
      <c r="Z53" s="21">
        <f>Z$41+AC$41*$F53+3*AD$41*$G53+AG$41*$F53^2+3*AH$41*$F53*$G53+6*AI$41*$G53^2</f>
        <v>-9.6507881566309995E-7</v>
      </c>
      <c r="AA53" s="21">
        <f>AA$41+4*AE$41*$F53+AF$41*$G53</f>
        <v>-5.8277944310300003E-12</v>
      </c>
      <c r="AB53" s="21">
        <f>AB$41+3*AF$41*$F53+2*AG$41*$G53</f>
        <v>1.10931188351E-10</v>
      </c>
      <c r="AC53" s="21">
        <f>AC$41+2*AG$41*$F53+3*AH$41*$G53</f>
        <v>-1.845446573021E-11</v>
      </c>
      <c r="AD53" s="21">
        <f>AD$41+AH$41*$F53+4*AI$41*$G53</f>
        <v>1.277542579256E-10</v>
      </c>
      <c r="AE53" s="14">
        <f t="shared" ref="AE53:AI54" si="195">AE$41</f>
        <v>-1.5578603458240001E-15</v>
      </c>
      <c r="AF53" s="14">
        <f t="shared" si="195"/>
        <v>2.4687355146470001E-15</v>
      </c>
      <c r="AG53" s="14">
        <f t="shared" si="195"/>
        <v>-9.1152308174269995E-15</v>
      </c>
      <c r="AH53" s="14">
        <f t="shared" si="195"/>
        <v>2.8651216690130001E-15</v>
      </c>
      <c r="AI53" s="14">
        <f t="shared" si="195"/>
        <v>-7.8318692487100003E-15</v>
      </c>
      <c r="AJ53" s="27">
        <f>H$41*F53+I$41*G53+J$41*F53^2+K$41*F53*G53+L$41*G53^2+M$41*F53^3+N$41*F53^2*G53+O$41*F53*G53^2+P$41*G53^3+Q$41*F53^4+R$41*F53^3*G53+S$41*F53^2*G53^2+T$41*F53*G53^3+U$41*G53^4</f>
        <v>0</v>
      </c>
      <c r="AK53" s="27">
        <f>V$41*F53+W$41*G53+X$41*F53^2+Y$41*F53*G53+Z$41*G53^2+AA$41*F53^3+AB$41*F53^2*G53+AC$41*F53*G53^2+AD$41*G53^3+AE$41*F53^4+AF$41*F53^3*G53+AG$41*F53^2*G53^2+AH$41*F53*G53^3+AI$41*G53^4</f>
        <v>0</v>
      </c>
      <c r="AL53" s="28">
        <f>AL$41+2*AN$41*$AJ53+AO$41*$AK53+3*AQ$41*$AJ53^2+2*AR$41*$AJ53*$AK53+AS$41*$AK53^2+4*AU$41*$AJ53^3+3*AV$41*$AJ53^2*$AK53+2*AW$41*$AJ53*$AK53^2+AX$41*$AK53^3</f>
        <v>14.70758074069</v>
      </c>
      <c r="AM53" s="28">
        <f>AM$41+AO$41*$AJ53+2*AP$41*$AK53+AR$41*$AJ53^2+2*AS$41*$AJ53*$AK53+3*AT$41*$AK53^2+AV$41*$AJ53^3+2*AW$41*$AJ53^2*$AK53+3*AX$41*$AJ53*$AK53^2+4*AY$41*$AK53^3</f>
        <v>8.2092930703370003E-5</v>
      </c>
      <c r="AN53" s="29">
        <f>AN$41+3*AQ$41*$AJ53+AR$41*$AK53+6*AU$41*$AJ53^2+3*AV$41*$AJ53*$AK53+AW$41*$AK53^2</f>
        <v>-8.2715842448279997E-4</v>
      </c>
      <c r="AO53" s="29">
        <f>AO$41+2*AR$41*$AJ53+2*AS$41*$AK53+3*AV$41*$AJ53^2+4*AW$41*$AJ53*$AK53+3*AX$41*$AK53^2</f>
        <v>2.0219496344240002E-3</v>
      </c>
      <c r="AP53" s="29">
        <f>AP$41+AS$41*$AJ53+3*AT$41*$AK53+AW$41*$AJ53^2+3*AX$41*$AJ53*$AK53+6*AY$41*$AK53^2</f>
        <v>-3.1719755274070002E-4</v>
      </c>
      <c r="AQ53" s="29">
        <f>AQ$41+4*AU$41*$AJ53+AV$41*$AK53</f>
        <v>-4.1801184635799996E-6</v>
      </c>
      <c r="AR53" s="29">
        <f>AR$41+3*AV$41*$AJ53+2*AW$41*$AK53</f>
        <v>5.8923729212409997E-8</v>
      </c>
      <c r="AS53" s="29">
        <f>AS$41+2*AW$41*$AJ53+3*AX$41*$AK53</f>
        <v>-4.1301904687000003E-6</v>
      </c>
      <c r="AT53" s="29">
        <f>AT$41+AX$41*$AJ53+4*AY$41*$AK53</f>
        <v>2.8837223461689999E-8</v>
      </c>
      <c r="AU53" s="29">
        <f t="shared" ref="AU53:AY54" si="196">AU$41</f>
        <v>-3.9607268667389997E-11</v>
      </c>
      <c r="AV53" s="29">
        <f t="shared" si="196"/>
        <v>-2.741592756941E-11</v>
      </c>
      <c r="AW53" s="29">
        <f t="shared" si="196"/>
        <v>1.289142763909E-10</v>
      </c>
      <c r="AX53" s="29">
        <f t="shared" si="196"/>
        <v>-1.987879065708E-10</v>
      </c>
      <c r="AY53" s="29">
        <f t="shared" si="196"/>
        <v>-1.034051776871E-10</v>
      </c>
      <c r="AZ53" s="28">
        <f>AZ$41+2*BB$41*$AJ53+BC$41*$AK53+3*BE$41*$AJ53^2+2*BF$41*$AJ53*$AK53+BG$41*$AK53^2+4*BI$41*$AJ53^3+3*BJ$41*$AJ53^2*$AK53+2*BK$41*$AJ53*$AK53^2+BL$41*$AK53^3</f>
        <v>0.2367901424868</v>
      </c>
      <c r="BA53" s="28">
        <f>BA$41+BC$41*$AJ53+2*BD$41*$AK53+BF$41*$AJ53^2+2*BG$41*$AJ53*$AK53+3*BH$41*$AK53^2+BJ$41*$AJ53^3+2*BK$41*$AJ53^2*$AK53+3*BL$41*$AJ53*$AK53^2+4*BM$41*$AK53^3</f>
        <v>14.32237448929</v>
      </c>
      <c r="BB53" s="29">
        <f>BB$41+3*BE$41*$AJ53+BF$41*$AK53+6*BI$41*$AJ53^2+3*BJ$41*$AJ53*$AK53+BK$41*$AK53^2</f>
        <v>8.1176675919300003E-4</v>
      </c>
      <c r="BC53" s="29">
        <f>BC$41+2*BF$41*$AJ53+2*BG$41*$AK53+3*BJ$41*$AJ53^2+4*BK$41*$AJ53*$AK53+3*BL$41*$AK53^2</f>
        <v>-5.199578583018E-4</v>
      </c>
      <c r="BD53" s="29">
        <f>BD$41+BG$41*$AJ53+3*BH$41*$AK53+BK$41*$AJ53^2+3*BL$41*$AJ53*$AK53+6*BM$41*$AK53^2</f>
        <v>2.8300596039669999E-3</v>
      </c>
      <c r="BE53" s="29">
        <f>BE$41+4*BI$41*$AJ53+BJ$41*$AK53</f>
        <v>-1.4026111759930001E-9</v>
      </c>
      <c r="BF53" s="29">
        <f>BF$41+3*BJ$41*$AJ53+2*BK$41*$AK53</f>
        <v>-4.2409444842980001E-6</v>
      </c>
      <c r="BG53" s="29">
        <f>BG$41+2*BK$41*$AJ53+3*BL$41*$AK53</f>
        <v>1.3478385207580001E-8</v>
      </c>
      <c r="BH53" s="29">
        <f>BH$41+BL$41*$AJ53+4*BM$41*$AK53</f>
        <v>-4.1850102224370002E-6</v>
      </c>
      <c r="BI53" s="29">
        <f t="shared" ref="BI53:BM54" si="197">BI$41</f>
        <v>-1.3626456171609999E-10</v>
      </c>
      <c r="BJ53" s="29">
        <f t="shared" si="197"/>
        <v>8.6565834977909997E-11</v>
      </c>
      <c r="BK53" s="29">
        <f t="shared" si="197"/>
        <v>1.2332707880809999E-10</v>
      </c>
      <c r="BL53" s="29">
        <f t="shared" si="197"/>
        <v>-8.3937578082169997E-11</v>
      </c>
      <c r="BM53" s="29">
        <f t="shared" si="197"/>
        <v>1.4349148098220001E-10</v>
      </c>
    </row>
    <row r="54" spans="1:65" x14ac:dyDescent="0.2">
      <c r="A54" s="51" t="str">
        <f>SIAF!B19</f>
        <v>FGS2_SUB32LL</v>
      </c>
      <c r="B54" s="20">
        <f>SIAF!U19*COS(RADIANS(SIAF!T19))</f>
        <v>-1</v>
      </c>
      <c r="C54" s="20">
        <f>SIN(RADIANS(SIAF!T19))</f>
        <v>0</v>
      </c>
      <c r="D54" s="26">
        <f>-SIAF!U19*SIN(RADIANS(SIAF!T19))</f>
        <v>0</v>
      </c>
      <c r="E54" s="26">
        <f>COS(RADIANS(SIAF!T19))</f>
        <v>1</v>
      </c>
      <c r="F54" s="52">
        <f>B54*(SIAF!H19-SIAF!H$3)</f>
        <v>960</v>
      </c>
      <c r="G54" s="52">
        <f>E54*(SIAF!I19-SIAF!I$3)</f>
        <v>-960</v>
      </c>
      <c r="H54" s="24">
        <f>H$41+2*J$41*$F54+K$41*$G54+3*M$41*$F54^2+2*N$41*$F54*$G54+O$41*$G54^2+4*Q$41*$F54^3+3*R$41*$F54^2*$G54+2*S$41*$F54*$G54^2+T$41*$G54^3</f>
        <v>6.9567255369056558E-2</v>
      </c>
      <c r="I54" s="24">
        <f>I$41+K$41*$F54+2*L$41*$G54+N$41*$F54^2+2*O$41*$F54*$G54+3*P$41*$G54^2+R$41*$F54^3+2*S$41*$F54^2*$G54+3*T$41*$F54*$G54^2+4*U$41*$G54^3</f>
        <v>-1.0937848038645637E-3</v>
      </c>
      <c r="J54" s="25">
        <f>J$41+3*M$41*$F54+N$41*$G54+6*Q$41*$F54^2+3*R$41*$F54*$G54+S$41*$G54^2</f>
        <v>5.8793086253733362E-7</v>
      </c>
      <c r="K54" s="25">
        <f>K$41+2*N$41*$F54+2*O$41*$G54+3*R$41*$F54^2+4*S$41*$F54*$G54+3*T$41*$G54^2</f>
        <v>-9.4320687495517129E-7</v>
      </c>
      <c r="L54" s="25">
        <f>L$41+O$41*$F54+3*P$41*$G54+S$41*$F54^2+3*T$41*$F54*$G54+6*U$41*$G54^2</f>
        <v>2.4942350798352403E-7</v>
      </c>
      <c r="M54" s="25">
        <f>M$41+4*Q$41*$F54+R$41*$G54</f>
        <v>1.0758441239977527E-10</v>
      </c>
      <c r="N54" s="25">
        <f>N$41+3*R$41*$F54+2*S$41*$G54</f>
        <v>-3.7371778298850883E-11</v>
      </c>
      <c r="O54" s="25">
        <f>O$41+2*S$41*$F54+3*T$41*$G54</f>
        <v>1.3498791543718993E-10</v>
      </c>
      <c r="P54" s="25">
        <f>P$41+T$41*$F54+4*U$41*$G54</f>
        <v>-1.2985777370303832E-11</v>
      </c>
      <c r="Q54" s="25">
        <f t="shared" si="194"/>
        <v>1.8798614397439999E-15</v>
      </c>
      <c r="R54" s="25">
        <f t="shared" si="194"/>
        <v>-5.4607743932169998E-15</v>
      </c>
      <c r="S54" s="25">
        <f t="shared" si="194"/>
        <v>3.1835220977009999E-15</v>
      </c>
      <c r="T54" s="25">
        <f t="shared" si="194"/>
        <v>-6.0680286901749997E-15</v>
      </c>
      <c r="U54" s="25">
        <f t="shared" si="194"/>
        <v>5.6440431557730002E-16</v>
      </c>
      <c r="V54" s="24">
        <f>V$41+2*X$41*$F54+Y$41*$G54+3*AA$41*$F54^2+2*AB$41*$F54*$G54+AC$41*$G54^2+4*AE$41*$F54^3+3*AF$41*$F54^2*$G54+2*AG$41*$F54*$G54^2+AH$41*$G54^3</f>
        <v>-2.1139603657828227E-3</v>
      </c>
      <c r="W54" s="24">
        <f>W$41+Y$41*$F54+2*Z$41*$G54+AB$41*$F54^2+2*AC$41*$F54*$G54+3*AD$41*$G54^2+AF$41*$F54^3+2*AG$41*$F54^2*$G54+3*AH$41*$F54*$G54^2+4*AI$41*$G54^3</f>
        <v>7.2421873936386078E-2</v>
      </c>
      <c r="X54" s="21">
        <f>X$41+3*AA$41*$F54+AB$41*$G54+6*AE$41*$F54^2+3*AF$41*$F54*$G54+AG$41*$G54^2</f>
        <v>-4.1590187762743149E-7</v>
      </c>
      <c r="Y54" s="21">
        <f>Y$41+2*AB$41*$F54+2*AC$41*$G54+3*AF$41*$F54^2+4*AG$41*$F54*$G54+3*AH$41*$G54^2</f>
        <v>5.1065114978286922E-7</v>
      </c>
      <c r="Z54" s="21">
        <f>Z$41+AC$41*$F54+3*AD$41*$G54+AG$41*$F54^2+3*AH$41*$F54*$G54+6*AI$41*$G54^2</f>
        <v>-1.4103565548993241E-6</v>
      </c>
      <c r="AA54" s="21">
        <f>AA$41+4*AE$41*$F54+AF$41*$G54</f>
        <v>-1.4179964253055281E-11</v>
      </c>
      <c r="AB54" s="21">
        <f>AB$41+3*AF$41*$F54+2*AG$41*$G54</f>
        <v>1.3554238980264319E-10</v>
      </c>
      <c r="AC54" s="21">
        <f>AC$41+2*AG$41*$F54+3*AH$41*$G54</f>
        <v>-4.4207259306427277E-11</v>
      </c>
      <c r="AD54" s="21">
        <f>AD$41+AH$41*$F54+4*AI$41*$G54</f>
        <v>1.6057915264289886E-10</v>
      </c>
      <c r="AE54" s="14">
        <f t="shared" si="195"/>
        <v>-1.5578603458240001E-15</v>
      </c>
      <c r="AF54" s="14">
        <f t="shared" si="195"/>
        <v>2.4687355146470001E-15</v>
      </c>
      <c r="AG54" s="14">
        <f t="shared" si="195"/>
        <v>-9.1152308174269995E-15</v>
      </c>
      <c r="AH54" s="14">
        <f t="shared" si="195"/>
        <v>2.8651216690130001E-15</v>
      </c>
      <c r="AI54" s="14">
        <f t="shared" si="195"/>
        <v>-7.8318692487100003E-15</v>
      </c>
      <c r="AJ54" s="27">
        <f>H$41*F54+I$41*G54+J$41*F54^2+K$41*F54*G54+L$41*G54^2+M$41*F54^3+N$41*F54^2*G54+O$41*F54*G54^2+P$41*G54^3+Q$41*F54^4+R$41*F54^3*G54+S$41*F54^2*G54^2+T$41*F54*G54^3+U$41*G54^4</f>
        <v>66.438227044094077</v>
      </c>
      <c r="AK54" s="27">
        <f>V$41*F54+W$41*G54+X$41*F54^2+Y$41*F54*G54+Z$41*G54^2+AA$41*F54^3+AB$41*F54^2*G54+AC$41*F54*G54^2+AD$41*G54^3+AE$41*F54^4+AF$41*F54^3*G54+AG$41*F54^2*G54^2+AH$41*F54*G54^3+AI$41*G54^4</f>
        <v>-69.694104308906503</v>
      </c>
      <c r="AL54" s="28">
        <f>AL$41+2*AN$41*$AJ54+AO$41*$AK54+3*AQ$41*$AJ54^2+2*AR$41*$AJ54*$AK54+AS$41*$AK54^2+4*AU$41*$AJ54^3+3*AV$41*$AJ54^2*$AK54+2*AW$41*$AJ54*$AK54^2+AX$41*$AK54^3</f>
        <v>14.380921508854101</v>
      </c>
      <c r="AM54" s="28">
        <f>AM$41+AO$41*$AJ54+2*AP$41*$AK54+AR$41*$AJ54^2+2*AS$41*$AJ54*$AK54+3*AT$41*$AK54^2+AV$41*$AJ54^3+2*AW$41*$AJ54^2*$AK54+3*AX$41*$AJ54*$AK54^2+4*AY$41*$AK54^3</f>
        <v>0.21741943197149771</v>
      </c>
      <c r="AN54" s="29">
        <f>AN$41+3*AQ$41*$AJ54+AR$41*$AK54+6*AU$41*$AJ54^2+3*AV$41*$AJ54*$AK54+AW$41*$AK54^2</f>
        <v>-1.6644660001563724E-3</v>
      </c>
      <c r="AO54" s="29">
        <f>AO$41+2*AR$41*$AJ54+2*AS$41*$AK54+3*AV$41*$AJ54^2+4*AW$41*$AJ54*$AK54+3*AX$41*$AK54^2</f>
        <v>2.5998316436655041E-3</v>
      </c>
      <c r="AP54" s="29">
        <f>AP$41+AS$41*$AJ54+3*AT$41*$AK54+AW$41*$AJ54^2+3*AX$41*$AJ54*$AK54+6*AY$41*$AK54^2</f>
        <v>-5.9731263139635633E-4</v>
      </c>
      <c r="AQ54" s="29">
        <f>AQ$41+4*AU$41*$AJ54+AV$41*$AK54</f>
        <v>-4.1887334818975339E-6</v>
      </c>
      <c r="AR54" s="29">
        <f>AR$41+3*AV$41*$AJ54+2*AW$41*$AK54</f>
        <v>3.5490202299578123E-8</v>
      </c>
      <c r="AS54" s="29">
        <f>AS$41+2*AW$41*$AJ54+3*AX$41*$AK54</f>
        <v>-4.0714977614841493E-6</v>
      </c>
      <c r="AT54" s="29">
        <f>AT$41+AX$41*$AJ54+4*AY$41*$AK54</f>
        <v>4.4457032350542067E-8</v>
      </c>
      <c r="AU54" s="29">
        <f t="shared" si="196"/>
        <v>-3.9607268667389997E-11</v>
      </c>
      <c r="AV54" s="29">
        <f t="shared" si="196"/>
        <v>-2.741592756941E-11</v>
      </c>
      <c r="AW54" s="29">
        <f t="shared" si="196"/>
        <v>1.289142763909E-10</v>
      </c>
      <c r="AX54" s="29">
        <f t="shared" si="196"/>
        <v>-1.987879065708E-10</v>
      </c>
      <c r="AY54" s="29">
        <f t="shared" si="196"/>
        <v>-1.034051776871E-10</v>
      </c>
      <c r="AZ54" s="28">
        <f>AZ$41+2*BB$41*$AJ54+BC$41*$AK54+3*BE$41*$AJ54^2+2*BF$41*$AJ54*$AK54+BG$41*$AK54^2+4*BI$41*$AJ54^3+3*BJ$41*$AJ54^2*$AK54+2*BK$41*$AJ54*$AK54^2+BL$41*$AK54^3</f>
        <v>0.4200821370209612</v>
      </c>
      <c r="BA54" s="28">
        <f>BA$41+BC$41*$AJ54+2*BD$41*$AK54+BF$41*$AJ54^2+2*BG$41*$AJ54*$AK54+3*BH$41*$AK54^2+BJ$41*$AJ54^3+2*BK$41*$AJ54^2*$AK54+3*BL$41*$AJ54*$AK54^2+4*BM$41*$AK54^3</f>
        <v>13.813198757005335</v>
      </c>
      <c r="BB54" s="29">
        <f>BB$41+3*BE$41*$AJ54+BF$41*$AK54+6*BI$41*$AJ54^2+3*BJ$41*$AJ54*$AK54+BK$41*$AK54^2</f>
        <v>1.1028437053646394E-3</v>
      </c>
      <c r="BC54" s="29">
        <f>BC$41+2*BF$41*$AJ54+2*BG$41*$AK54+3*BJ$41*$AJ54^2+4*BK$41*$AJ54*$AK54+3*BL$41*$AK54^2</f>
        <v>-1.0877192501529995E-3</v>
      </c>
      <c r="BD54" s="29">
        <f>BD$41+BG$41*$AJ54+3*BH$41*$AK54+BK$41*$AJ54^2+3*BL$41*$AJ54*$AK54+6*BM$41*$AK54^2</f>
        <v>3.7118589127310632E-3</v>
      </c>
      <c r="BE54" s="29">
        <f>BE$41+4*BI$41*$AJ54+BJ$41*$AK54</f>
        <v>-4.3648443065963929E-8</v>
      </c>
      <c r="BF54" s="29">
        <f>BF$41+3*BJ$41*$AJ54+2*BK$41*$AK54</f>
        <v>-4.2408809830915571E-6</v>
      </c>
      <c r="BG54" s="29">
        <f>BG$41+2*BK$41*$AJ54+3*BL$41*$AK54</f>
        <v>4.7415513099542081E-8</v>
      </c>
      <c r="BH54" s="29">
        <f>BH$41+BL$41*$AJ54+4*BM$41*$AK54</f>
        <v>-4.2305889272792066E-6</v>
      </c>
      <c r="BI54" s="29">
        <f t="shared" si="197"/>
        <v>-1.3626456171609999E-10</v>
      </c>
      <c r="BJ54" s="29">
        <f t="shared" si="197"/>
        <v>8.6565834977909997E-11</v>
      </c>
      <c r="BK54" s="29">
        <f t="shared" si="197"/>
        <v>1.2332707880809999E-10</v>
      </c>
      <c r="BL54" s="29">
        <f t="shared" si="197"/>
        <v>-8.3937578082169997E-11</v>
      </c>
      <c r="BM54" s="29">
        <f t="shared" si="197"/>
        <v>1.4349148098220001E-10</v>
      </c>
    </row>
    <row r="55" spans="1:65" x14ac:dyDescent="0.2">
      <c r="A55" s="51" t="str">
        <f>SIAF!B20</f>
        <v>FGS2_SUB32DIAG</v>
      </c>
      <c r="B55" s="20">
        <f>SIAF!U20*COS(RADIANS(SIAF!T20))</f>
        <v>-1</v>
      </c>
      <c r="C55" s="20">
        <f>SIN(RADIANS(SIAF!T20))</f>
        <v>0</v>
      </c>
      <c r="D55" s="26">
        <f>-SIAF!U20*SIN(RADIANS(SIAF!T20))</f>
        <v>0</v>
      </c>
      <c r="E55" s="26">
        <f>COS(RADIANS(SIAF!T20))</f>
        <v>1</v>
      </c>
      <c r="F55" s="52">
        <f>B55*(SIAF!H20-SIAF!H$3)</f>
        <v>480</v>
      </c>
      <c r="G55" s="52">
        <f>E55*(SIAF!I20-SIAF!I$3)</f>
        <v>-480</v>
      </c>
      <c r="H55" s="24">
        <f t="shared" ref="H55:H57" si="198">H$41+2*J$41*$F55+K$41*$G55+3*M$41*$F55^2+2*N$41*$F55*$G55+O$41*$G55^2+4*Q$41*$F55^3+3*R$41*$F55^2*$G55+2*S$41*$F55*$G55^2+T$41*$G55^3</f>
        <v>6.8668768354038803E-2</v>
      </c>
      <c r="I55" s="24">
        <f t="shared" ref="I55:I57" si="199">I$41+K$41*$F55+2*L$41*$G55+N$41*$F55^2+2*O$41*$F55*$G55+3*P$41*$G55^2+R$41*$F55^3+2*S$41*$F55^2*$G55+3*T$41*$F55*$G55^2+4*U$41*$G55^3</f>
        <v>-4.7781663188542766E-4</v>
      </c>
      <c r="J55" s="25">
        <f t="shared" ref="J55:J57" si="200">J$41+3*M$41*$F55+N$41*$G55+6*Q$41*$F55^2+3*R$41*$F55*$G55+S$41*$G55^2</f>
        <v>4.2217754630441277E-7</v>
      </c>
      <c r="K55" s="25">
        <f t="shared" ref="K55:K57" si="201">K$41+2*N$41*$F55+2*O$41*$G55+3*R$41*$F55^2+4*S$41*$F55*$G55+3*T$41*$G55^2</f>
        <v>-7.886442116250537E-7</v>
      </c>
      <c r="L55" s="25">
        <f t="shared" ref="L55:L57" si="202">L$41+O$41*$F55+3*P$41*$G55+S$41*$F55^2+3*T$41*$F55*$G55+6*U$41*$G55^2</f>
        <v>1.7163772660824867E-7</v>
      </c>
      <c r="M55" s="25">
        <f t="shared" ref="M55:M57" si="203">M$41+4*Q$41*$F55+R$41*$G55</f>
        <v>1.0135390672672264E-10</v>
      </c>
      <c r="N55" s="25">
        <f t="shared" ref="N55:N57" si="204">N$41+3*R$41*$F55+2*S$41*$G55</f>
        <v>-2.645208195882544E-11</v>
      </c>
      <c r="O55" s="25">
        <f t="shared" ref="O55:O57" si="205">O$41+2*S$41*$F55+3*T$41*$G55</f>
        <v>1.2319377290954495E-10</v>
      </c>
      <c r="P55" s="25">
        <f t="shared" ref="P55:P57" si="206">P$41+T$41*$F55+4*U$41*$G55</f>
        <v>-8.9894673131114158E-12</v>
      </c>
      <c r="Q55" s="25">
        <f t="shared" ref="Q55:U57" si="207">Q$41</f>
        <v>1.8798614397439999E-15</v>
      </c>
      <c r="R55" s="25">
        <f t="shared" si="207"/>
        <v>-5.4607743932169998E-15</v>
      </c>
      <c r="S55" s="25">
        <f t="shared" si="207"/>
        <v>3.1835220977009999E-15</v>
      </c>
      <c r="T55" s="25">
        <f t="shared" si="207"/>
        <v>-6.0680286901749997E-15</v>
      </c>
      <c r="U55" s="25">
        <f t="shared" si="207"/>
        <v>5.6440431557730002E-16</v>
      </c>
      <c r="V55" s="24">
        <f t="shared" ref="V55:V57" si="208">V$41+2*X$41*$F55+Y$41*$G55+3*AA$41*$F55^2+2*AB$41*$F55*$G55+AC$41*$G55^2+4*AE$41*$F55^3+3*AF$41*$F55^2*$G55+2*AG$41*$F55*$G55^2+AH$41*$G55^3</f>
        <v>-1.5481852709133717E-3</v>
      </c>
      <c r="W55" s="24">
        <f t="shared" ref="W55:W57" si="209">W$41+Y$41*$F55+2*Z$41*$G55+AB$41*$F55^2+2*AC$41*$F55*$G55+3*AD$41*$G55^2+AF$41*$F55^3+2*AG$41*$F55^2*$G55+3*AH$41*$F55*$G55^2+4*AI$41*$G55^3</f>
        <v>7.0978706761238838E-2</v>
      </c>
      <c r="X55" s="21">
        <f t="shared" ref="X55:X57" si="210">X$41+3*AA$41*$F55+AB$41*$G55+6*AE$41*$F55^2+3*AF$41*$F55*$G55+AG$41*$G55^2</f>
        <v>-3.3638250730788953E-7</v>
      </c>
      <c r="Y55" s="21">
        <f t="shared" ref="Y55:Y57" si="211">Y$41+2*AB$41*$F55+2*AC$41*$G55+3*AF$41*$F55^2+4*AG$41*$F55*$G55+3*AH$41*$G55^2</f>
        <v>3.5017884544484807E-7</v>
      </c>
      <c r="Z55" s="21">
        <f t="shared" ref="Z55:Z57" si="212">Z$41+AC$41*$F55+3*AD$41*$G55+AG$41*$F55^2+3*AH$41*$F55*$G55+6*AI$41*$G55^2</f>
        <v>-1.1728103879538382E-6</v>
      </c>
      <c r="AA55" s="21">
        <f t="shared" ref="AA55:AA57" si="213">AA$41+4*AE$41*$F55+AF$41*$G55</f>
        <v>-1.000387934204264E-11</v>
      </c>
      <c r="AB55" s="21">
        <f t="shared" ref="AB55:AB57" si="214">AB$41+3*AF$41*$F55+2*AG$41*$G55</f>
        <v>1.2323678907682161E-10</v>
      </c>
      <c r="AC55" s="21">
        <f t="shared" ref="AC55:AC57" si="215">AC$41+2*AG$41*$F55+3*AH$41*$G55</f>
        <v>-3.1330862518318645E-11</v>
      </c>
      <c r="AD55" s="21">
        <f t="shared" ref="AD55:AD57" si="216">AD$41+AH$41*$F55+4*AI$41*$G55</f>
        <v>1.4416670528424943E-10</v>
      </c>
      <c r="AE55" s="14">
        <f t="shared" ref="AE55:AI57" si="217">AE$41</f>
        <v>-1.5578603458240001E-15</v>
      </c>
      <c r="AF55" s="14">
        <f t="shared" si="217"/>
        <v>2.4687355146470001E-15</v>
      </c>
      <c r="AG55" s="14">
        <f t="shared" si="217"/>
        <v>-9.1152308174269995E-15</v>
      </c>
      <c r="AH55" s="14">
        <f t="shared" si="217"/>
        <v>2.8651216690130001E-15</v>
      </c>
      <c r="AI55" s="14">
        <f t="shared" si="217"/>
        <v>-7.8318692487100003E-15</v>
      </c>
      <c r="AJ55" s="27">
        <f t="shared" ref="AJ55:AJ57" si="218">H$41*F55+I$41*G55+J$41*F55^2+K$41*F55*G55+L$41*G55^2+M$41*F55^3+N$41*F55^2*G55+O$41*F55*G55^2+P$41*G55^3+Q$41*F55^4+R$41*F55^3*G55+S$41*F55^2*G55^2+T$41*F55*G55^3+U$41*G55^4</f>
        <v>32.899684113591235</v>
      </c>
      <c r="AK55" s="27">
        <f t="shared" ref="AK55:AK57" si="219">V$41*F55+W$41*G55+X$41*F55^2+Y$41*F55*G55+Z$41*G55^2+AA$41*F55^3+AB$41*F55^2*G55+AC$41*F55*G55^2+AD$41*G55^3+AE$41*F55^4+AF$41*F55^3*G55+AG$41*F55^2*G55^2+AH$41*F55*G55^3+AI$41*G55^4</f>
        <v>-34.417387441787</v>
      </c>
      <c r="AL55" s="28">
        <f t="shared" ref="AL55:AL57" si="220">AL$41+2*AN$41*$AJ55+AO$41*$AK55+3*AQ$41*$AJ55^2+2*AR$41*$AJ55*$AK55+AS$41*$AK55^2+4*AU$41*$AJ55^3+3*AV$41*$AJ55^2*$AK55+2*AW$41*$AJ55*$AK55^2+AX$41*$AK55^3</f>
        <v>14.564980158879099</v>
      </c>
      <c r="AM55" s="28">
        <f t="shared" ref="AM55:AM57" si="221">AM$41+AO$41*$AJ55+2*AP$41*$AK55+AR$41*$AJ55^2+2*AS$41*$AJ55*$AK55+3*AT$41*$AK55^2+AV$41*$AJ55^3+2*AW$41*$AJ55^2*$AK55+3*AX$41*$AJ55*$AK55^2+4*AY$41*$AK55^3</f>
        <v>9.794052061254864E-2</v>
      </c>
      <c r="AN55" s="29">
        <f t="shared" ref="AN55:AN57" si="222">AN$41+3*AQ$41*$AJ55+AR$41*$AK55+6*AU$41*$AJ55^2+3*AV$41*$AJ55*$AK55+AW$41*$AK55^2</f>
        <v>-1.2417715420532242E-3</v>
      </c>
      <c r="AO55" s="29">
        <f t="shared" ref="AO55:AO57" si="223">AO$41+2*AR$41*$AJ55+2*AS$41*$AK55+3*AV$41*$AJ55^2+4*AW$41*$AJ55*$AK55+3*AX$41*$AK55^2</f>
        <v>2.3087481695911512E-3</v>
      </c>
      <c r="AP55" s="29">
        <f t="shared" ref="AP55:AP57" si="224">AP$41+AS$41*$AJ55+3*AT$41*$AK55+AW$41*$AJ55^2+3*AX$41*$AJ55*$AK55+6*AY$41*$AK55^2</f>
        <v>-4.559771451659958E-4</v>
      </c>
      <c r="AQ55" s="29">
        <f t="shared" ref="AQ55:AQ57" si="225">AQ$41+4*AU$41*$AJ55+AV$41*$AK55</f>
        <v>-4.184387145489804E-6</v>
      </c>
      <c r="AR55" s="29">
        <f t="shared" ref="AR55:AR57" si="226">AR$41+3*AV$41*$AJ55+2*AW$41*$AK55</f>
        <v>4.7344017947619498E-8</v>
      </c>
      <c r="AS55" s="29">
        <f t="shared" ref="AS55:AS57" si="227">AS$41+2*AW$41*$AJ55+3*AX$41*$AK55</f>
        <v>-4.1011827095604483E-6</v>
      </c>
      <c r="AT55" s="29">
        <f t="shared" ref="AT55:AT57" si="228">AT$41+AX$41*$AJ55+4*AY$41*$AK55</f>
        <v>3.6532908385683586E-8</v>
      </c>
      <c r="AU55" s="29">
        <f t="shared" ref="AU55:AY57" si="229">AU$41</f>
        <v>-3.9607268667389997E-11</v>
      </c>
      <c r="AV55" s="29">
        <f t="shared" si="229"/>
        <v>-2.741592756941E-11</v>
      </c>
      <c r="AW55" s="29">
        <f t="shared" si="229"/>
        <v>1.289142763909E-10</v>
      </c>
      <c r="AX55" s="29">
        <f t="shared" si="229"/>
        <v>-1.987879065708E-10</v>
      </c>
      <c r="AY55" s="29">
        <f t="shared" si="229"/>
        <v>-1.034051776871E-10</v>
      </c>
      <c r="AZ55" s="28">
        <f t="shared" ref="AZ55:AZ57" si="230">AZ$41+2*BB$41*$AJ55+BC$41*$AK55+3*BE$41*$AJ55^2+2*BF$41*$AJ55*$AK55+BG$41*$AK55^2+4*BI$41*$AJ55^3+3*BJ$41*$AJ55^2*$AK55+2*BK$41*$AJ55*$AK55^2+BL$41*$AK55^3</f>
        <v>0.31769905772014922</v>
      </c>
      <c r="BA55" s="28">
        <f t="shared" ref="BA55:BA57" si="231">BA$41+BC$41*$AJ55+2*BD$41*$AK55+BF$41*$AJ55^2+2*BG$41*$AJ55*$AK55+3*BH$41*$AK55^2+BJ$41*$AJ55^3+2*BK$41*$AJ55^2*$AK55+3*BL$41*$AJ55*$AK55^2+4*BM$41*$AK55^3</f>
        <v>14.090929184324654</v>
      </c>
      <c r="BB55" s="29">
        <f t="shared" ref="BB55:BB57" si="232">BB$41+3*BE$41*$AJ55+BF$41*$AK55+6*BI$41*$AJ55^2+3*BJ$41*$AJ55*$AK55+BK$41*$AK55^2</f>
        <v>9.5655763139870439E-4</v>
      </c>
      <c r="BC55" s="29">
        <f t="shared" ref="BC55:BC57" si="233">BC$41+2*BF$41*$AJ55+2*BG$41*$AK55+3*BJ$41*$AJ55^2+4*BK$41*$AJ55*$AK55+3*BL$41*$AK55^2</f>
        <v>-8.0051288376516334E-4</v>
      </c>
      <c r="BD55" s="29">
        <f t="shared" ref="BD55:BD57" si="234">BD$41+BG$41*$AJ55+3*BH$41*$AK55+BK$41*$AJ55^2+3*BL$41*$AJ55*$AK55+6*BM$41*$AK55^2</f>
        <v>3.2640528568432881E-3</v>
      </c>
      <c r="BE55" s="29">
        <f t="shared" ref="BE55:BE57" si="235">BE$41+4*BI$41*$AJ55+BJ$41*$AK55</f>
        <v>-2.2314225202996114E-8</v>
      </c>
      <c r="BF55" s="29">
        <f t="shared" ref="BF55:BF57" si="236">BF$41+3*BJ$41*$AJ55+2*BK$41*$AK55</f>
        <v>-4.2408897101273968E-6</v>
      </c>
      <c r="BG55" s="29">
        <f t="shared" ref="BG55:BG57" si="237">BG$41+2*BK$41*$AJ55+3*BL$41*$AK55</f>
        <v>3.0259965515794804E-8</v>
      </c>
      <c r="BH55" s="29">
        <f t="shared" ref="BH55:BH57" si="238">BH$41+BL$41*$AJ55+4*BM$41*$AK55</f>
        <v>-4.2075261498234039E-6</v>
      </c>
      <c r="BI55" s="29">
        <f t="shared" ref="BI55:BM57" si="239">BI$41</f>
        <v>-1.3626456171609999E-10</v>
      </c>
      <c r="BJ55" s="29">
        <f t="shared" si="239"/>
        <v>8.6565834977909997E-11</v>
      </c>
      <c r="BK55" s="29">
        <f t="shared" si="239"/>
        <v>1.2332707880809999E-10</v>
      </c>
      <c r="BL55" s="29">
        <f t="shared" si="239"/>
        <v>-8.3937578082169997E-11</v>
      </c>
      <c r="BM55" s="29">
        <f t="shared" si="239"/>
        <v>1.4349148098220001E-10</v>
      </c>
    </row>
    <row r="56" spans="1:65" x14ac:dyDescent="0.2">
      <c r="A56" s="51" t="str">
        <f>SIAF!B21</f>
        <v>FGS2_SUB32CNTR</v>
      </c>
      <c r="B56" s="20">
        <f>SIAF!U21*COS(RADIANS(SIAF!T21))</f>
        <v>-1</v>
      </c>
      <c r="C56" s="20">
        <f>SIN(RADIANS(SIAF!T21))</f>
        <v>0</v>
      </c>
      <c r="D56" s="26">
        <f>-SIAF!U21*SIN(RADIANS(SIAF!T21))</f>
        <v>0</v>
      </c>
      <c r="E56" s="26">
        <f>COS(RADIANS(SIAF!T21))</f>
        <v>1</v>
      </c>
      <c r="F56" s="52">
        <f>B56*(SIAF!H21-SIAF!H$3)</f>
        <v>0</v>
      </c>
      <c r="G56" s="52">
        <f>E56*(SIAF!I21-SIAF!I$3)</f>
        <v>0</v>
      </c>
      <c r="H56" s="24">
        <f t="shared" si="198"/>
        <v>6.7991538908970001E-2</v>
      </c>
      <c r="I56" s="24">
        <f t="shared" si="199"/>
        <v>0</v>
      </c>
      <c r="J56" s="25">
        <f t="shared" si="200"/>
        <v>2.7063761248389998E-7</v>
      </c>
      <c r="K56" s="25">
        <f t="shared" si="201"/>
        <v>-6.5588683360790001E-7</v>
      </c>
      <c r="L56" s="25">
        <f t="shared" si="202"/>
        <v>1.0526782012860001E-7</v>
      </c>
      <c r="M56" s="25">
        <f t="shared" si="203"/>
        <v>9.5123401053669994E-11</v>
      </c>
      <c r="N56" s="25">
        <f t="shared" si="204"/>
        <v>-1.55323856188E-11</v>
      </c>
      <c r="O56" s="25">
        <f t="shared" si="205"/>
        <v>1.113996303819E-10</v>
      </c>
      <c r="P56" s="25">
        <f t="shared" si="206"/>
        <v>-4.9931572559189997E-12</v>
      </c>
      <c r="Q56" s="25">
        <f t="shared" si="207"/>
        <v>1.8798614397439999E-15</v>
      </c>
      <c r="R56" s="25">
        <f t="shared" si="207"/>
        <v>-5.4607743932169998E-15</v>
      </c>
      <c r="S56" s="25">
        <f t="shared" si="207"/>
        <v>3.1835220977009999E-15</v>
      </c>
      <c r="T56" s="25">
        <f t="shared" si="207"/>
        <v>-6.0680286901749997E-15</v>
      </c>
      <c r="U56" s="25">
        <f t="shared" si="207"/>
        <v>5.6440431557730002E-16</v>
      </c>
      <c r="V56" s="24">
        <f t="shared" si="208"/>
        <v>-1.1242518251080001E-3</v>
      </c>
      <c r="W56" s="24">
        <f t="shared" si="209"/>
        <v>6.9820497674780005E-2</v>
      </c>
      <c r="X56" s="21">
        <f t="shared" si="210"/>
        <v>-2.6878338760860001E-7</v>
      </c>
      <c r="Y56" s="21">
        <f t="shared" si="211"/>
        <v>2.138812587202E-7</v>
      </c>
      <c r="Z56" s="21">
        <f t="shared" si="212"/>
        <v>-9.6507881566309995E-7</v>
      </c>
      <c r="AA56" s="21">
        <f t="shared" si="213"/>
        <v>-5.8277944310300003E-12</v>
      </c>
      <c r="AB56" s="21">
        <f t="shared" si="214"/>
        <v>1.10931188351E-10</v>
      </c>
      <c r="AC56" s="21">
        <f t="shared" si="215"/>
        <v>-1.845446573021E-11</v>
      </c>
      <c r="AD56" s="21">
        <f t="shared" si="216"/>
        <v>1.277542579256E-10</v>
      </c>
      <c r="AE56" s="14">
        <f t="shared" si="217"/>
        <v>-1.5578603458240001E-15</v>
      </c>
      <c r="AF56" s="14">
        <f t="shared" si="217"/>
        <v>2.4687355146470001E-15</v>
      </c>
      <c r="AG56" s="14">
        <f t="shared" si="217"/>
        <v>-9.1152308174269995E-15</v>
      </c>
      <c r="AH56" s="14">
        <f t="shared" si="217"/>
        <v>2.8651216690130001E-15</v>
      </c>
      <c r="AI56" s="14">
        <f t="shared" si="217"/>
        <v>-7.8318692487100003E-15</v>
      </c>
      <c r="AJ56" s="27">
        <f t="shared" si="218"/>
        <v>0</v>
      </c>
      <c r="AK56" s="27">
        <f t="shared" si="219"/>
        <v>0</v>
      </c>
      <c r="AL56" s="28">
        <f t="shared" si="220"/>
        <v>14.70758074069</v>
      </c>
      <c r="AM56" s="28">
        <f t="shared" si="221"/>
        <v>8.2092930703370003E-5</v>
      </c>
      <c r="AN56" s="29">
        <f t="shared" si="222"/>
        <v>-8.2715842448279997E-4</v>
      </c>
      <c r="AO56" s="29">
        <f t="shared" si="223"/>
        <v>2.0219496344240002E-3</v>
      </c>
      <c r="AP56" s="29">
        <f t="shared" si="224"/>
        <v>-3.1719755274070002E-4</v>
      </c>
      <c r="AQ56" s="29">
        <f t="shared" si="225"/>
        <v>-4.1801184635799996E-6</v>
      </c>
      <c r="AR56" s="29">
        <f t="shared" si="226"/>
        <v>5.8923729212409997E-8</v>
      </c>
      <c r="AS56" s="29">
        <f t="shared" si="227"/>
        <v>-4.1301904687000003E-6</v>
      </c>
      <c r="AT56" s="29">
        <f t="shared" si="228"/>
        <v>2.8837223461689999E-8</v>
      </c>
      <c r="AU56" s="29">
        <f t="shared" si="229"/>
        <v>-3.9607268667389997E-11</v>
      </c>
      <c r="AV56" s="29">
        <f t="shared" si="229"/>
        <v>-2.741592756941E-11</v>
      </c>
      <c r="AW56" s="29">
        <f t="shared" si="229"/>
        <v>1.289142763909E-10</v>
      </c>
      <c r="AX56" s="29">
        <f t="shared" si="229"/>
        <v>-1.987879065708E-10</v>
      </c>
      <c r="AY56" s="29">
        <f t="shared" si="229"/>
        <v>-1.034051776871E-10</v>
      </c>
      <c r="AZ56" s="28">
        <f t="shared" si="230"/>
        <v>0.2367901424868</v>
      </c>
      <c r="BA56" s="28">
        <f t="shared" si="231"/>
        <v>14.32237448929</v>
      </c>
      <c r="BB56" s="29">
        <f t="shared" si="232"/>
        <v>8.1176675919300003E-4</v>
      </c>
      <c r="BC56" s="29">
        <f t="shared" si="233"/>
        <v>-5.199578583018E-4</v>
      </c>
      <c r="BD56" s="29">
        <f t="shared" si="234"/>
        <v>2.8300596039669999E-3</v>
      </c>
      <c r="BE56" s="29">
        <f t="shared" si="235"/>
        <v>-1.4026111759930001E-9</v>
      </c>
      <c r="BF56" s="29">
        <f t="shared" si="236"/>
        <v>-4.2409444842980001E-6</v>
      </c>
      <c r="BG56" s="29">
        <f t="shared" si="237"/>
        <v>1.3478385207580001E-8</v>
      </c>
      <c r="BH56" s="29">
        <f t="shared" si="238"/>
        <v>-4.1850102224370002E-6</v>
      </c>
      <c r="BI56" s="29">
        <f t="shared" si="239"/>
        <v>-1.3626456171609999E-10</v>
      </c>
      <c r="BJ56" s="29">
        <f t="shared" si="239"/>
        <v>8.6565834977909997E-11</v>
      </c>
      <c r="BK56" s="29">
        <f t="shared" si="239"/>
        <v>1.2332707880809999E-10</v>
      </c>
      <c r="BL56" s="29">
        <f t="shared" si="239"/>
        <v>-8.3937578082169997E-11</v>
      </c>
      <c r="BM56" s="29">
        <f t="shared" si="239"/>
        <v>1.4349148098220001E-10</v>
      </c>
    </row>
    <row r="57" spans="1:65" x14ac:dyDescent="0.2">
      <c r="A57" s="51" t="str">
        <f>SIAF!B22</f>
        <v>FGS2_SUB8LL</v>
      </c>
      <c r="B57" s="20">
        <f>SIAF!U22*COS(RADIANS(SIAF!T22))</f>
        <v>-1</v>
      </c>
      <c r="C57" s="20">
        <f>SIN(RADIANS(SIAF!T22))</f>
        <v>0</v>
      </c>
      <c r="D57" s="26">
        <f>-SIAF!U22*SIN(RADIANS(SIAF!T22))</f>
        <v>0</v>
      </c>
      <c r="E57" s="26">
        <f>COS(RADIANS(SIAF!T22))</f>
        <v>1</v>
      </c>
      <c r="F57" s="52">
        <f>B57*(SIAF!H22-SIAF!H$3)</f>
        <v>960</v>
      </c>
      <c r="G57" s="52">
        <f>E57*(SIAF!I22-SIAF!I$3)</f>
        <v>-960</v>
      </c>
      <c r="H57" s="24">
        <f t="shared" si="198"/>
        <v>6.9567255369056558E-2</v>
      </c>
      <c r="I57" s="24">
        <f t="shared" si="199"/>
        <v>-1.0937848038645637E-3</v>
      </c>
      <c r="J57" s="25">
        <f t="shared" si="200"/>
        <v>5.8793086253733362E-7</v>
      </c>
      <c r="K57" s="25">
        <f t="shared" si="201"/>
        <v>-9.4320687495517129E-7</v>
      </c>
      <c r="L57" s="25">
        <f t="shared" si="202"/>
        <v>2.4942350798352403E-7</v>
      </c>
      <c r="M57" s="25">
        <f t="shared" si="203"/>
        <v>1.0758441239977527E-10</v>
      </c>
      <c r="N57" s="25">
        <f t="shared" si="204"/>
        <v>-3.7371778298850883E-11</v>
      </c>
      <c r="O57" s="25">
        <f t="shared" si="205"/>
        <v>1.3498791543718993E-10</v>
      </c>
      <c r="P57" s="25">
        <f t="shared" si="206"/>
        <v>-1.2985777370303832E-11</v>
      </c>
      <c r="Q57" s="25">
        <f t="shared" si="207"/>
        <v>1.8798614397439999E-15</v>
      </c>
      <c r="R57" s="25">
        <f t="shared" si="207"/>
        <v>-5.4607743932169998E-15</v>
      </c>
      <c r="S57" s="25">
        <f t="shared" si="207"/>
        <v>3.1835220977009999E-15</v>
      </c>
      <c r="T57" s="25">
        <f t="shared" si="207"/>
        <v>-6.0680286901749997E-15</v>
      </c>
      <c r="U57" s="25">
        <f t="shared" si="207"/>
        <v>5.6440431557730002E-16</v>
      </c>
      <c r="V57" s="24">
        <f t="shared" si="208"/>
        <v>-2.1139603657828227E-3</v>
      </c>
      <c r="W57" s="24">
        <f t="shared" si="209"/>
        <v>7.2421873936386078E-2</v>
      </c>
      <c r="X57" s="21">
        <f t="shared" si="210"/>
        <v>-4.1590187762743149E-7</v>
      </c>
      <c r="Y57" s="21">
        <f t="shared" si="211"/>
        <v>5.1065114978286922E-7</v>
      </c>
      <c r="Z57" s="21">
        <f t="shared" si="212"/>
        <v>-1.4103565548993241E-6</v>
      </c>
      <c r="AA57" s="21">
        <f t="shared" si="213"/>
        <v>-1.4179964253055281E-11</v>
      </c>
      <c r="AB57" s="21">
        <f t="shared" si="214"/>
        <v>1.3554238980264319E-10</v>
      </c>
      <c r="AC57" s="21">
        <f t="shared" si="215"/>
        <v>-4.4207259306427277E-11</v>
      </c>
      <c r="AD57" s="21">
        <f t="shared" si="216"/>
        <v>1.6057915264289886E-10</v>
      </c>
      <c r="AE57" s="14">
        <f t="shared" si="217"/>
        <v>-1.5578603458240001E-15</v>
      </c>
      <c r="AF57" s="14">
        <f t="shared" si="217"/>
        <v>2.4687355146470001E-15</v>
      </c>
      <c r="AG57" s="14">
        <f t="shared" si="217"/>
        <v>-9.1152308174269995E-15</v>
      </c>
      <c r="AH57" s="14">
        <f t="shared" si="217"/>
        <v>2.8651216690130001E-15</v>
      </c>
      <c r="AI57" s="14">
        <f t="shared" si="217"/>
        <v>-7.8318692487100003E-15</v>
      </c>
      <c r="AJ57" s="27">
        <f t="shared" si="218"/>
        <v>66.438227044094077</v>
      </c>
      <c r="AK57" s="27">
        <f t="shared" si="219"/>
        <v>-69.694104308906503</v>
      </c>
      <c r="AL57" s="28">
        <f t="shared" si="220"/>
        <v>14.380921508854101</v>
      </c>
      <c r="AM57" s="28">
        <f t="shared" si="221"/>
        <v>0.21741943197149771</v>
      </c>
      <c r="AN57" s="29">
        <f t="shared" si="222"/>
        <v>-1.6644660001563724E-3</v>
      </c>
      <c r="AO57" s="29">
        <f t="shared" si="223"/>
        <v>2.5998316436655041E-3</v>
      </c>
      <c r="AP57" s="29">
        <f t="shared" si="224"/>
        <v>-5.9731263139635633E-4</v>
      </c>
      <c r="AQ57" s="29">
        <f t="shared" si="225"/>
        <v>-4.1887334818975339E-6</v>
      </c>
      <c r="AR57" s="29">
        <f t="shared" si="226"/>
        <v>3.5490202299578123E-8</v>
      </c>
      <c r="AS57" s="29">
        <f t="shared" si="227"/>
        <v>-4.0714977614841493E-6</v>
      </c>
      <c r="AT57" s="29">
        <f t="shared" si="228"/>
        <v>4.4457032350542067E-8</v>
      </c>
      <c r="AU57" s="29">
        <f t="shared" si="229"/>
        <v>-3.9607268667389997E-11</v>
      </c>
      <c r="AV57" s="29">
        <f t="shared" si="229"/>
        <v>-2.741592756941E-11</v>
      </c>
      <c r="AW57" s="29">
        <f t="shared" si="229"/>
        <v>1.289142763909E-10</v>
      </c>
      <c r="AX57" s="29">
        <f t="shared" si="229"/>
        <v>-1.987879065708E-10</v>
      </c>
      <c r="AY57" s="29">
        <f t="shared" si="229"/>
        <v>-1.034051776871E-10</v>
      </c>
      <c r="AZ57" s="28">
        <f t="shared" si="230"/>
        <v>0.4200821370209612</v>
      </c>
      <c r="BA57" s="28">
        <f t="shared" si="231"/>
        <v>13.813198757005335</v>
      </c>
      <c r="BB57" s="29">
        <f t="shared" si="232"/>
        <v>1.1028437053646394E-3</v>
      </c>
      <c r="BC57" s="29">
        <f t="shared" si="233"/>
        <v>-1.0877192501529995E-3</v>
      </c>
      <c r="BD57" s="29">
        <f t="shared" si="234"/>
        <v>3.7118589127310632E-3</v>
      </c>
      <c r="BE57" s="29">
        <f t="shared" si="235"/>
        <v>-4.3648443065963929E-8</v>
      </c>
      <c r="BF57" s="29">
        <f t="shared" si="236"/>
        <v>-4.2408809830915571E-6</v>
      </c>
      <c r="BG57" s="29">
        <f t="shared" si="237"/>
        <v>4.7415513099542081E-8</v>
      </c>
      <c r="BH57" s="29">
        <f t="shared" si="238"/>
        <v>-4.2305889272792066E-6</v>
      </c>
      <c r="BI57" s="29">
        <f t="shared" si="239"/>
        <v>-1.3626456171609999E-10</v>
      </c>
      <c r="BJ57" s="29">
        <f t="shared" si="239"/>
        <v>8.6565834977909997E-11</v>
      </c>
      <c r="BK57" s="29">
        <f t="shared" si="239"/>
        <v>1.2332707880809999E-10</v>
      </c>
      <c r="BL57" s="29">
        <f t="shared" si="239"/>
        <v>-8.3937578082169997E-11</v>
      </c>
      <c r="BM57" s="29">
        <f t="shared" si="239"/>
        <v>1.4349148098220001E-10</v>
      </c>
    </row>
    <row r="58" spans="1:65" x14ac:dyDescent="0.2">
      <c r="A58" s="51" t="str">
        <f>SIAF!B23</f>
        <v>FGS2_SUB8DIAG</v>
      </c>
      <c r="B58" s="20">
        <f>SIAF!U23*COS(RADIANS(SIAF!T23))</f>
        <v>-1</v>
      </c>
      <c r="C58" s="20">
        <f>SIN(RADIANS(SIAF!T23))</f>
        <v>0</v>
      </c>
      <c r="D58" s="26">
        <f>-SIAF!U23*SIN(RADIANS(SIAF!T23))</f>
        <v>0</v>
      </c>
      <c r="E58" s="26">
        <f>COS(RADIANS(SIAF!T23))</f>
        <v>1</v>
      </c>
      <c r="F58" s="52">
        <f>B58*(SIAF!H23-SIAF!H$3)</f>
        <v>480</v>
      </c>
      <c r="G58" s="52">
        <f>E58*(SIAF!I23-SIAF!I$3)</f>
        <v>-480</v>
      </c>
      <c r="H58" s="24">
        <f>H$41+2*J$41*$F58+K$41*$G58+3*M$41*$F58^2+2*N$41*$F58*$G58+O$41*$G58^2+4*Q$41*$F58^3+3*R$41*$F58^2*$G58+2*S$41*$F58*$G58^2+T$41*$G58^3</f>
        <v>6.8668768354038803E-2</v>
      </c>
      <c r="I58" s="24">
        <f>I$41+K$41*$F58+2*L$41*$G58+N$41*$F58^2+2*O$41*$F58*$G58+3*P$41*$G58^2+R$41*$F58^3+2*S$41*$F58^2*$G58+3*T$41*$F58*$G58^2+4*U$41*$G58^3</f>
        <v>-4.7781663188542766E-4</v>
      </c>
      <c r="J58" s="25">
        <f>J$41+3*M$41*$F58+N$41*$G58+6*Q$41*$F58^2+3*R$41*$F58*$G58+S$41*$G58^2</f>
        <v>4.2217754630441277E-7</v>
      </c>
      <c r="K58" s="25">
        <f>K$41+2*N$41*$F58+2*O$41*$G58+3*R$41*$F58^2+4*S$41*$F58*$G58+3*T$41*$G58^2</f>
        <v>-7.886442116250537E-7</v>
      </c>
      <c r="L58" s="25">
        <f>L$41+O$41*$F58+3*P$41*$G58+S$41*$F58^2+3*T$41*$F58*$G58+6*U$41*$G58^2</f>
        <v>1.7163772660824867E-7</v>
      </c>
      <c r="M58" s="25">
        <f>M$41+4*Q$41*$F58+R$41*$G58</f>
        <v>1.0135390672672264E-10</v>
      </c>
      <c r="N58" s="25">
        <f>N$41+3*R$41*$F58+2*S$41*$G58</f>
        <v>-2.645208195882544E-11</v>
      </c>
      <c r="O58" s="25">
        <f>O$41+2*S$41*$F58+3*T$41*$G58</f>
        <v>1.2319377290954495E-10</v>
      </c>
      <c r="P58" s="25">
        <f>P$41+T$41*$F58+4*U$41*$G58</f>
        <v>-8.9894673131114158E-12</v>
      </c>
      <c r="Q58" s="25">
        <f t="shared" ref="Q58:U59" si="240">Q$41</f>
        <v>1.8798614397439999E-15</v>
      </c>
      <c r="R58" s="25">
        <f t="shared" si="240"/>
        <v>-5.4607743932169998E-15</v>
      </c>
      <c r="S58" s="25">
        <f t="shared" si="240"/>
        <v>3.1835220977009999E-15</v>
      </c>
      <c r="T58" s="25">
        <f t="shared" si="240"/>
        <v>-6.0680286901749997E-15</v>
      </c>
      <c r="U58" s="25">
        <f t="shared" si="240"/>
        <v>5.6440431557730002E-16</v>
      </c>
      <c r="V58" s="24">
        <f>V$41+2*X$41*$F58+Y$41*$G58+3*AA$41*$F58^2+2*AB$41*$F58*$G58+AC$41*$G58^2+4*AE$41*$F58^3+3*AF$41*$F58^2*$G58+2*AG$41*$F58*$G58^2+AH$41*$G58^3</f>
        <v>-1.5481852709133717E-3</v>
      </c>
      <c r="W58" s="24">
        <f>W$41+Y$41*$F58+2*Z$41*$G58+AB$41*$F58^2+2*AC$41*$F58*$G58+3*AD$41*$G58^2+AF$41*$F58^3+2*AG$41*$F58^2*$G58+3*AH$41*$F58*$G58^2+4*AI$41*$G58^3</f>
        <v>7.0978706761238838E-2</v>
      </c>
      <c r="X58" s="21">
        <f>X$41+3*AA$41*$F58+AB$41*$G58+6*AE$41*$F58^2+3*AF$41*$F58*$G58+AG$41*$G58^2</f>
        <v>-3.3638250730788953E-7</v>
      </c>
      <c r="Y58" s="21">
        <f>Y$41+2*AB$41*$F58+2*AC$41*$G58+3*AF$41*$F58^2+4*AG$41*$F58*$G58+3*AH$41*$G58^2</f>
        <v>3.5017884544484807E-7</v>
      </c>
      <c r="Z58" s="21">
        <f>Z$41+AC$41*$F58+3*AD$41*$G58+AG$41*$F58^2+3*AH$41*$F58*$G58+6*AI$41*$G58^2</f>
        <v>-1.1728103879538382E-6</v>
      </c>
      <c r="AA58" s="21">
        <f>AA$41+4*AE$41*$F58+AF$41*$G58</f>
        <v>-1.000387934204264E-11</v>
      </c>
      <c r="AB58" s="21">
        <f>AB$41+3*AF$41*$F58+2*AG$41*$G58</f>
        <v>1.2323678907682161E-10</v>
      </c>
      <c r="AC58" s="21">
        <f>AC$41+2*AG$41*$F58+3*AH$41*$G58</f>
        <v>-3.1330862518318645E-11</v>
      </c>
      <c r="AD58" s="21">
        <f>AD$41+AH$41*$F58+4*AI$41*$G58</f>
        <v>1.4416670528424943E-10</v>
      </c>
      <c r="AE58" s="14">
        <f t="shared" ref="AE58:AI59" si="241">AE$41</f>
        <v>-1.5578603458240001E-15</v>
      </c>
      <c r="AF58" s="14">
        <f t="shared" si="241"/>
        <v>2.4687355146470001E-15</v>
      </c>
      <c r="AG58" s="14">
        <f t="shared" si="241"/>
        <v>-9.1152308174269995E-15</v>
      </c>
      <c r="AH58" s="14">
        <f t="shared" si="241"/>
        <v>2.8651216690130001E-15</v>
      </c>
      <c r="AI58" s="14">
        <f t="shared" si="241"/>
        <v>-7.8318692487100003E-15</v>
      </c>
      <c r="AJ58" s="27">
        <f>H$41*F58+I$41*G58+J$41*F58^2+K$41*F58*G58+L$41*G58^2+M$41*F58^3+N$41*F58^2*G58+O$41*F58*G58^2+P$41*G58^3+Q$41*F58^4+R$41*F58^3*G58+S$41*F58^2*G58^2+T$41*F58*G58^3+U$41*G58^4</f>
        <v>32.899684113591235</v>
      </c>
      <c r="AK58" s="27">
        <f>V$41*F58+W$41*G58+X$41*F58^2+Y$41*F58*G58+Z$41*G58^2+AA$41*F58^3+AB$41*F58^2*G58+AC$41*F58*G58^2+AD$41*G58^3+AE$41*F58^4+AF$41*F58^3*G58+AG$41*F58^2*G58^2+AH$41*F58*G58^3+AI$41*G58^4</f>
        <v>-34.417387441787</v>
      </c>
      <c r="AL58" s="28">
        <f>AL$41+2*AN$41*$AJ58+AO$41*$AK58+3*AQ$41*$AJ58^2+2*AR$41*$AJ58*$AK58+AS$41*$AK58^2+4*AU$41*$AJ58^3+3*AV$41*$AJ58^2*$AK58+2*AW$41*$AJ58*$AK58^2+AX$41*$AK58^3</f>
        <v>14.564980158879099</v>
      </c>
      <c r="AM58" s="28">
        <f>AM$41+AO$41*$AJ58+2*AP$41*$AK58+AR$41*$AJ58^2+2*AS$41*$AJ58*$AK58+3*AT$41*$AK58^2+AV$41*$AJ58^3+2*AW$41*$AJ58^2*$AK58+3*AX$41*$AJ58*$AK58^2+4*AY$41*$AK58^3</f>
        <v>9.794052061254864E-2</v>
      </c>
      <c r="AN58" s="29">
        <f>AN$41+3*AQ$41*$AJ58+AR$41*$AK58+6*AU$41*$AJ58^2+3*AV$41*$AJ58*$AK58+AW$41*$AK58^2</f>
        <v>-1.2417715420532242E-3</v>
      </c>
      <c r="AO58" s="29">
        <f>AO$41+2*AR$41*$AJ58+2*AS$41*$AK58+3*AV$41*$AJ58^2+4*AW$41*$AJ58*$AK58+3*AX$41*$AK58^2</f>
        <v>2.3087481695911512E-3</v>
      </c>
      <c r="AP58" s="29">
        <f>AP$41+AS$41*$AJ58+3*AT$41*$AK58+AW$41*$AJ58^2+3*AX$41*$AJ58*$AK58+6*AY$41*$AK58^2</f>
        <v>-4.559771451659958E-4</v>
      </c>
      <c r="AQ58" s="29">
        <f>AQ$41+4*AU$41*$AJ58+AV$41*$AK58</f>
        <v>-4.184387145489804E-6</v>
      </c>
      <c r="AR58" s="29">
        <f>AR$41+3*AV$41*$AJ58+2*AW$41*$AK58</f>
        <v>4.7344017947619498E-8</v>
      </c>
      <c r="AS58" s="29">
        <f>AS$41+2*AW$41*$AJ58+3*AX$41*$AK58</f>
        <v>-4.1011827095604483E-6</v>
      </c>
      <c r="AT58" s="29">
        <f>AT$41+AX$41*$AJ58+4*AY$41*$AK58</f>
        <v>3.6532908385683586E-8</v>
      </c>
      <c r="AU58" s="29">
        <f t="shared" ref="AU58:AY59" si="242">AU$41</f>
        <v>-3.9607268667389997E-11</v>
      </c>
      <c r="AV58" s="29">
        <f t="shared" si="242"/>
        <v>-2.741592756941E-11</v>
      </c>
      <c r="AW58" s="29">
        <f t="shared" si="242"/>
        <v>1.289142763909E-10</v>
      </c>
      <c r="AX58" s="29">
        <f t="shared" si="242"/>
        <v>-1.987879065708E-10</v>
      </c>
      <c r="AY58" s="29">
        <f t="shared" si="242"/>
        <v>-1.034051776871E-10</v>
      </c>
      <c r="AZ58" s="28">
        <f>AZ$41+2*BB$41*$AJ58+BC$41*$AK58+3*BE$41*$AJ58^2+2*BF$41*$AJ58*$AK58+BG$41*$AK58^2+4*BI$41*$AJ58^3+3*BJ$41*$AJ58^2*$AK58+2*BK$41*$AJ58*$AK58^2+BL$41*$AK58^3</f>
        <v>0.31769905772014922</v>
      </c>
      <c r="BA58" s="28">
        <f>BA$41+BC$41*$AJ58+2*BD$41*$AK58+BF$41*$AJ58^2+2*BG$41*$AJ58*$AK58+3*BH$41*$AK58^2+BJ$41*$AJ58^3+2*BK$41*$AJ58^2*$AK58+3*BL$41*$AJ58*$AK58^2+4*BM$41*$AK58^3</f>
        <v>14.090929184324654</v>
      </c>
      <c r="BB58" s="29">
        <f>BB$41+3*BE$41*$AJ58+BF$41*$AK58+6*BI$41*$AJ58^2+3*BJ$41*$AJ58*$AK58+BK$41*$AK58^2</f>
        <v>9.5655763139870439E-4</v>
      </c>
      <c r="BC58" s="29">
        <f>BC$41+2*BF$41*$AJ58+2*BG$41*$AK58+3*BJ$41*$AJ58^2+4*BK$41*$AJ58*$AK58+3*BL$41*$AK58^2</f>
        <v>-8.0051288376516334E-4</v>
      </c>
      <c r="BD58" s="29">
        <f>BD$41+BG$41*$AJ58+3*BH$41*$AK58+BK$41*$AJ58^2+3*BL$41*$AJ58*$AK58+6*BM$41*$AK58^2</f>
        <v>3.2640528568432881E-3</v>
      </c>
      <c r="BE58" s="29">
        <f>BE$41+4*BI$41*$AJ58+BJ$41*$AK58</f>
        <v>-2.2314225202996114E-8</v>
      </c>
      <c r="BF58" s="29">
        <f>BF$41+3*BJ$41*$AJ58+2*BK$41*$AK58</f>
        <v>-4.2408897101273968E-6</v>
      </c>
      <c r="BG58" s="29">
        <f>BG$41+2*BK$41*$AJ58+3*BL$41*$AK58</f>
        <v>3.0259965515794804E-8</v>
      </c>
      <c r="BH58" s="29">
        <f>BH$41+BL$41*$AJ58+4*BM$41*$AK58</f>
        <v>-4.2075261498234039E-6</v>
      </c>
      <c r="BI58" s="29">
        <f t="shared" ref="BI58:BM59" si="243">BI$41</f>
        <v>-1.3626456171609999E-10</v>
      </c>
      <c r="BJ58" s="29">
        <f t="shared" si="243"/>
        <v>8.6565834977909997E-11</v>
      </c>
      <c r="BK58" s="29">
        <f t="shared" si="243"/>
        <v>1.2332707880809999E-10</v>
      </c>
      <c r="BL58" s="29">
        <f t="shared" si="243"/>
        <v>-8.3937578082169997E-11</v>
      </c>
      <c r="BM58" s="29">
        <f t="shared" si="243"/>
        <v>1.4349148098220001E-10</v>
      </c>
    </row>
    <row r="59" spans="1:65" x14ac:dyDescent="0.2">
      <c r="A59" s="51" t="str">
        <f>SIAF!B24</f>
        <v>FGS2_SUB8CNTR</v>
      </c>
      <c r="B59" s="20">
        <f>SIAF!U24*COS(RADIANS(SIAF!T24))</f>
        <v>-1</v>
      </c>
      <c r="C59" s="20">
        <f>SIN(RADIANS(SIAF!T24))</f>
        <v>0</v>
      </c>
      <c r="D59" s="26">
        <f>-SIAF!U24*SIN(RADIANS(SIAF!T24))</f>
        <v>0</v>
      </c>
      <c r="E59" s="26">
        <f>COS(RADIANS(SIAF!T24))</f>
        <v>1</v>
      </c>
      <c r="F59" s="52">
        <f>B59*(SIAF!H24-SIAF!H$3)</f>
        <v>0</v>
      </c>
      <c r="G59" s="52">
        <f>E59*(SIAF!I24-SIAF!I$3)</f>
        <v>0</v>
      </c>
      <c r="H59" s="24">
        <f>H$41+2*J$41*$F59+K$41*$G59+3*M$41*$F59^2+2*N$41*$F59*$G59+O$41*$G59^2+4*Q$41*$F59^3+3*R$41*$F59^2*$G59+2*S$41*$F59*$G59^2+T$41*$G59^3</f>
        <v>6.7991538908970001E-2</v>
      </c>
      <c r="I59" s="24">
        <f>I$41+K$41*$F59+2*L$41*$G59+N$41*$F59^2+2*O$41*$F59*$G59+3*P$41*$G59^2+R$41*$F59^3+2*S$41*$F59^2*$G59+3*T$41*$F59*$G59^2+4*U$41*$G59^3</f>
        <v>0</v>
      </c>
      <c r="J59" s="25">
        <f>J$41+3*M$41*$F59+N$41*$G59+6*Q$41*$F59^2+3*R$41*$F59*$G59+S$41*$G59^2</f>
        <v>2.7063761248389998E-7</v>
      </c>
      <c r="K59" s="25">
        <f>K$41+2*N$41*$F59+2*O$41*$G59+3*R$41*$F59^2+4*S$41*$F59*$G59+3*T$41*$G59^2</f>
        <v>-6.5588683360790001E-7</v>
      </c>
      <c r="L59" s="25">
        <f>L$41+O$41*$F59+3*P$41*$G59+S$41*$F59^2+3*T$41*$F59*$G59+6*U$41*$G59^2</f>
        <v>1.0526782012860001E-7</v>
      </c>
      <c r="M59" s="25">
        <f>M$41+4*Q$41*$F59+R$41*$G59</f>
        <v>9.5123401053669994E-11</v>
      </c>
      <c r="N59" s="25">
        <f>N$41+3*R$41*$F59+2*S$41*$G59</f>
        <v>-1.55323856188E-11</v>
      </c>
      <c r="O59" s="25">
        <f>O$41+2*S$41*$F59+3*T$41*$G59</f>
        <v>1.113996303819E-10</v>
      </c>
      <c r="P59" s="25">
        <f>P$41+T$41*$F59+4*U$41*$G59</f>
        <v>-4.9931572559189997E-12</v>
      </c>
      <c r="Q59" s="25">
        <f t="shared" si="240"/>
        <v>1.8798614397439999E-15</v>
      </c>
      <c r="R59" s="25">
        <f t="shared" si="240"/>
        <v>-5.4607743932169998E-15</v>
      </c>
      <c r="S59" s="25">
        <f t="shared" si="240"/>
        <v>3.1835220977009999E-15</v>
      </c>
      <c r="T59" s="25">
        <f t="shared" si="240"/>
        <v>-6.0680286901749997E-15</v>
      </c>
      <c r="U59" s="25">
        <f t="shared" si="240"/>
        <v>5.6440431557730002E-16</v>
      </c>
      <c r="V59" s="24">
        <f>V$41+2*X$41*$F59+Y$41*$G59+3*AA$41*$F59^2+2*AB$41*$F59*$G59+AC$41*$G59^2+4*AE$41*$F59^3+3*AF$41*$F59^2*$G59+2*AG$41*$F59*$G59^2+AH$41*$G59^3</f>
        <v>-1.1242518251080001E-3</v>
      </c>
      <c r="W59" s="24">
        <f>W$41+Y$41*$F59+2*Z$41*$G59+AB$41*$F59^2+2*AC$41*$F59*$G59+3*AD$41*$G59^2+AF$41*$F59^3+2*AG$41*$F59^2*$G59+3*AH$41*$F59*$G59^2+4*AI$41*$G59^3</f>
        <v>6.9820497674780005E-2</v>
      </c>
      <c r="X59" s="21">
        <f>X$41+3*AA$41*$F59+AB$41*$G59+6*AE$41*$F59^2+3*AF$41*$F59*$G59+AG$41*$G59^2</f>
        <v>-2.6878338760860001E-7</v>
      </c>
      <c r="Y59" s="21">
        <f>Y$41+2*AB$41*$F59+2*AC$41*$G59+3*AF$41*$F59^2+4*AG$41*$F59*$G59+3*AH$41*$G59^2</f>
        <v>2.138812587202E-7</v>
      </c>
      <c r="Z59" s="21">
        <f>Z$41+AC$41*$F59+3*AD$41*$G59+AG$41*$F59^2+3*AH$41*$F59*$G59+6*AI$41*$G59^2</f>
        <v>-9.6507881566309995E-7</v>
      </c>
      <c r="AA59" s="21">
        <f>AA$41+4*AE$41*$F59+AF$41*$G59</f>
        <v>-5.8277944310300003E-12</v>
      </c>
      <c r="AB59" s="21">
        <f>AB$41+3*AF$41*$F59+2*AG$41*$G59</f>
        <v>1.10931188351E-10</v>
      </c>
      <c r="AC59" s="21">
        <f>AC$41+2*AG$41*$F59+3*AH$41*$G59</f>
        <v>-1.845446573021E-11</v>
      </c>
      <c r="AD59" s="21">
        <f>AD$41+AH$41*$F59+4*AI$41*$G59</f>
        <v>1.277542579256E-10</v>
      </c>
      <c r="AE59" s="14">
        <f t="shared" si="241"/>
        <v>-1.5578603458240001E-15</v>
      </c>
      <c r="AF59" s="14">
        <f t="shared" si="241"/>
        <v>2.4687355146470001E-15</v>
      </c>
      <c r="AG59" s="14">
        <f t="shared" si="241"/>
        <v>-9.1152308174269995E-15</v>
      </c>
      <c r="AH59" s="14">
        <f t="shared" si="241"/>
        <v>2.8651216690130001E-15</v>
      </c>
      <c r="AI59" s="14">
        <f t="shared" si="241"/>
        <v>-7.8318692487100003E-15</v>
      </c>
      <c r="AJ59" s="27">
        <f>H$41*F59+I$41*G59+J$41*F59^2+K$41*F59*G59+L$41*G59^2+M$41*F59^3+N$41*F59^2*G59+O$41*F59*G59^2+P$41*G59^3+Q$41*F59^4+R$41*F59^3*G59+S$41*F59^2*G59^2+T$41*F59*G59^3+U$41*G59^4</f>
        <v>0</v>
      </c>
      <c r="AK59" s="27">
        <f>V$41*F59+W$41*G59+X$41*F59^2+Y$41*F59*G59+Z$41*G59^2+AA$41*F59^3+AB$41*F59^2*G59+AC$41*F59*G59^2+AD$41*G59^3+AE$41*F59^4+AF$41*F59^3*G59+AG$41*F59^2*G59^2+AH$41*F59*G59^3+AI$41*G59^4</f>
        <v>0</v>
      </c>
      <c r="AL59" s="28">
        <f>AL$41+2*AN$41*$AJ59+AO$41*$AK59+3*AQ$41*$AJ59^2+2*AR$41*$AJ59*$AK59+AS$41*$AK59^2+4*AU$41*$AJ59^3+3*AV$41*$AJ59^2*$AK59+2*AW$41*$AJ59*$AK59^2+AX$41*$AK59^3</f>
        <v>14.70758074069</v>
      </c>
      <c r="AM59" s="28">
        <f>AM$41+AO$41*$AJ59+2*AP$41*$AK59+AR$41*$AJ59^2+2*AS$41*$AJ59*$AK59+3*AT$41*$AK59^2+AV$41*$AJ59^3+2*AW$41*$AJ59^2*$AK59+3*AX$41*$AJ59*$AK59^2+4*AY$41*$AK59^3</f>
        <v>8.2092930703370003E-5</v>
      </c>
      <c r="AN59" s="29">
        <f>AN$41+3*AQ$41*$AJ59+AR$41*$AK59+6*AU$41*$AJ59^2+3*AV$41*$AJ59*$AK59+AW$41*$AK59^2</f>
        <v>-8.2715842448279997E-4</v>
      </c>
      <c r="AO59" s="29">
        <f>AO$41+2*AR$41*$AJ59+2*AS$41*$AK59+3*AV$41*$AJ59^2+4*AW$41*$AJ59*$AK59+3*AX$41*$AK59^2</f>
        <v>2.0219496344240002E-3</v>
      </c>
      <c r="AP59" s="29">
        <f>AP$41+AS$41*$AJ59+3*AT$41*$AK59+AW$41*$AJ59^2+3*AX$41*$AJ59*$AK59+6*AY$41*$AK59^2</f>
        <v>-3.1719755274070002E-4</v>
      </c>
      <c r="AQ59" s="29">
        <f>AQ$41+4*AU$41*$AJ59+AV$41*$AK59</f>
        <v>-4.1801184635799996E-6</v>
      </c>
      <c r="AR59" s="29">
        <f>AR$41+3*AV$41*$AJ59+2*AW$41*$AK59</f>
        <v>5.8923729212409997E-8</v>
      </c>
      <c r="AS59" s="29">
        <f>AS$41+2*AW$41*$AJ59+3*AX$41*$AK59</f>
        <v>-4.1301904687000003E-6</v>
      </c>
      <c r="AT59" s="29">
        <f>AT$41+AX$41*$AJ59+4*AY$41*$AK59</f>
        <v>2.8837223461689999E-8</v>
      </c>
      <c r="AU59" s="29">
        <f t="shared" si="242"/>
        <v>-3.9607268667389997E-11</v>
      </c>
      <c r="AV59" s="29">
        <f t="shared" si="242"/>
        <v>-2.741592756941E-11</v>
      </c>
      <c r="AW59" s="29">
        <f t="shared" si="242"/>
        <v>1.289142763909E-10</v>
      </c>
      <c r="AX59" s="29">
        <f t="shared" si="242"/>
        <v>-1.987879065708E-10</v>
      </c>
      <c r="AY59" s="29">
        <f t="shared" si="242"/>
        <v>-1.034051776871E-10</v>
      </c>
      <c r="AZ59" s="28">
        <f>AZ$41+2*BB$41*$AJ59+BC$41*$AK59+3*BE$41*$AJ59^2+2*BF$41*$AJ59*$AK59+BG$41*$AK59^2+4*BI$41*$AJ59^3+3*BJ$41*$AJ59^2*$AK59+2*BK$41*$AJ59*$AK59^2+BL$41*$AK59^3</f>
        <v>0.2367901424868</v>
      </c>
      <c r="BA59" s="28">
        <f>BA$41+BC$41*$AJ59+2*BD$41*$AK59+BF$41*$AJ59^2+2*BG$41*$AJ59*$AK59+3*BH$41*$AK59^2+BJ$41*$AJ59^3+2*BK$41*$AJ59^2*$AK59+3*BL$41*$AJ59*$AK59^2+4*BM$41*$AK59^3</f>
        <v>14.32237448929</v>
      </c>
      <c r="BB59" s="29">
        <f>BB$41+3*BE$41*$AJ59+BF$41*$AK59+6*BI$41*$AJ59^2+3*BJ$41*$AJ59*$AK59+BK$41*$AK59^2</f>
        <v>8.1176675919300003E-4</v>
      </c>
      <c r="BC59" s="29">
        <f>BC$41+2*BF$41*$AJ59+2*BG$41*$AK59+3*BJ$41*$AJ59^2+4*BK$41*$AJ59*$AK59+3*BL$41*$AK59^2</f>
        <v>-5.199578583018E-4</v>
      </c>
      <c r="BD59" s="29">
        <f>BD$41+BG$41*$AJ59+3*BH$41*$AK59+BK$41*$AJ59^2+3*BL$41*$AJ59*$AK59+6*BM$41*$AK59^2</f>
        <v>2.8300596039669999E-3</v>
      </c>
      <c r="BE59" s="29">
        <f>BE$41+4*BI$41*$AJ59+BJ$41*$AK59</f>
        <v>-1.4026111759930001E-9</v>
      </c>
      <c r="BF59" s="29">
        <f>BF$41+3*BJ$41*$AJ59+2*BK$41*$AK59</f>
        <v>-4.2409444842980001E-6</v>
      </c>
      <c r="BG59" s="29">
        <f>BG$41+2*BK$41*$AJ59+3*BL$41*$AK59</f>
        <v>1.3478385207580001E-8</v>
      </c>
      <c r="BH59" s="29">
        <f>BH$41+BL$41*$AJ59+4*BM$41*$AK59</f>
        <v>-4.1850102224370002E-6</v>
      </c>
      <c r="BI59" s="29">
        <f t="shared" si="243"/>
        <v>-1.3626456171609999E-10</v>
      </c>
      <c r="BJ59" s="29">
        <f t="shared" si="243"/>
        <v>8.6565834977909997E-11</v>
      </c>
      <c r="BK59" s="29">
        <f t="shared" si="243"/>
        <v>1.2332707880809999E-10</v>
      </c>
      <c r="BL59" s="29">
        <f t="shared" si="243"/>
        <v>-8.3937578082169997E-11</v>
      </c>
      <c r="BM59" s="29">
        <f t="shared" si="243"/>
        <v>1.4349148098220001E-10</v>
      </c>
    </row>
    <row r="60" spans="1:65" x14ac:dyDescent="0.2">
      <c r="A60" s="51" t="str">
        <f>SIAF!B25</f>
        <v>FGS1_FP1MIMF</v>
      </c>
      <c r="B60" s="20">
        <f>SIAF!U25*COS(RADIANS(SIAF!T25))</f>
        <v>-1</v>
      </c>
      <c r="C60" s="20">
        <f>SIN(RADIANS(SIAF!T25))</f>
        <v>1.22514845490862E-16</v>
      </c>
      <c r="D60" s="26">
        <f>-SIAF!U25*SIN(RADIANS(SIAF!T25))</f>
        <v>-1.22514845490862E-16</v>
      </c>
      <c r="E60" s="26">
        <f>COS(RADIANS(SIAF!T25))</f>
        <v>-1</v>
      </c>
      <c r="F60" s="52">
        <f>B60*(SIAF!H25-SIAF!H$3)</f>
        <v>-11.5</v>
      </c>
      <c r="G60" s="52">
        <f>E60*(SIAF!I25-SIAF!I$3)</f>
        <v>-29.5</v>
      </c>
      <c r="H60" s="24">
        <f t="shared" ref="H60:H64" si="244">H$39+2*J$39*$F60+K$39*$G60+3*M$39*$F60^2+2*N$39*$F60*$G60+O$39*$G60^2+4*Q$39*$F60^3+3*R$39*$F60^2*$G60+2*S$39*$F60*$G60^2+T$39*$G60^3</f>
        <v>6.8532573740147401E-2</v>
      </c>
      <c r="I60" s="24">
        <f t="shared" ref="I60:I64" si="245">I$39+K$39*$F60+2*L$39*$G60+N$39*$F60^2+2*O$39*$F60*$G60+3*P$39*$G60^2+R$39*$F60^3+2*S$39*$F60^2*$G60+3*T$39*$F60*$G60^2+4*U$39*$G60^3</f>
        <v>1.7635788516263995E-5</v>
      </c>
      <c r="J60" s="25">
        <f t="shared" ref="J60:J64" si="246">J$39+3*M$39*$F60+N$39*$G60+6*Q$39*$F60^2+3*R$39*$F60*$G60+S$39*$G60^2</f>
        <v>-4.7673002504051284E-7</v>
      </c>
      <c r="K60" s="25">
        <f t="shared" ref="K60:K64" si="247">K$39+2*N$39*$F60+2*O$39*$G60+3*R$39*$F60^2+4*S$39*$F60*$G60+3*T$39*$G60^2</f>
        <v>-6.8971905910874086E-7</v>
      </c>
      <c r="L60" s="25">
        <f t="shared" ref="L60:L64" si="248">L$39+O$39*$F60+3*P$39*$G60+S$39*$F60^2+3*T$39*$F60*$G60+6*U$39*$G60^2</f>
        <v>-1.662414451640055E-7</v>
      </c>
      <c r="M60" s="25">
        <f t="shared" ref="M60:M64" si="249">M$39+4*Q$39*$F60+R$39*$G60</f>
        <v>1.0288684633342042E-10</v>
      </c>
      <c r="N60" s="25">
        <f t="shared" ref="N60:N64" si="250">N$39+3*R$39*$F60+2*S$39*$G60</f>
        <v>2.6698721647026298E-11</v>
      </c>
      <c r="O60" s="25">
        <f t="shared" ref="O60:O64" si="251">O$39+2*S$39*$F60+3*T$39*$G60</f>
        <v>1.1769279746772872E-10</v>
      </c>
      <c r="P60" s="25">
        <f t="shared" ref="P60:P64" si="252">P$39+T$39*$F60+4*U$39*$G60</f>
        <v>8.120605141471896E-12</v>
      </c>
      <c r="Q60" s="25">
        <f t="shared" ref="Q60:U64" si="253">Q$39</f>
        <v>-3.5614200590160003E-15</v>
      </c>
      <c r="R60" s="25">
        <f t="shared" si="253"/>
        <v>-6.1798295595149998E-15</v>
      </c>
      <c r="S60" s="25">
        <f t="shared" si="253"/>
        <v>-5.3599079878480004E-15</v>
      </c>
      <c r="T60" s="25">
        <f t="shared" si="253"/>
        <v>-6.4351546181719998E-15</v>
      </c>
      <c r="U60" s="25">
        <f t="shared" si="253"/>
        <v>-1.1294561811010001E-15</v>
      </c>
      <c r="V60" s="24">
        <f t="shared" ref="V60:V64" si="254">V$39+2*X$39*$F60+Y$39*$G60+3*AA$39*$F60^2+2*AB$39*$F60*$G60+AC$39*$G60^2+4*AE$39*$F60^3+3*AF$39*$F60^2*$G60+2*AG$39*$F60*$G60^2+AH$39*$G60^3</f>
        <v>2.0366937421790036E-3</v>
      </c>
      <c r="W60" s="24">
        <f t="shared" ref="W60:W64" si="255">W$39+Y$39*$F60+2*Z$39*$G60+AB$39*$F60^2+2*AC$39*$F60*$G60+3*AD$39*$G60^2+AF$39*$F60^3+2*AG$39*$F60^2*$G60+3*AH$39*$F60*$G60^2+4*AI$39*$G60^3</f>
        <v>7.0121863732414552E-2</v>
      </c>
      <c r="X60" s="21">
        <f t="shared" ref="X60:X64" si="256">X$39+3*AA$39*$F60+AB$39*$G60+6*AE$39*$F60^2+3*AF$39*$F60*$G60+AG$39*$G60^2</f>
        <v>-2.9257744349457691E-7</v>
      </c>
      <c r="Y60" s="21">
        <f t="shared" ref="Y60:Y64" si="257">Y$39+2*AB$39*$F60+2*AC$39*$G60+3*AF$39*$F60^2+4*AG$39*$F60*$G60+3*AH$39*$G60^2</f>
        <v>-3.9176747154148217E-7</v>
      </c>
      <c r="Z60" s="21">
        <f t="shared" ref="Z60:Z64" si="258">Z$39+AC$39*$F60+3*AD$39*$G60+AG$39*$F60^2+3*AH$39*$F60*$G60+6*AI$39*$G60^2</f>
        <v>-9.978808711191216E-7</v>
      </c>
      <c r="AA60" s="21">
        <f t="shared" ref="AA60:AA64" si="259">AA$39+4*AE$39*$F60+AF$39*$G60</f>
        <v>1.1064936578117876E-11</v>
      </c>
      <c r="AB60" s="21">
        <f t="shared" ref="AB60:AB64" si="260">AB$39+3*AF$39*$F60+2*AG$39*$G60</f>
        <v>1.1812849836050628E-10</v>
      </c>
      <c r="AC60" s="21">
        <f t="shared" ref="AC60:AC64" si="261">AC$39+2*AG$39*$F60+3*AH$39*$G60</f>
        <v>3.2481924384937073E-11</v>
      </c>
      <c r="AD60" s="21">
        <f t="shared" ref="AD60:AD64" si="262">AD$39+AH$39*$F60+4*AI$39*$G60</f>
        <v>1.3160793921327953E-10</v>
      </c>
      <c r="AE60" s="14">
        <f t="shared" ref="AE60:AI64" si="263">AE$39</f>
        <v>-1.9008959603790001E-15</v>
      </c>
      <c r="AF60" s="14">
        <f t="shared" si="263"/>
        <v>-3.9780046586589999E-15</v>
      </c>
      <c r="AG60" s="14">
        <f t="shared" si="263"/>
        <v>-9.8186315624159998E-15</v>
      </c>
      <c r="AH60" s="14">
        <f t="shared" si="263"/>
        <v>-4.8740771587739999E-15</v>
      </c>
      <c r="AI60" s="14">
        <f t="shared" si="263"/>
        <v>-8.2189789385900006E-15</v>
      </c>
      <c r="AJ60" s="27">
        <f t="shared" ref="AJ60:AJ64" si="264">H$39*F60+I$39*G60+J$39*F60^2+K$39*F60*G60+L$39*G60^2+M$39*F60^3+N$39*F60^2*G60+O$39*F60*G60^2+P$39*G60^3+Q$39*F60^4+R$39*F60^3*G60+S$39*F60^2*G60^2+T$39*F60*G60^3+U$39*G60^4</f>
        <v>-0.78820479067677041</v>
      </c>
      <c r="AK60" s="27">
        <f t="shared" ref="AK60:AK64" si="265">V$39*F60+W$39*G60+X$39*F60^2+Y$39*F60*G60+Z$39*G60^2+AA$39*F60^3+AB$39*F60^2*G60+AC$39*F60*G60^2+AD$39*G60^3+AE$39*F60^4+AF$39*F60^3*G60+AG$39*F60^2*G60^2+AH$39*F60*G60^3+AI$39*G60^4</f>
        <v>-2.0909811242816749</v>
      </c>
      <c r="AL60" s="28">
        <f t="shared" ref="AL60:AL64" si="266">AL$39+2*AN$39*$AJ60+AO$39*$AK60+3*AQ$39*$AJ60^2+2*AR$39*$AJ60*$AK60+AS$39*$AK60^2+4*AU$39*$AJ60^3+3*AV$39*$AJ60^2*$AK60+2*AW$39*$AJ60*$AK60^2+AX$39*$AK60^3</f>
        <v>14.591590774748481</v>
      </c>
      <c r="AM60" s="28">
        <f t="shared" ref="AM60:AM64" si="267">AM$39+AO$39*$AJ60+2*AP$39*$AK60+AR$39*$AJ60^2+2*AS$39*$AJ60*$AK60+3*AT$39*$AK60^2+AV$39*$AJ60^3+2*AW$39*$AJ60^2*$AK60+3*AX$39*$AJ60*$AK60^2+4*AY$39*$AK60^3</f>
        <v>-3.7147287632362906E-3</v>
      </c>
      <c r="AN60" s="29">
        <f t="shared" ref="AN60:AN64" si="268">AN$39+3*AQ$39*$AJ60+AR$39*$AK60+6*AU$39*$AJ60^2+3*AV$39*$AJ60*$AK60+AW$39*$AK60^2</f>
        <v>1.4199206456551898E-3</v>
      </c>
      <c r="AO60" s="29">
        <f t="shared" ref="AO60:AO64" si="269">AO$39+2*AR$39*$AJ60+2*AS$39*$AK60+3*AV$39*$AJ60^2+4*AW$39*$AJ60*$AK60+3*AX$39*$AK60^2</f>
        <v>2.06424286000498E-3</v>
      </c>
      <c r="AP60" s="29">
        <f t="shared" ref="AP60:AP64" si="270">AP$39+AS$39*$AJ60+3*AT$39*$AK60+AW$39*$AJ60^2+3*AX$39*$AJ60*$AK60+6*AY$39*$AK60^2</f>
        <v>4.9250238002328868E-4</v>
      </c>
      <c r="AQ60" s="29">
        <f t="shared" ref="AQ60:AQ64" si="271">AQ$39+4*AU$39*$AJ60+AV$39*$AK60</f>
        <v>-4.1808051430805354E-6</v>
      </c>
      <c r="AR60" s="29">
        <f t="shared" ref="AR60:AR64" si="272">AR$39+3*AV$39*$AJ60+2*AW$39*$AK60</f>
        <v>-2.851299513734857E-8</v>
      </c>
      <c r="AS60" s="29">
        <f t="shared" ref="AS60:AS64" si="273">AS$39+2*AW$39*$AJ60+3*AX$39*$AK60</f>
        <v>-4.1272075099485491E-6</v>
      </c>
      <c r="AT60" s="29">
        <f t="shared" ref="AT60:AT64" si="274">AT$39+AX$39*$AJ60+4*AY$39*$AK60</f>
        <v>-4.8366502487889415E-8</v>
      </c>
      <c r="AU60" s="29">
        <f t="shared" ref="AU60:AY64" si="275">AU$39</f>
        <v>-1.2645090585E-10</v>
      </c>
      <c r="AV60" s="29">
        <f t="shared" si="275"/>
        <v>-2.6699690919069998E-10</v>
      </c>
      <c r="AW60" s="29">
        <f t="shared" si="275"/>
        <v>-1.776915066741E-10</v>
      </c>
      <c r="AX60" s="29">
        <f t="shared" si="275"/>
        <v>-1.230761251803E-10</v>
      </c>
      <c r="AY60" s="29">
        <f t="shared" si="275"/>
        <v>-6.2252177147749994E-11</v>
      </c>
      <c r="AZ60" s="28">
        <f t="shared" ref="AZ60:AZ64" si="276">AZ$39+2*BB$39*$AJ60+BC$39*$AK60+3*BE$39*$AJ60^2+2*BF$39*$AJ60*$AK60+BG$39*$AK60^2+4*BI$39*$AJ60^3+3*BJ$39*$AJ60^2*$AK60+2*BK$39*$AJ60*$AK60^2+BL$39*$AK60^3</f>
        <v>-0.42386329975945203</v>
      </c>
      <c r="BA60" s="28">
        <f t="shared" ref="BA60:BA64" si="277">BA$39+BC$39*$AJ60+2*BD$39*$AK60+BF$39*$AJ60^2+2*BG$39*$AJ60*$AK60+3*BH$39*$AK60^2+BJ$39*$AJ60^3+2*BK$39*$AJ60^2*$AK60+3*BL$39*$AJ60*$AK60^2+4*BM$39*$AK60^3</f>
        <v>14.260888614970769</v>
      </c>
      <c r="BB60" s="29">
        <f t="shared" ref="BB60:BB64" si="278">BB$39+3*BE$39*$AJ60+BF$39*$AK60+6*BI$39*$AJ60^2+3*BJ$39*$AJ60*$AK60+BK$39*$AK60^2</f>
        <v>8.1696570841425999E-4</v>
      </c>
      <c r="BC60" s="29">
        <f t="shared" ref="BC60:BC64" si="279">BC$39+2*BF$39*$AJ60+2*BG$39*$AK60+3*BJ$39*$AJ60^2+4*BK$39*$AJ60*$AK60+3*BL$39*$AK60^2</f>
        <v>9.3065266845456191E-4</v>
      </c>
      <c r="BD60" s="29">
        <f t="shared" ref="BD60:BD64" si="280">BD$39+BG$39*$AJ60+3*BH$39*$AK60+BK$39*$AJ60^2+3*BL$39*$AJ60*$AK60+6*BM$39*$AK60^2</f>
        <v>2.8790731278596797E-3</v>
      </c>
      <c r="BE60" s="29">
        <f t="shared" ref="BE60:BE64" si="281">BE$39+4*BI$39*$AJ60+BJ$39*$AK60</f>
        <v>2.1964357687359751E-8</v>
      </c>
      <c r="BF60" s="29">
        <f t="shared" ref="BF60:BF64" si="282">BF$39+3*BJ$39*$AJ60+2*BK$39*$AK60</f>
        <v>-4.22299900184808E-6</v>
      </c>
      <c r="BG60" s="29">
        <f t="shared" ref="BG60:BG64" si="283">BG$39+2*BK$39*$AJ60+3*BL$39*$AK60</f>
        <v>5.0666007560181128E-8</v>
      </c>
      <c r="BH60" s="29">
        <f t="shared" ref="BH60:BH64" si="284">BH$39+BL$39*$AJ60+4*BM$39*$AK60</f>
        <v>-4.1727793030800777E-6</v>
      </c>
      <c r="BI60" s="29">
        <f t="shared" ref="BI60:BM64" si="285">BI$39</f>
        <v>-8.594067395442E-11</v>
      </c>
      <c r="BJ60" s="29">
        <f t="shared" si="285"/>
        <v>-1.6034862564600001E-10</v>
      </c>
      <c r="BK60" s="29">
        <f t="shared" si="285"/>
        <v>1.076574228603E-11</v>
      </c>
      <c r="BL60" s="29">
        <f t="shared" si="285"/>
        <v>-1.010423927474E-10</v>
      </c>
      <c r="BM60" s="29">
        <f t="shared" si="285"/>
        <v>5.9218024418189999E-11</v>
      </c>
    </row>
    <row r="61" spans="1:65" x14ac:dyDescent="0.2">
      <c r="A61" s="51" t="str">
        <f>SIAF!B26</f>
        <v>FGS1_FP2MIMF</v>
      </c>
      <c r="B61" s="20">
        <f>SIAF!U26*COS(RADIANS(SIAF!T26))</f>
        <v>-1</v>
      </c>
      <c r="C61" s="20">
        <f>SIN(RADIANS(SIAF!T26))</f>
        <v>1.22514845490862E-16</v>
      </c>
      <c r="D61" s="26">
        <f>-SIAF!U26*SIN(RADIANS(SIAF!T26))</f>
        <v>-1.22514845490862E-16</v>
      </c>
      <c r="E61" s="26">
        <f>COS(RADIANS(SIAF!T26))</f>
        <v>-1</v>
      </c>
      <c r="F61" s="52">
        <f>B61*(SIAF!H26-SIAF!H$3)</f>
        <v>924.5</v>
      </c>
      <c r="G61" s="52">
        <f>E61*(SIAF!I26-SIAF!I$3)</f>
        <v>-923.5</v>
      </c>
      <c r="H61" s="24">
        <f t="shared" si="244"/>
        <v>6.8575959979353188E-2</v>
      </c>
      <c r="I61" s="24">
        <f t="shared" si="245"/>
        <v>-4.9269256724416026E-4</v>
      </c>
      <c r="J61" s="25">
        <f t="shared" si="246"/>
        <v>-2.1918357682303998E-7</v>
      </c>
      <c r="K61" s="25">
        <f t="shared" si="247"/>
        <v>-8.639054266575396E-7</v>
      </c>
      <c r="L61" s="25">
        <f t="shared" si="248"/>
        <v>-7.1817952648274045E-8</v>
      </c>
      <c r="M61" s="25">
        <f t="shared" si="249"/>
        <v>9.5077657258670927E-11</v>
      </c>
      <c r="N61" s="25">
        <f t="shared" si="250"/>
        <v>1.8929275726180404E-11</v>
      </c>
      <c r="O61" s="25">
        <f t="shared" si="251"/>
        <v>1.2491813440041457E-10</v>
      </c>
      <c r="P61" s="25">
        <f t="shared" si="252"/>
        <v>6.1362357224800808E-12</v>
      </c>
      <c r="Q61" s="25">
        <f t="shared" si="253"/>
        <v>-3.5614200590160003E-15</v>
      </c>
      <c r="R61" s="25">
        <f t="shared" si="253"/>
        <v>-6.1798295595149998E-15</v>
      </c>
      <c r="S61" s="25">
        <f t="shared" si="253"/>
        <v>-5.3599079878480004E-15</v>
      </c>
      <c r="T61" s="25">
        <f t="shared" si="253"/>
        <v>-6.4351546181719998E-15</v>
      </c>
      <c r="U61" s="25">
        <f t="shared" si="253"/>
        <v>-1.1294561811010001E-15</v>
      </c>
      <c r="V61" s="24">
        <f t="shared" si="254"/>
        <v>1.6884795874043098E-3</v>
      </c>
      <c r="W61" s="24">
        <f t="shared" si="255"/>
        <v>7.1928739134121983E-2</v>
      </c>
      <c r="X61" s="21">
        <f t="shared" si="256"/>
        <v>-3.7496739506588487E-7</v>
      </c>
      <c r="Y61" s="21">
        <f t="shared" si="257"/>
        <v>-2.1798626394209027E-7</v>
      </c>
      <c r="Z61" s="21">
        <f t="shared" si="258"/>
        <v>-1.3562301204642376E-6</v>
      </c>
      <c r="AA61" s="21">
        <f t="shared" si="259"/>
        <v>7.5043182673000446E-12</v>
      </c>
      <c r="AB61" s="21">
        <f t="shared" si="260"/>
        <v>1.2451397451259162E-10</v>
      </c>
      <c r="AC61" s="21">
        <f t="shared" si="261"/>
        <v>2.7173721039926183E-11</v>
      </c>
      <c r="AD61" s="21">
        <f t="shared" si="262"/>
        <v>1.564368716770649E-10</v>
      </c>
      <c r="AE61" s="14">
        <f t="shared" si="263"/>
        <v>-1.9008959603790001E-15</v>
      </c>
      <c r="AF61" s="14">
        <f t="shared" si="263"/>
        <v>-3.9780046586589999E-15</v>
      </c>
      <c r="AG61" s="14">
        <f t="shared" si="263"/>
        <v>-9.8186315624159998E-15</v>
      </c>
      <c r="AH61" s="14">
        <f t="shared" si="263"/>
        <v>-4.8740771587739999E-15</v>
      </c>
      <c r="AI61" s="14">
        <f t="shared" si="263"/>
        <v>-8.2189789385900006E-15</v>
      </c>
      <c r="AJ61" s="27">
        <f t="shared" si="264"/>
        <v>63.516462964650074</v>
      </c>
      <c r="AK61" s="27">
        <f t="shared" si="265"/>
        <v>-63.760218743764952</v>
      </c>
      <c r="AL61" s="28">
        <f t="shared" si="266"/>
        <v>14.579583220534854</v>
      </c>
      <c r="AM61" s="28">
        <f t="shared" si="267"/>
        <v>0.1003331040415272</v>
      </c>
      <c r="AN61" s="29">
        <f t="shared" si="268"/>
        <v>6.145064948797199E-4</v>
      </c>
      <c r="AO61" s="29">
        <f t="shared" si="269"/>
        <v>2.5677215522485089E-3</v>
      </c>
      <c r="AP61" s="29">
        <f t="shared" si="270"/>
        <v>2.3536079167542546E-4</v>
      </c>
      <c r="AQ61" s="29">
        <f t="shared" si="271"/>
        <v>-4.1968651811961637E-6</v>
      </c>
      <c r="AR61" s="29">
        <f t="shared" si="272"/>
        <v>-5.8104238252871838E-8</v>
      </c>
      <c r="AS61" s="29">
        <f t="shared" si="273"/>
        <v>-4.1272902641207044E-6</v>
      </c>
      <c r="AT61" s="29">
        <f t="shared" si="274"/>
        <v>-4.0924694606802577E-8</v>
      </c>
      <c r="AU61" s="29">
        <f t="shared" si="275"/>
        <v>-1.2645090585E-10</v>
      </c>
      <c r="AV61" s="29">
        <f t="shared" si="275"/>
        <v>-2.6699690919069998E-10</v>
      </c>
      <c r="AW61" s="29">
        <f t="shared" si="275"/>
        <v>-1.776915066741E-10</v>
      </c>
      <c r="AX61" s="29">
        <f t="shared" si="275"/>
        <v>-1.230761251803E-10</v>
      </c>
      <c r="AY61" s="29">
        <f t="shared" si="275"/>
        <v>-6.2252177147749994E-11</v>
      </c>
      <c r="AZ61" s="28">
        <f t="shared" si="276"/>
        <v>-0.34216751916359395</v>
      </c>
      <c r="BA61" s="28">
        <f t="shared" si="277"/>
        <v>13.899982868169838</v>
      </c>
      <c r="BB61" s="29">
        <f t="shared" si="278"/>
        <v>1.0814484230265342E-3</v>
      </c>
      <c r="BC61" s="29">
        <f t="shared" si="279"/>
        <v>3.779737439278478E-4</v>
      </c>
      <c r="BD61" s="29">
        <f t="shared" si="280"/>
        <v>3.6569254188242644E-3</v>
      </c>
      <c r="BE61" s="29">
        <f t="shared" si="281"/>
        <v>9.7473892430490975E-9</v>
      </c>
      <c r="BF61" s="29">
        <f t="shared" si="282"/>
        <v>-4.2552603273780227E-6</v>
      </c>
      <c r="BG61" s="29">
        <f t="shared" si="283"/>
        <v>7.074420450580808E-8</v>
      </c>
      <c r="BH61" s="29">
        <f t="shared" si="284"/>
        <v>-4.1938845222517096E-6</v>
      </c>
      <c r="BI61" s="29">
        <f t="shared" si="285"/>
        <v>-8.594067395442E-11</v>
      </c>
      <c r="BJ61" s="29">
        <f t="shared" si="285"/>
        <v>-1.6034862564600001E-10</v>
      </c>
      <c r="BK61" s="29">
        <f t="shared" si="285"/>
        <v>1.076574228603E-11</v>
      </c>
      <c r="BL61" s="29">
        <f t="shared" si="285"/>
        <v>-1.010423927474E-10</v>
      </c>
      <c r="BM61" s="29">
        <f t="shared" si="285"/>
        <v>5.9218024418189999E-11</v>
      </c>
    </row>
    <row r="62" spans="1:65" x14ac:dyDescent="0.2">
      <c r="A62" s="51" t="str">
        <f>SIAF!B27</f>
        <v>FGS1_FP3MIMF</v>
      </c>
      <c r="B62" s="20">
        <f>SIAF!U27*COS(RADIANS(SIAF!T27))</f>
        <v>-1</v>
      </c>
      <c r="C62" s="20">
        <f>SIN(RADIANS(SIAF!T27))</f>
        <v>1.22514845490862E-16</v>
      </c>
      <c r="D62" s="26">
        <f>-SIAF!U27*SIN(RADIANS(SIAF!T27))</f>
        <v>-1.22514845490862E-16</v>
      </c>
      <c r="E62" s="26">
        <f>COS(RADIANS(SIAF!T27))</f>
        <v>-1</v>
      </c>
      <c r="F62" s="52">
        <f>B62*(SIAF!H27-SIAF!H$3)</f>
        <v>-757.5</v>
      </c>
      <c r="G62" s="52">
        <f>E62*(SIAF!I27-SIAF!I$3)</f>
        <v>-574.5</v>
      </c>
      <c r="H62" s="24">
        <f t="shared" si="244"/>
        <v>6.9863148172180436E-2</v>
      </c>
      <c r="I62" s="24">
        <f t="shared" si="245"/>
        <v>8.4199045074727873E-4</v>
      </c>
      <c r="J62" s="25">
        <f t="shared" si="246"/>
        <v>-7.4256314048784376E-7</v>
      </c>
      <c r="K62" s="25">
        <f t="shared" si="247"/>
        <v>-8.8260713969122281E-7</v>
      </c>
      <c r="L62" s="25">
        <f t="shared" si="248"/>
        <v>-2.8016221880748264E-7</v>
      </c>
      <c r="M62" s="25">
        <f t="shared" si="249"/>
        <v>1.1688213089945985E-10</v>
      </c>
      <c r="N62" s="25">
        <f t="shared" si="250"/>
        <v>4.6371479907975186E-11</v>
      </c>
      <c r="O62" s="25">
        <f t="shared" si="251"/>
        <v>1.3621125798630918E-10</v>
      </c>
      <c r="P62" s="25">
        <f t="shared" si="252"/>
        <v>1.5383444961428388E-11</v>
      </c>
      <c r="Q62" s="25">
        <f t="shared" si="253"/>
        <v>-3.5614200590160003E-15</v>
      </c>
      <c r="R62" s="25">
        <f t="shared" si="253"/>
        <v>-6.1798295595149998E-15</v>
      </c>
      <c r="S62" s="25">
        <f t="shared" si="253"/>
        <v>-5.3599079878480004E-15</v>
      </c>
      <c r="T62" s="25">
        <f t="shared" si="253"/>
        <v>-6.4351546181719998E-15</v>
      </c>
      <c r="U62" s="25">
        <f t="shared" si="253"/>
        <v>-1.1294561811010001E-15</v>
      </c>
      <c r="V62" s="24">
        <f t="shared" si="254"/>
        <v>2.8228255117634785E-3</v>
      </c>
      <c r="W62" s="24">
        <f t="shared" si="255"/>
        <v>7.1727407141120372E-2</v>
      </c>
      <c r="X62" s="21">
        <f t="shared" si="256"/>
        <v>-3.9583646836263786E-7</v>
      </c>
      <c r="Y62" s="21">
        <f t="shared" si="257"/>
        <v>-6.3037297083837418E-7</v>
      </c>
      <c r="Z62" s="21">
        <f t="shared" si="258"/>
        <v>-1.2633480068533227E-6</v>
      </c>
      <c r="AA62" s="21">
        <f t="shared" si="259"/>
        <v>1.8905222662857966E-11</v>
      </c>
      <c r="AB62" s="21">
        <f t="shared" si="260"/>
        <v>1.3773358118961853E-10</v>
      </c>
      <c r="AC62" s="21">
        <f t="shared" si="261"/>
        <v>5.510043883065723E-11</v>
      </c>
      <c r="AD62" s="21">
        <f t="shared" si="262"/>
        <v>1.5316137485985114E-10</v>
      </c>
      <c r="AE62" s="14">
        <f t="shared" si="263"/>
        <v>-1.9008959603790001E-15</v>
      </c>
      <c r="AF62" s="14">
        <f t="shared" si="263"/>
        <v>-3.9780046586589999E-15</v>
      </c>
      <c r="AG62" s="14">
        <f t="shared" si="263"/>
        <v>-9.8186315624159998E-15</v>
      </c>
      <c r="AH62" s="14">
        <f t="shared" si="263"/>
        <v>-4.8740771587739999E-15</v>
      </c>
      <c r="AI62" s="14">
        <f t="shared" si="263"/>
        <v>-8.2189789385900006E-15</v>
      </c>
      <c r="AJ62" s="27">
        <f t="shared" si="264"/>
        <v>-52.600690513042686</v>
      </c>
      <c r="AK62" s="27">
        <f t="shared" si="265"/>
        <v>-42.518620533486477</v>
      </c>
      <c r="AL62" s="28">
        <f t="shared" si="266"/>
        <v>14.320659113815283</v>
      </c>
      <c r="AM62" s="28">
        <f t="shared" si="267"/>
        <v>-0.16797013068508337</v>
      </c>
      <c r="AN62" s="29">
        <f t="shared" si="268"/>
        <v>2.0669220904383457E-3</v>
      </c>
      <c r="AO62" s="29">
        <f t="shared" si="269"/>
        <v>2.3966614703648105E-3</v>
      </c>
      <c r="AP62" s="29">
        <f t="shared" si="270"/>
        <v>7.1034839780576117E-4</v>
      </c>
      <c r="AQ62" s="29">
        <f t="shared" si="271"/>
        <v>-4.1438041452966675E-6</v>
      </c>
      <c r="AR62" s="29">
        <f t="shared" si="272"/>
        <v>2.7355621814525985E-8</v>
      </c>
      <c r="AS62" s="29">
        <f t="shared" si="273"/>
        <v>-4.0938672010174597E-6</v>
      </c>
      <c r="AT62" s="29">
        <f t="shared" si="274"/>
        <v>-3.1922788228552299E-8</v>
      </c>
      <c r="AU62" s="29">
        <f t="shared" si="275"/>
        <v>-1.2645090585E-10</v>
      </c>
      <c r="AV62" s="29">
        <f t="shared" si="275"/>
        <v>-2.6699690919069998E-10</v>
      </c>
      <c r="AW62" s="29">
        <f t="shared" si="275"/>
        <v>-1.776915066741E-10</v>
      </c>
      <c r="AX62" s="29">
        <f t="shared" si="275"/>
        <v>-1.230761251803E-10</v>
      </c>
      <c r="AY62" s="29">
        <f t="shared" si="275"/>
        <v>-6.2252177147749994E-11</v>
      </c>
      <c r="AZ62" s="28">
        <f t="shared" si="276"/>
        <v>-0.56347232721509077</v>
      </c>
      <c r="BA62" s="28">
        <f t="shared" si="277"/>
        <v>13.948326487027185</v>
      </c>
      <c r="BB62" s="29">
        <f t="shared" si="278"/>
        <v>9.8190321117552532E-4</v>
      </c>
      <c r="BC62" s="29">
        <f t="shared" si="279"/>
        <v>1.3624675942854919E-3</v>
      </c>
      <c r="BD62" s="29">
        <f t="shared" si="280"/>
        <v>3.3825095142631461E-3</v>
      </c>
      <c r="BE62" s="29">
        <f t="shared" si="281"/>
        <v>4.6258073873673374E-8</v>
      </c>
      <c r="BF62" s="29">
        <f t="shared" si="282"/>
        <v>-4.1989452863116513E-6</v>
      </c>
      <c r="BG62" s="29">
        <f t="shared" si="283"/>
        <v>6.1805124080315336E-8</v>
      </c>
      <c r="BH62" s="29">
        <f t="shared" si="284"/>
        <v>-4.1771202252993154E-6</v>
      </c>
      <c r="BI62" s="29">
        <f t="shared" si="285"/>
        <v>-8.594067395442E-11</v>
      </c>
      <c r="BJ62" s="29">
        <f t="shared" si="285"/>
        <v>-1.6034862564600001E-10</v>
      </c>
      <c r="BK62" s="29">
        <f t="shared" si="285"/>
        <v>1.076574228603E-11</v>
      </c>
      <c r="BL62" s="29">
        <f t="shared" si="285"/>
        <v>-1.010423927474E-10</v>
      </c>
      <c r="BM62" s="29">
        <f t="shared" si="285"/>
        <v>5.9218024418189999E-11</v>
      </c>
    </row>
    <row r="63" spans="1:65" x14ac:dyDescent="0.2">
      <c r="A63" s="51" t="str">
        <f>SIAF!B28</f>
        <v>FGS1_FP4MIMF</v>
      </c>
      <c r="B63" s="20">
        <f>SIAF!U28*COS(RADIANS(SIAF!T28))</f>
        <v>-1</v>
      </c>
      <c r="C63" s="20">
        <f>SIN(RADIANS(SIAF!T28))</f>
        <v>1.22514845490862E-16</v>
      </c>
      <c r="D63" s="26">
        <f>-SIAF!U28*SIN(RADIANS(SIAF!T28))</f>
        <v>-1.22514845490862E-16</v>
      </c>
      <c r="E63" s="26">
        <f>COS(RADIANS(SIAF!T28))</f>
        <v>-1</v>
      </c>
      <c r="F63" s="52">
        <f>B63*(SIAF!H28-SIAF!H$3)</f>
        <v>-935.5</v>
      </c>
      <c r="G63" s="52">
        <f>E63*(SIAF!I28-SIAF!I$3)</f>
        <v>934.5</v>
      </c>
      <c r="H63" s="24">
        <f t="shared" si="244"/>
        <v>6.9073436454986495E-2</v>
      </c>
      <c r="I63" s="24">
        <f t="shared" si="245"/>
        <v>1.7877245554803544E-4</v>
      </c>
      <c r="J63" s="25">
        <f t="shared" si="246"/>
        <v>-7.4290587630876219E-7</v>
      </c>
      <c r="K63" s="25">
        <f t="shared" si="247"/>
        <v>-5.2681859201296911E-7</v>
      </c>
      <c r="L63" s="25">
        <f t="shared" si="248"/>
        <v>-2.4518248377300146E-7</v>
      </c>
      <c r="M63" s="25">
        <f t="shared" si="249"/>
        <v>1.100924991761711E-10</v>
      </c>
      <c r="N63" s="25">
        <f t="shared" si="250"/>
        <v>3.3495306585430932E-11</v>
      </c>
      <c r="O63" s="25">
        <f t="shared" si="251"/>
        <v>1.0898744027351841E-10</v>
      </c>
      <c r="P63" s="25">
        <f t="shared" si="252"/>
        <v>9.7115049743373686E-12</v>
      </c>
      <c r="Q63" s="25">
        <f t="shared" si="253"/>
        <v>-3.5614200590160003E-15</v>
      </c>
      <c r="R63" s="25">
        <f t="shared" si="253"/>
        <v>-6.1798295595149998E-15</v>
      </c>
      <c r="S63" s="25">
        <f t="shared" si="253"/>
        <v>-5.3599079878480004E-15</v>
      </c>
      <c r="T63" s="25">
        <f t="shared" si="253"/>
        <v>-6.4351546181719998E-15</v>
      </c>
      <c r="U63" s="25">
        <f t="shared" si="253"/>
        <v>-1.1294561811010001E-15</v>
      </c>
      <c r="V63" s="24">
        <f t="shared" si="254"/>
        <v>2.0564683886023995E-3</v>
      </c>
      <c r="W63" s="24">
        <f t="shared" si="255"/>
        <v>6.8939920398665103E-2</v>
      </c>
      <c r="X63" s="21">
        <f t="shared" si="256"/>
        <v>-2.1760557052992395E-7</v>
      </c>
      <c r="Y63" s="21">
        <f t="shared" si="257"/>
        <v>-5.3623790782239204E-7</v>
      </c>
      <c r="Z63" s="21">
        <f t="shared" si="258"/>
        <v>-6.8846955856083466E-7</v>
      </c>
      <c r="AA63" s="21">
        <f t="shared" si="259"/>
        <v>1.4255851556731383E-11</v>
      </c>
      <c r="AB63" s="21">
        <f t="shared" si="260"/>
        <v>1.1022520562197097E-10</v>
      </c>
      <c r="AC63" s="21">
        <f t="shared" si="261"/>
        <v>3.6530924369107427E-11</v>
      </c>
      <c r="AD63" s="21">
        <f t="shared" si="262"/>
        <v>1.0441920372078366E-10</v>
      </c>
      <c r="AE63" s="14">
        <f t="shared" si="263"/>
        <v>-1.9008959603790001E-15</v>
      </c>
      <c r="AF63" s="14">
        <f t="shared" si="263"/>
        <v>-3.9780046586589999E-15</v>
      </c>
      <c r="AG63" s="14">
        <f t="shared" si="263"/>
        <v>-9.8186315624159998E-15</v>
      </c>
      <c r="AH63" s="14">
        <f t="shared" si="263"/>
        <v>-4.8740771587739999E-15</v>
      </c>
      <c r="AI63" s="14">
        <f t="shared" si="263"/>
        <v>-8.2189789385900006E-15</v>
      </c>
      <c r="AJ63" s="27">
        <f t="shared" si="264"/>
        <v>-64.193226817945231</v>
      </c>
      <c r="AK63" s="27">
        <f t="shared" si="265"/>
        <v>62.965719772567944</v>
      </c>
      <c r="AL63" s="28">
        <f t="shared" si="266"/>
        <v>14.478148685487843</v>
      </c>
      <c r="AM63" s="28">
        <f t="shared" si="267"/>
        <v>-3.7191230316951089E-2</v>
      </c>
      <c r="AN63" s="29">
        <f t="shared" si="268"/>
        <v>2.2128196325933193E-3</v>
      </c>
      <c r="AO63" s="29">
        <f t="shared" si="269"/>
        <v>1.5290025861759129E-3</v>
      </c>
      <c r="AP63" s="29">
        <f t="shared" si="270"/>
        <v>7.4397620400009268E-4</v>
      </c>
      <c r="AQ63" s="29">
        <f t="shared" si="271"/>
        <v>-4.166104591258988E-6</v>
      </c>
      <c r="AR63" s="29">
        <f t="shared" si="272"/>
        <v>-8.462068152167512E-10</v>
      </c>
      <c r="AS63" s="29">
        <f t="shared" si="273"/>
        <v>-4.1286952221492834E-6</v>
      </c>
      <c r="AT63" s="29">
        <f t="shared" si="274"/>
        <v>-5.676254313531712E-8</v>
      </c>
      <c r="AU63" s="29">
        <f t="shared" si="275"/>
        <v>-1.2645090585E-10</v>
      </c>
      <c r="AV63" s="29">
        <f t="shared" si="275"/>
        <v>-2.6699690919069998E-10</v>
      </c>
      <c r="AW63" s="29">
        <f t="shared" si="275"/>
        <v>-1.776915066741E-10</v>
      </c>
      <c r="AX63" s="29">
        <f t="shared" si="275"/>
        <v>-1.230761251803E-10</v>
      </c>
      <c r="AY63" s="29">
        <f t="shared" si="275"/>
        <v>-6.2252177147749994E-11</v>
      </c>
      <c r="AZ63" s="28">
        <f t="shared" si="276"/>
        <v>-0.43167093236443566</v>
      </c>
      <c r="BA63" s="28">
        <f t="shared" si="277"/>
        <v>14.506302065944309</v>
      </c>
      <c r="BB63" s="29">
        <f t="shared" si="278"/>
        <v>5.3801022432769673E-4</v>
      </c>
      <c r="BC63" s="29">
        <f t="shared" si="279"/>
        <v>1.4693692063582581E-3</v>
      </c>
      <c r="BD63" s="29">
        <f t="shared" si="280"/>
        <v>2.0642563367600768E-3</v>
      </c>
      <c r="BE63" s="29">
        <f t="shared" si="281"/>
        <v>3.3328886409960211E-8</v>
      </c>
      <c r="BF63" s="29">
        <f t="shared" si="282"/>
        <v>-4.1910975100730304E-6</v>
      </c>
      <c r="BG63" s="29">
        <f t="shared" si="283"/>
        <v>2.9580349138001046E-8</v>
      </c>
      <c r="BH63" s="29">
        <f t="shared" si="284"/>
        <v>-4.1509625907331347E-6</v>
      </c>
      <c r="BI63" s="29">
        <f t="shared" si="285"/>
        <v>-8.594067395442E-11</v>
      </c>
      <c r="BJ63" s="29">
        <f t="shared" si="285"/>
        <v>-1.6034862564600001E-10</v>
      </c>
      <c r="BK63" s="29">
        <f t="shared" si="285"/>
        <v>1.076574228603E-11</v>
      </c>
      <c r="BL63" s="29">
        <f t="shared" si="285"/>
        <v>-1.010423927474E-10</v>
      </c>
      <c r="BM63" s="29">
        <f t="shared" si="285"/>
        <v>5.9218024418189999E-11</v>
      </c>
    </row>
    <row r="64" spans="1:65" x14ac:dyDescent="0.2">
      <c r="A64" s="51" t="str">
        <f>SIAF!B29</f>
        <v>FGS1_FP5MIMF</v>
      </c>
      <c r="B64" s="20">
        <f>SIAF!U29*COS(RADIANS(SIAF!T29))</f>
        <v>-1</v>
      </c>
      <c r="C64" s="20">
        <f>SIN(RADIANS(SIAF!T29))</f>
        <v>1.22514845490862E-16</v>
      </c>
      <c r="D64" s="26">
        <f>-SIAF!U29*SIN(RADIANS(SIAF!T29))</f>
        <v>-1.22514845490862E-16</v>
      </c>
      <c r="E64" s="26">
        <f>COS(RADIANS(SIAF!T29))</f>
        <v>-1</v>
      </c>
      <c r="F64" s="52">
        <f>B64*(SIAF!H29-SIAF!H$3)</f>
        <v>934.5</v>
      </c>
      <c r="G64" s="52">
        <f>E64*(SIAF!I29-SIAF!I$3)</f>
        <v>918.5</v>
      </c>
      <c r="H64" s="24">
        <f t="shared" si="244"/>
        <v>6.7364245289248739E-2</v>
      </c>
      <c r="I64" s="24">
        <f t="shared" si="245"/>
        <v>-7.2773768983698344E-4</v>
      </c>
      <c r="J64" s="25">
        <f t="shared" si="246"/>
        <v>-1.9999313029723048E-7</v>
      </c>
      <c r="K64" s="25">
        <f t="shared" si="247"/>
        <v>-4.6922794984297513E-7</v>
      </c>
      <c r="L64" s="25">
        <f t="shared" si="248"/>
        <v>-6.000930030916297E-8</v>
      </c>
      <c r="M64" s="25">
        <f t="shared" si="249"/>
        <v>8.3551954407683657E-11</v>
      </c>
      <c r="N64" s="25">
        <f t="shared" si="250"/>
        <v>-1.0020201878370792E-12</v>
      </c>
      <c r="O64" s="25">
        <f t="shared" si="251"/>
        <v>8.9250271820639149E-11</v>
      </c>
      <c r="P64" s="25">
        <f t="shared" si="252"/>
        <v>-2.2499489660538082E-12</v>
      </c>
      <c r="Q64" s="25">
        <f t="shared" si="253"/>
        <v>-3.5614200590160003E-15</v>
      </c>
      <c r="R64" s="25">
        <f t="shared" si="253"/>
        <v>-6.1798295595149998E-15</v>
      </c>
      <c r="S64" s="25">
        <f t="shared" si="253"/>
        <v>-5.3599079878480004E-15</v>
      </c>
      <c r="T64" s="25">
        <f t="shared" si="253"/>
        <v>-6.4351546181719998E-15</v>
      </c>
      <c r="U64" s="25">
        <f t="shared" si="253"/>
        <v>-1.1294561811010001E-15</v>
      </c>
      <c r="V64" s="24">
        <f t="shared" si="254"/>
        <v>1.3451076526860488E-3</v>
      </c>
      <c r="W64" s="24">
        <f t="shared" si="255"/>
        <v>6.8317606109318779E-2</v>
      </c>
      <c r="X64" s="21">
        <f t="shared" si="256"/>
        <v>-1.7892275296122712E-7</v>
      </c>
      <c r="Y64" s="21">
        <f t="shared" si="257"/>
        <v>-1.6572533131449419E-7</v>
      </c>
      <c r="Z64" s="21">
        <f t="shared" si="258"/>
        <v>-6.5907875166569195E-7</v>
      </c>
      <c r="AA64" s="21">
        <f t="shared" si="259"/>
        <v>1.0079784763500672E-13</v>
      </c>
      <c r="AB64" s="21">
        <f t="shared" si="260"/>
        <v>8.8222795696891289E-11</v>
      </c>
      <c r="AC64" s="21">
        <f t="shared" si="261"/>
        <v>4.3198029292740353E-14</v>
      </c>
      <c r="AD64" s="21">
        <f t="shared" si="262"/>
        <v>9.5830694085946024E-11</v>
      </c>
      <c r="AE64" s="14">
        <f t="shared" si="263"/>
        <v>-1.9008959603790001E-15</v>
      </c>
      <c r="AF64" s="14">
        <f t="shared" si="263"/>
        <v>-3.9780046586589999E-15</v>
      </c>
      <c r="AG64" s="14">
        <f t="shared" si="263"/>
        <v>-9.8186315624159998E-15</v>
      </c>
      <c r="AH64" s="14">
        <f t="shared" si="263"/>
        <v>-4.8740771587739999E-15</v>
      </c>
      <c r="AI64" s="14">
        <f t="shared" si="263"/>
        <v>-8.2189789385900006E-15</v>
      </c>
      <c r="AJ64" s="27">
        <f t="shared" si="264"/>
        <v>63.064258022480892</v>
      </c>
      <c r="AK64" s="27">
        <f t="shared" si="265"/>
        <v>65.027434537023211</v>
      </c>
      <c r="AL64" s="28">
        <f t="shared" si="266"/>
        <v>14.84100591389463</v>
      </c>
      <c r="AM64" s="28">
        <f t="shared" si="267"/>
        <v>0.15771030585445808</v>
      </c>
      <c r="AN64" s="29">
        <f t="shared" si="268"/>
        <v>6.0981617173593505E-4</v>
      </c>
      <c r="AO64" s="29">
        <f t="shared" si="269"/>
        <v>1.4986031596357105E-3</v>
      </c>
      <c r="AP64" s="29">
        <f t="shared" si="270"/>
        <v>2.1524166889136281E-4</v>
      </c>
      <c r="AQ64" s="29">
        <f t="shared" si="271"/>
        <v>-4.2310223596657892E-6</v>
      </c>
      <c r="AR64" s="29">
        <f t="shared" si="272"/>
        <v>-1.0351097059220173E-7</v>
      </c>
      <c r="AS64" s="29">
        <f t="shared" si="273"/>
        <v>-4.1746816141762951E-6</v>
      </c>
      <c r="AT64" s="29">
        <f t="shared" si="274"/>
        <v>-7.293828620064754E-8</v>
      </c>
      <c r="AU64" s="29">
        <f t="shared" si="275"/>
        <v>-1.2645090585E-10</v>
      </c>
      <c r="AV64" s="29">
        <f t="shared" si="275"/>
        <v>-2.6699690919069998E-10</v>
      </c>
      <c r="AW64" s="29">
        <f t="shared" si="275"/>
        <v>-1.776915066741E-10</v>
      </c>
      <c r="AX64" s="29">
        <f t="shared" si="275"/>
        <v>-1.230761251803E-10</v>
      </c>
      <c r="AY64" s="29">
        <f t="shared" si="275"/>
        <v>-6.2252177147749994E-11</v>
      </c>
      <c r="AZ64" s="28">
        <f t="shared" si="276"/>
        <v>-0.29301422471950839</v>
      </c>
      <c r="BA64" s="28">
        <f t="shared" si="277"/>
        <v>14.633562207391005</v>
      </c>
      <c r="BB64" s="29">
        <f t="shared" si="278"/>
        <v>5.3361668121356537E-4</v>
      </c>
      <c r="BC64" s="29">
        <f t="shared" si="279"/>
        <v>3.9501385122213547E-4</v>
      </c>
      <c r="BD64" s="29">
        <f t="shared" si="280"/>
        <v>2.0424426797078206E-3</v>
      </c>
      <c r="BE64" s="29">
        <f t="shared" si="281"/>
        <v>-1.0748082770716693E-8</v>
      </c>
      <c r="BF64" s="29">
        <f t="shared" si="282"/>
        <v>-4.252269806685374E-6</v>
      </c>
      <c r="BG64" s="29">
        <f t="shared" si="283"/>
        <v>3.1695429930632229E-8</v>
      </c>
      <c r="BH64" s="29">
        <f t="shared" si="284"/>
        <v>-4.163332628795368E-6</v>
      </c>
      <c r="BI64" s="29">
        <f t="shared" si="285"/>
        <v>-8.594067395442E-11</v>
      </c>
      <c r="BJ64" s="29">
        <f t="shared" si="285"/>
        <v>-1.6034862564600001E-10</v>
      </c>
      <c r="BK64" s="29">
        <f t="shared" si="285"/>
        <v>1.076574228603E-11</v>
      </c>
      <c r="BL64" s="29">
        <f t="shared" si="285"/>
        <v>-1.010423927474E-10</v>
      </c>
      <c r="BM64" s="29">
        <f t="shared" si="285"/>
        <v>5.9218024418189999E-11</v>
      </c>
    </row>
    <row r="65" spans="1:65" x14ac:dyDescent="0.2">
      <c r="A65" s="51" t="str">
        <f>SIAF!B30</f>
        <v>FGS2_FP1MIMF</v>
      </c>
      <c r="B65" s="20">
        <f>SIAF!U30*COS(RADIANS(SIAF!T30))</f>
        <v>-1</v>
      </c>
      <c r="C65" s="20">
        <f>SIN(RADIANS(SIAF!T30))</f>
        <v>0</v>
      </c>
      <c r="D65" s="26">
        <f>-SIAF!U30*SIN(RADIANS(SIAF!T30))</f>
        <v>0</v>
      </c>
      <c r="E65" s="26">
        <f>COS(RADIANS(SIAF!T30))</f>
        <v>1</v>
      </c>
      <c r="F65" s="52">
        <f>B65*(SIAF!H30-SIAF!H$3)</f>
        <v>-13.5</v>
      </c>
      <c r="G65" s="52">
        <f>E65*(SIAF!I30-SIAF!I$3)</f>
        <v>7.5</v>
      </c>
      <c r="H65" s="24">
        <f t="shared" ref="H65:H69" si="286">H$41+2*J$41*$F65+K$41*$G65+3*M$41*$F65^2+2*N$41*$F65*$G65+O$41*$G65^2+4*Q$41*$F65^3+3*R$41*$F65^2*$G65+2*S$41*$F65*$G65^2+T$41*$G65^3</f>
        <v>6.7979373914149516E-2</v>
      </c>
      <c r="I65" s="24">
        <f t="shared" ref="I65:I69" si="287">I$41+K$41*$F65+2*L$41*$G65+N$41*$F65^2+2*O$41*$F65*$G65+3*P$41*$G65^2+R$41*$F65^3+2*S$41*$F65^2*$G65+3*T$41*$F65*$G65^2+4*U$41*$G65^3</f>
        <v>1.0407294672583825E-5</v>
      </c>
      <c r="J65" s="25">
        <f t="shared" ref="J65:J69" si="288">J$41+3*M$41*$F65+N$41*$G65+6*Q$41*$F65^2+3*R$41*$F65*$G65+S$41*$G65^2</f>
        <v>2.6667251526090966E-7</v>
      </c>
      <c r="K65" s="25">
        <f t="shared" ref="K65:K69" si="289">K$41+2*N$41*$F65+2*O$41*$G65+3*R$41*$F65^2+4*S$41*$F65*$G65+3*T$41*$G65^2</f>
        <v>-6.5380176372515447E-7</v>
      </c>
      <c r="L65" s="25">
        <f t="shared" ref="L65:L69" si="290">L$41+O$41*$F65+3*P$41*$G65+S$41*$F65^2+3*T$41*$F65*$G65+6*U$41*$G65^2</f>
        <v>1.0365419292725962E-7</v>
      </c>
      <c r="M65" s="25">
        <f t="shared" ref="M65:M69" si="291">M$41+4*Q$41*$F65+R$41*$G65</f>
        <v>9.4980932727974696E-11</v>
      </c>
      <c r="N65" s="25">
        <f t="shared" ref="N65:N69" si="292">N$41+3*R$41*$F65+2*S$41*$G65</f>
        <v>-1.5263471424409197E-11</v>
      </c>
      <c r="O65" s="25">
        <f t="shared" ref="O65:O69" si="293">O$41+2*S$41*$F65+3*T$41*$G65</f>
        <v>1.1117714463973314E-10</v>
      </c>
      <c r="P65" s="25">
        <f t="shared" ref="P65:P69" si="294">P$41+T$41*$F65+4*U$41*$G65</f>
        <v>-4.894306739134318E-12</v>
      </c>
      <c r="Q65" s="25">
        <f t="shared" ref="Q65:U69" si="295">Q$41</f>
        <v>1.8798614397439999E-15</v>
      </c>
      <c r="R65" s="25">
        <f t="shared" si="295"/>
        <v>-5.4607743932169998E-15</v>
      </c>
      <c r="S65" s="25">
        <f t="shared" si="295"/>
        <v>3.1835220977009999E-15</v>
      </c>
      <c r="T65" s="25">
        <f t="shared" si="295"/>
        <v>-6.0680286901749997E-15</v>
      </c>
      <c r="U65" s="25">
        <f t="shared" si="295"/>
        <v>5.6440431557730002E-16</v>
      </c>
      <c r="V65" s="24">
        <f t="shared" ref="V65:V69" si="296">V$41+2*X$41*$F65+Y$41*$G65+3*AA$41*$F65^2+2*AB$41*$F65*$G65+AC$41*$G65^2+4*AE$41*$F65^3+3*AF$41*$F65^2*$G65+2*AG$41*$F65*$G65^2+AH$41*$G65^3</f>
        <v>-1.1154172116705887E-3</v>
      </c>
      <c r="W65" s="24">
        <f t="shared" ref="W65:W69" si="297">W$41+Y$41*$F65+2*Z$41*$G65+AB$41*$F65^2+2*AC$41*$F65*$G65+3*AD$41*$G65^2+AF$41*$F65^3+2*AG$41*$F65^2*$G65+3*AH$41*$F65*$G65^2+4*AI$41*$G65^3</f>
        <v>6.9803179557585582E-2</v>
      </c>
      <c r="X65" s="21">
        <f t="shared" ref="X65:X69" si="298">X$41+3*AA$41*$F65+AB$41*$G65+6*AE$41*$F65^2+3*AF$41*$F65*$G65+AG$41*$G65^2</f>
        <v>-2.6771834415194505E-7</v>
      </c>
      <c r="Y65" s="21">
        <f t="shared" ref="Y65:Y69" si="299">Y$41+2*AB$41*$F65+2*AC$41*$G65+3*AF$41*$F65^2+4*AG$41*$F65*$G65+3*AH$41*$G65^2</f>
        <v>2.106148245876752E-7</v>
      </c>
      <c r="Z65" s="21">
        <f t="shared" ref="Z65:Z69" si="300">Z$41+AC$41*$F65+3*AD$41*$G65+AG$41*$F65^2+3*AH$41*$F65*$G65+6*AI$41*$G65^2</f>
        <v>-9.6196038435981084E-7</v>
      </c>
      <c r="AA65" s="21">
        <f t="shared" ref="AA65:AA69" si="301">AA$41+4*AE$41*$F65+AF$41*$G65</f>
        <v>-5.7251544559956517E-12</v>
      </c>
      <c r="AB65" s="21">
        <f t="shared" ref="AB65:AB69" si="302">AB$41+3*AF$41*$F65+2*AG$41*$G65</f>
        <v>1.106944761003954E-10</v>
      </c>
      <c r="AC65" s="21">
        <f t="shared" ref="AC65:AC69" si="303">AC$41+2*AG$41*$F65+3*AH$41*$G65</f>
        <v>-1.814388926058668E-11</v>
      </c>
      <c r="AD65" s="21">
        <f t="shared" ref="AD65:AD69" si="304">AD$41+AH$41*$F65+4*AI$41*$G65</f>
        <v>1.2748062270560703E-10</v>
      </c>
      <c r="AE65" s="14">
        <f t="shared" ref="AE65:AI69" si="305">AE$41</f>
        <v>-1.5578603458240001E-15</v>
      </c>
      <c r="AF65" s="14">
        <f t="shared" si="305"/>
        <v>2.4687355146470001E-15</v>
      </c>
      <c r="AG65" s="14">
        <f t="shared" si="305"/>
        <v>-9.1152308174269995E-15</v>
      </c>
      <c r="AH65" s="14">
        <f t="shared" si="305"/>
        <v>2.8651216690130001E-15</v>
      </c>
      <c r="AI65" s="14">
        <f t="shared" si="305"/>
        <v>-7.8318692487100003E-15</v>
      </c>
      <c r="AJ65" s="27">
        <f t="shared" ref="AJ65:AJ69" si="306">H$41*F65+I$41*G65+J$41*F65^2+K$41*F65*G65+L$41*G65^2+M$41*F65^3+N$41*F65^2*G65+O$41*F65*G65^2+P$41*G65^3+Q$41*F65^4+R$41*F65^3*G65+S$41*F65^2*G65^2+T$41*F65*G65^3+U$41*G65^4</f>
        <v>-0.91776446344789719</v>
      </c>
      <c r="AK65" s="27">
        <f t="shared" ref="AK65:AK69" si="307">V$41*F65+W$41*G65+X$41*F65^2+Y$41*F65*G65+Z$41*G65^2+AA$41*F65^3+AB$41*F65^2*G65+AC$41*F65*G65^2+AD$41*G65^3+AE$41*F65^4+AF$41*F65^3*G65+AG$41*F65^2*G65^2+AH$41*F65*G65^3+AI$41*G65^4</f>
        <v>0.53870643891256209</v>
      </c>
      <c r="AL65" s="28">
        <f t="shared" ref="AL65:AL69" si="308">AL$41+2*AN$41*$AJ65+AO$41*$AK65+3*AQ$41*$AJ65^2+2*AR$41*$AJ65*$AK65+AS$41*$AK65^2+4*AU$41*$AJ65^3+3*AV$41*$AJ65^2*$AK65+2*AW$41*$AJ65*$AK65^2+AX$41*$AK65^3</f>
        <v>14.710176431676921</v>
      </c>
      <c r="AM65" s="28">
        <f t="shared" ref="AM65:AM69" si="309">AM$41+AO$41*$AJ65+2*AP$41*$AK65+AR$41*$AJ65^2+2*AS$41*$AJ65*$AK65+3*AT$41*$AK65^2+AV$41*$AJ65^3+2*AW$41*$AJ65^2*$AK65+3*AX$41*$AJ65*$AK65^2+4*AY$41*$AK65^3</f>
        <v>-2.1111743705786736E-3</v>
      </c>
      <c r="AN65" s="29">
        <f t="shared" ref="AN65:AN69" si="310">AN$41+3*AQ$41*$AJ65+AR$41*$AK65+6*AU$41*$AJ65^2+3*AV$41*$AJ65*$AK65+AW$41*$AK65^2</f>
        <v>-8.156177114437747E-4</v>
      </c>
      <c r="AO65" s="29">
        <f t="shared" ref="AO65:AO69" si="311">AO$41+2*AR$41*$AJ65+2*AS$41*$AK65+3*AV$41*$AJ65^2+4*AW$41*$AJ65*$AK65+3*AX$41*$AK65^2</f>
        <v>2.0173910605278001E-3</v>
      </c>
      <c r="AP65" s="29">
        <f t="shared" ref="AP65:AP69" si="312">AP$41+AS$41*$AJ65+3*AT$41*$AK65+AW$41*$AJ65^2+3*AX$41*$AJ65*$AK65+6*AY$41*$AK65^2</f>
        <v>-3.1336018293035321E-4</v>
      </c>
      <c r="AQ65" s="29">
        <f t="shared" ref="AQ65:AQ69" si="313">AQ$41+4*AU$41*$AJ65+AV$41*$AK65</f>
        <v>-4.1799878321420014E-6</v>
      </c>
      <c r="AR65" s="29">
        <f t="shared" ref="AR65:AR69" si="314">AR$41+3*AV$41*$AJ65+2*AW$41*$AK65</f>
        <v>5.9138107206096061E-8</v>
      </c>
      <c r="AS65" s="29">
        <f t="shared" ref="AS65:AS69" si="315">AS$41+2*AW$41*$AJ65+3*AX$41*$AK65</f>
        <v>-4.1307483595591483E-6</v>
      </c>
      <c r="AT65" s="29">
        <f t="shared" ref="AT65:AT69" si="316">AT$41+AX$41*$AJ65+4*AY$41*$AK65</f>
        <v>2.8796843797956129E-8</v>
      </c>
      <c r="AU65" s="29">
        <f t="shared" ref="AU65:AY69" si="317">AU$41</f>
        <v>-3.9607268667389997E-11</v>
      </c>
      <c r="AV65" s="29">
        <f t="shared" si="317"/>
        <v>-2.741592756941E-11</v>
      </c>
      <c r="AW65" s="29">
        <f t="shared" si="317"/>
        <v>1.289142763909E-10</v>
      </c>
      <c r="AX65" s="29">
        <f t="shared" si="317"/>
        <v>-1.987879065708E-10</v>
      </c>
      <c r="AY65" s="29">
        <f t="shared" si="317"/>
        <v>-1.034051776871E-10</v>
      </c>
      <c r="AZ65" s="28">
        <f t="shared" ref="AZ65:AZ69" si="318">AZ$41+2*BB$41*$AJ65+BC$41*$AK65+3*BE$41*$AJ65^2+2*BF$41*$AJ65*$AK65+BG$41*$AK65^2+4*BI$41*$AJ65^3+3*BJ$41*$AJ65^2*$AK65+2*BK$41*$AJ65*$AK65^2+BL$41*$AK65^3</f>
        <v>0.23502421079343419</v>
      </c>
      <c r="BA65" s="28">
        <f t="shared" ref="BA65:BA69" si="319">BA$41+BC$41*$AJ65+2*BD$41*$AK65+BF$41*$AJ65^2+2*BG$41*$AJ65*$AK65+3*BH$41*$AK65^2+BJ$41*$AJ65^3+2*BK$41*$AJ65^2*$AK65+3*BL$41*$AJ65*$AK65^2+4*BM$41*$AK65^3</f>
        <v>14.325893602031433</v>
      </c>
      <c r="BB65" s="29">
        <f t="shared" ref="BB65:BB69" si="320">BB$41+3*BE$41*$AJ65+BF$41*$AK65+6*BI$41*$AJ65^2+3*BJ$41*$AJ65*$AK65+BK$41*$AK65^2</f>
        <v>8.0948521563951686E-4</v>
      </c>
      <c r="BC65" s="29">
        <f t="shared" ref="BC65:BC69" si="321">BC$41+2*BF$41*$AJ65+2*BG$41*$AK65+3*BJ$41*$AJ65^2+4*BK$41*$AJ65*$AK65+3*BL$41*$AK65^2</f>
        <v>-5.1215905846831427E-4</v>
      </c>
      <c r="BD65" s="29">
        <f t="shared" ref="BD65:BD69" si="322">BD$41+BG$41*$AJ65+3*BH$41*$AK65+BK$41*$AJ65^2+3*BL$41*$AJ65*$AK65+6*BM$41*$AK65^2</f>
        <v>2.8232842363491535E-3</v>
      </c>
      <c r="BE65" s="29">
        <f t="shared" ref="BE65:BE69" si="323">BE$41+4*BI$41*$AJ65+BJ$41*$AK65</f>
        <v>-8.5574251381920011E-10</v>
      </c>
      <c r="BF65" s="29">
        <f t="shared" ref="BF65:BF69" si="324">BF$41+3*BJ$41*$AJ65+2*BK$41*$AK65</f>
        <v>-4.2410499512563826E-6</v>
      </c>
      <c r="BG65" s="29">
        <f t="shared" ref="BG65:BG69" si="325">BG$41+2*BK$41*$AJ65+3*BL$41*$AK65</f>
        <v>1.3116361645619404E-8</v>
      </c>
      <c r="BH65" s="29">
        <f t="shared" ref="BH65:BH69" si="326">BH$41+BL$41*$AJ65+4*BM$41*$AK65</f>
        <v>-4.1846239883717517E-6</v>
      </c>
      <c r="BI65" s="29">
        <f t="shared" ref="BI65:BM69" si="327">BI$41</f>
        <v>-1.3626456171609999E-10</v>
      </c>
      <c r="BJ65" s="29">
        <f t="shared" si="327"/>
        <v>8.6565834977909997E-11</v>
      </c>
      <c r="BK65" s="29">
        <f t="shared" si="327"/>
        <v>1.2332707880809999E-10</v>
      </c>
      <c r="BL65" s="29">
        <f t="shared" si="327"/>
        <v>-8.3937578082169997E-11</v>
      </c>
      <c r="BM65" s="29">
        <f t="shared" si="327"/>
        <v>1.4349148098220001E-10</v>
      </c>
    </row>
    <row r="66" spans="1:65" x14ac:dyDescent="0.2">
      <c r="A66" s="51" t="str">
        <f>SIAF!B31</f>
        <v>FGS2_FP2MIMF</v>
      </c>
      <c r="B66" s="20">
        <f>SIAF!U31*COS(RADIANS(SIAF!T31))</f>
        <v>-1</v>
      </c>
      <c r="C66" s="20">
        <f>SIN(RADIANS(SIAF!T31))</f>
        <v>0</v>
      </c>
      <c r="D66" s="26">
        <f>-SIAF!U31*SIN(RADIANS(SIAF!T31))</f>
        <v>0</v>
      </c>
      <c r="E66" s="26">
        <f>COS(RADIANS(SIAF!T31))</f>
        <v>1</v>
      </c>
      <c r="F66" s="52">
        <f>B66*(SIAF!H31-SIAF!H$3)</f>
        <v>697.5</v>
      </c>
      <c r="G66" s="52">
        <f>E66*(SIAF!I31-SIAF!I$3)</f>
        <v>-647.5</v>
      </c>
      <c r="H66" s="24">
        <f t="shared" si="286"/>
        <v>6.9004555780015395E-2</v>
      </c>
      <c r="I66" s="24">
        <f t="shared" si="287"/>
        <v>-7.1805790640097232E-4</v>
      </c>
      <c r="J66" s="25">
        <f t="shared" si="288"/>
        <v>4.939614155462982E-7</v>
      </c>
      <c r="K66" s="25">
        <f t="shared" si="289"/>
        <v>-8.4317042462526151E-7</v>
      </c>
      <c r="L66" s="25">
        <f t="shared" si="290"/>
        <v>2.0385838805527788E-7</v>
      </c>
      <c r="M66" s="25">
        <f t="shared" si="291"/>
        <v>1.0390406589016376E-10</v>
      </c>
      <c r="N66" s="25">
        <f t="shared" si="292"/>
        <v>-3.1081717153129368E-11</v>
      </c>
      <c r="O66" s="25">
        <f t="shared" si="293"/>
        <v>1.2762778943885782E-10</v>
      </c>
      <c r="P66" s="25">
        <f t="shared" si="294"/>
        <v>-1.0687414444661269E-11</v>
      </c>
      <c r="Q66" s="25">
        <f t="shared" si="295"/>
        <v>1.8798614397439999E-15</v>
      </c>
      <c r="R66" s="25">
        <f t="shared" si="295"/>
        <v>-5.4607743932169998E-15</v>
      </c>
      <c r="S66" s="25">
        <f t="shared" si="295"/>
        <v>3.1835220977009999E-15</v>
      </c>
      <c r="T66" s="25">
        <f t="shared" si="295"/>
        <v>-6.0680286901749997E-15</v>
      </c>
      <c r="U66" s="25">
        <f t="shared" si="295"/>
        <v>5.6440431557730002E-16</v>
      </c>
      <c r="V66" s="24">
        <f t="shared" si="296"/>
        <v>-1.7646922355346597E-3</v>
      </c>
      <c r="W66" s="24">
        <f t="shared" si="297"/>
        <v>7.1468378714313663E-2</v>
      </c>
      <c r="X66" s="21">
        <f t="shared" si="298"/>
        <v>-3.6451993649162313E-7</v>
      </c>
      <c r="Y66" s="21">
        <f t="shared" si="299"/>
        <v>4.1620251821556984E-7</v>
      </c>
      <c r="Z66" s="21">
        <f t="shared" si="300"/>
        <v>-1.2541313645258324E-6</v>
      </c>
      <c r="AA66" s="21">
        <f t="shared" si="301"/>
        <v>-1.1772731041612894E-11</v>
      </c>
      <c r="AB66" s="21">
        <f t="shared" si="302"/>
        <v>1.2790124132396682E-10</v>
      </c>
      <c r="AC66" s="21">
        <f t="shared" si="303"/>
        <v>-3.6735711562578414E-11</v>
      </c>
      <c r="AD66" s="21">
        <f t="shared" si="304"/>
        <v>1.5003722164389548E-10</v>
      </c>
      <c r="AE66" s="14">
        <f t="shared" si="305"/>
        <v>-1.5578603458240001E-15</v>
      </c>
      <c r="AF66" s="14">
        <f t="shared" si="305"/>
        <v>2.4687355146470001E-15</v>
      </c>
      <c r="AG66" s="14">
        <f t="shared" si="305"/>
        <v>-9.1152308174269995E-15</v>
      </c>
      <c r="AH66" s="14">
        <f t="shared" si="305"/>
        <v>2.8651216690130001E-15</v>
      </c>
      <c r="AI66" s="14">
        <f t="shared" si="305"/>
        <v>-7.8318692487100003E-15</v>
      </c>
      <c r="AJ66" s="27">
        <f t="shared" si="306"/>
        <v>47.970764893302032</v>
      </c>
      <c r="AK66" s="27">
        <f t="shared" si="307"/>
        <v>-46.70660328538461</v>
      </c>
      <c r="AL66" s="28">
        <f t="shared" si="308"/>
        <v>14.495690207744909</v>
      </c>
      <c r="AM66" s="28">
        <f t="shared" si="309"/>
        <v>0.14548813093757718</v>
      </c>
      <c r="AN66" s="29">
        <f t="shared" si="310"/>
        <v>-1.4315623482155082E-3</v>
      </c>
      <c r="AO66" s="29">
        <f t="shared" si="311"/>
        <v>2.4107716066493461E-3</v>
      </c>
      <c r="AP66" s="29">
        <f t="shared" si="312"/>
        <v>-5.1908724911733733E-4</v>
      </c>
      <c r="AQ66" s="29">
        <f t="shared" si="313"/>
        <v>-4.1864379226205511E-6</v>
      </c>
      <c r="AR66" s="29">
        <f t="shared" si="314"/>
        <v>4.2935944234693722E-8</v>
      </c>
      <c r="AS66" s="29">
        <f t="shared" si="315"/>
        <v>-4.0899681121413208E-6</v>
      </c>
      <c r="AT66" s="29">
        <f t="shared" si="316"/>
        <v>3.8620033979494803E-8</v>
      </c>
      <c r="AU66" s="29">
        <f t="shared" si="317"/>
        <v>-3.9607268667389997E-11</v>
      </c>
      <c r="AV66" s="29">
        <f t="shared" si="317"/>
        <v>-2.741592756941E-11</v>
      </c>
      <c r="AW66" s="29">
        <f t="shared" si="317"/>
        <v>1.289142763909E-10</v>
      </c>
      <c r="AX66" s="29">
        <f t="shared" si="317"/>
        <v>-1.987879065708E-10</v>
      </c>
      <c r="AY66" s="29">
        <f t="shared" si="317"/>
        <v>-1.034051776871E-10</v>
      </c>
      <c r="AZ66" s="28">
        <f t="shared" si="318"/>
        <v>0.35792786459648057</v>
      </c>
      <c r="BA66" s="28">
        <f t="shared" si="319"/>
        <v>13.99575646253748</v>
      </c>
      <c r="BB66" s="29">
        <f t="shared" si="320"/>
        <v>1.0074507636294954E-3</v>
      </c>
      <c r="BC66" s="29">
        <f t="shared" si="321"/>
        <v>-9.2915661850103001E-4</v>
      </c>
      <c r="BD66" s="29">
        <f t="shared" si="322"/>
        <v>3.4198351738342512E-3</v>
      </c>
      <c r="BE66" s="29">
        <f t="shared" si="323"/>
        <v>-3.1592668301861827E-8</v>
      </c>
      <c r="BF66" s="29">
        <f t="shared" si="324"/>
        <v>-4.2400069742339176E-6</v>
      </c>
      <c r="BG66" s="29">
        <f t="shared" si="325"/>
        <v>3.7071891293201915E-8</v>
      </c>
      <c r="BH66" s="29">
        <f t="shared" si="326"/>
        <v>-4.2158447709691649E-6</v>
      </c>
      <c r="BI66" s="29">
        <f t="shared" si="327"/>
        <v>-1.3626456171609999E-10</v>
      </c>
      <c r="BJ66" s="29">
        <f t="shared" si="327"/>
        <v>8.6565834977909997E-11</v>
      </c>
      <c r="BK66" s="29">
        <f t="shared" si="327"/>
        <v>1.2332707880809999E-10</v>
      </c>
      <c r="BL66" s="29">
        <f t="shared" si="327"/>
        <v>-8.3937578082169997E-11</v>
      </c>
      <c r="BM66" s="29">
        <f t="shared" si="327"/>
        <v>1.4349148098220001E-10</v>
      </c>
    </row>
    <row r="67" spans="1:65" x14ac:dyDescent="0.2">
      <c r="A67" s="51" t="str">
        <f>SIAF!B32</f>
        <v>FGS2_FP3MIMF</v>
      </c>
      <c r="B67" s="20">
        <f>SIAF!U32*COS(RADIANS(SIAF!T32))</f>
        <v>-1</v>
      </c>
      <c r="C67" s="20">
        <f>SIN(RADIANS(SIAF!T32))</f>
        <v>0</v>
      </c>
      <c r="D67" s="26">
        <f>-SIAF!U32*SIN(RADIANS(SIAF!T32))</f>
        <v>0</v>
      </c>
      <c r="E67" s="26">
        <f>COS(RADIANS(SIAF!T32))</f>
        <v>1</v>
      </c>
      <c r="F67" s="52">
        <f>B67*(SIAF!H32-SIAF!H$3)</f>
        <v>-923.5</v>
      </c>
      <c r="G67" s="52">
        <f>E67*(SIAF!I32-SIAF!I$3)</f>
        <v>-924.5</v>
      </c>
      <c r="H67" s="24">
        <f t="shared" si="286"/>
        <v>6.8416871802717674E-2</v>
      </c>
      <c r="I67" s="24">
        <f t="shared" si="287"/>
        <v>5.8710776093989629E-4</v>
      </c>
      <c r="J67" s="25">
        <f t="shared" si="288"/>
        <v>1.9811511594067939E-8</v>
      </c>
      <c r="K67" s="25">
        <f t="shared" si="289"/>
        <v>-8.5183511617917632E-7</v>
      </c>
      <c r="L67" s="25">
        <f t="shared" si="290"/>
        <v>6.3060289239786702E-9</v>
      </c>
      <c r="M67" s="25">
        <f t="shared" si="291"/>
        <v>9.3227678821784773E-11</v>
      </c>
      <c r="N67" s="25">
        <f t="shared" si="292"/>
        <v>-6.2896425210414509E-12</v>
      </c>
      <c r="O67" s="25">
        <f t="shared" si="293"/>
        <v>1.2234934263964661E-10</v>
      </c>
      <c r="P67" s="25">
        <f t="shared" si="294"/>
        <v>-1.4764999195472427E-12</v>
      </c>
      <c r="Q67" s="25">
        <f t="shared" si="295"/>
        <v>1.8798614397439999E-15</v>
      </c>
      <c r="R67" s="25">
        <f t="shared" si="295"/>
        <v>-5.4607743932169998E-15</v>
      </c>
      <c r="S67" s="25">
        <f t="shared" si="295"/>
        <v>3.1835220977009999E-15</v>
      </c>
      <c r="T67" s="25">
        <f t="shared" si="295"/>
        <v>-6.0680286901749997E-15</v>
      </c>
      <c r="U67" s="25">
        <f t="shared" si="295"/>
        <v>5.6440431557730002E-16</v>
      </c>
      <c r="V67" s="24">
        <f t="shared" si="296"/>
        <v>-6.5561111118719385E-4</v>
      </c>
      <c r="W67" s="24">
        <f t="shared" si="297"/>
        <v>7.1828479028141934E-2</v>
      </c>
      <c r="X67" s="21">
        <f t="shared" si="298"/>
        <v>-3.6463266548641601E-7</v>
      </c>
      <c r="Y67" s="21">
        <f t="shared" si="299"/>
        <v>2.5647069396096188E-8</v>
      </c>
      <c r="Z67" s="21">
        <f t="shared" si="300"/>
        <v>-1.3429613854534444E-6</v>
      </c>
      <c r="AA67" s="21">
        <f t="shared" si="301"/>
        <v>-2.3554042968472959E-12</v>
      </c>
      <c r="AB67" s="21">
        <f t="shared" si="302"/>
        <v>1.2094561838909301E-10</v>
      </c>
      <c r="AC67" s="21">
        <f t="shared" si="303"/>
        <v>-9.5650493594298888E-12</v>
      </c>
      <c r="AD67" s="21">
        <f t="shared" si="304"/>
        <v>1.5407057054599607E-10</v>
      </c>
      <c r="AE67" s="14">
        <f t="shared" si="305"/>
        <v>-1.5578603458240001E-15</v>
      </c>
      <c r="AF67" s="14">
        <f t="shared" si="305"/>
        <v>2.4687355146470001E-15</v>
      </c>
      <c r="AG67" s="14">
        <f t="shared" si="305"/>
        <v>-9.1152308174269995E-15</v>
      </c>
      <c r="AH67" s="14">
        <f t="shared" si="305"/>
        <v>2.8651216690130001E-15</v>
      </c>
      <c r="AI67" s="14">
        <f t="shared" si="305"/>
        <v>-7.8318692487100003E-15</v>
      </c>
      <c r="AJ67" s="27">
        <f t="shared" si="306"/>
        <v>-63.180341514599732</v>
      </c>
      <c r="AK67" s="27">
        <f t="shared" si="307"/>
        <v>-64.561149205868801</v>
      </c>
      <c r="AL67" s="28">
        <f t="shared" si="308"/>
        <v>14.614815846031631</v>
      </c>
      <c r="AM67" s="28">
        <f t="shared" si="309"/>
        <v>-0.119597529443473</v>
      </c>
      <c r="AN67" s="29">
        <f t="shared" si="310"/>
        <v>-3.9405442386674412E-5</v>
      </c>
      <c r="AO67" s="29">
        <f t="shared" si="311"/>
        <v>2.5470929992380794E-3</v>
      </c>
      <c r="AP67" s="29">
        <f t="shared" si="312"/>
        <v>-6.6340016667991333E-5</v>
      </c>
      <c r="AQ67" s="29">
        <f t="shared" si="313"/>
        <v>-4.1683388567461089E-6</v>
      </c>
      <c r="AR67" s="29">
        <f t="shared" si="314"/>
        <v>4.7474464547055549E-8</v>
      </c>
      <c r="AS67" s="29">
        <f t="shared" si="315"/>
        <v>-4.1079782376276506E-6</v>
      </c>
      <c r="AT67" s="29">
        <f t="shared" si="316"/>
        <v>6.8100539709070435E-8</v>
      </c>
      <c r="AU67" s="29">
        <f t="shared" si="317"/>
        <v>-3.9607268667389997E-11</v>
      </c>
      <c r="AV67" s="29">
        <f t="shared" si="317"/>
        <v>-2.741592756941E-11</v>
      </c>
      <c r="AW67" s="29">
        <f t="shared" si="317"/>
        <v>1.289142763909E-10</v>
      </c>
      <c r="AX67" s="29">
        <f t="shared" si="317"/>
        <v>-1.987879065708E-10</v>
      </c>
      <c r="AY67" s="29">
        <f t="shared" si="317"/>
        <v>-1.034051776871E-10</v>
      </c>
      <c r="AZ67" s="28">
        <f t="shared" si="318"/>
        <v>0.1332537830890955</v>
      </c>
      <c r="BA67" s="28">
        <f t="shared" si="319"/>
        <v>13.920478257539017</v>
      </c>
      <c r="BB67" s="29">
        <f t="shared" si="320"/>
        <v>1.0841426019684139E-3</v>
      </c>
      <c r="BC67" s="29">
        <f t="shared" si="321"/>
        <v>1.6189683449308998E-5</v>
      </c>
      <c r="BD67" s="29">
        <f t="shared" si="322"/>
        <v>3.6428289489359839E-3</v>
      </c>
      <c r="BE67" s="29">
        <f t="shared" si="323"/>
        <v>2.7445565218109336E-8</v>
      </c>
      <c r="BF67" s="29">
        <f t="shared" si="324"/>
        <v>-4.2732765372223099E-6</v>
      </c>
      <c r="BG67" s="29">
        <f t="shared" si="325"/>
        <v>1.4152010801019293E-8</v>
      </c>
      <c r="BH67" s="29">
        <f t="shared" si="326"/>
        <v>-4.2167629172417119E-6</v>
      </c>
      <c r="BI67" s="29">
        <f t="shared" si="327"/>
        <v>-1.3626456171609999E-10</v>
      </c>
      <c r="BJ67" s="29">
        <f t="shared" si="327"/>
        <v>8.6565834977909997E-11</v>
      </c>
      <c r="BK67" s="29">
        <f t="shared" si="327"/>
        <v>1.2332707880809999E-10</v>
      </c>
      <c r="BL67" s="29">
        <f t="shared" si="327"/>
        <v>-8.3937578082169997E-11</v>
      </c>
      <c r="BM67" s="29">
        <f t="shared" si="327"/>
        <v>1.4349148098220001E-10</v>
      </c>
    </row>
    <row r="68" spans="1:65" x14ac:dyDescent="0.2">
      <c r="A68" s="51" t="str">
        <f>SIAF!B33</f>
        <v>FGS2_FP4MIMF</v>
      </c>
      <c r="B68" s="20">
        <f>SIAF!U33*COS(RADIANS(SIAF!T33))</f>
        <v>-1</v>
      </c>
      <c r="C68" s="20">
        <f>SIN(RADIANS(SIAF!T33))</f>
        <v>0</v>
      </c>
      <c r="D68" s="26">
        <f>-SIAF!U33*SIN(RADIANS(SIAF!T33))</f>
        <v>0</v>
      </c>
      <c r="E68" s="26">
        <f>COS(RADIANS(SIAF!T33))</f>
        <v>1</v>
      </c>
      <c r="F68" s="52">
        <f>B68*(SIAF!H33-SIAF!H$3)</f>
        <v>-923.5</v>
      </c>
      <c r="G68" s="52">
        <f>E68*(SIAF!I33-SIAF!I$3)</f>
        <v>923.5</v>
      </c>
      <c r="H68" s="24">
        <f t="shared" si="286"/>
        <v>6.7222220227616647E-2</v>
      </c>
      <c r="I68" s="24">
        <f t="shared" si="287"/>
        <v>6.0953571732821443E-4</v>
      </c>
      <c r="J68" s="25">
        <f t="shared" si="288"/>
        <v>1.9060311265130411E-8</v>
      </c>
      <c r="K68" s="25">
        <f t="shared" si="289"/>
        <v>-4.6180079293883653E-7</v>
      </c>
      <c r="L68" s="25">
        <f t="shared" si="290"/>
        <v>9.6853099844805481E-9</v>
      </c>
      <c r="M68" s="25">
        <f t="shared" si="291"/>
        <v>8.3136167743119766E-11</v>
      </c>
      <c r="N68" s="25">
        <f t="shared" si="292"/>
        <v>5.4766551520614446E-12</v>
      </c>
      <c r="O68" s="25">
        <f t="shared" si="293"/>
        <v>8.8708191581316419E-11</v>
      </c>
      <c r="P68" s="25">
        <f t="shared" si="294"/>
        <v>2.6955767812001592E-12</v>
      </c>
      <c r="Q68" s="25">
        <f t="shared" si="295"/>
        <v>1.8798614397439999E-15</v>
      </c>
      <c r="R68" s="25">
        <f t="shared" si="295"/>
        <v>-5.4607743932169998E-15</v>
      </c>
      <c r="S68" s="25">
        <f t="shared" si="295"/>
        <v>3.1835220977009999E-15</v>
      </c>
      <c r="T68" s="25">
        <f t="shared" si="295"/>
        <v>-6.0680286901749997E-15</v>
      </c>
      <c r="U68" s="25">
        <f t="shared" si="295"/>
        <v>5.6440431557730002E-16</v>
      </c>
      <c r="V68" s="24">
        <f t="shared" si="296"/>
        <v>-6.2279886097392294E-4</v>
      </c>
      <c r="W68" s="24">
        <f t="shared" si="297"/>
        <v>6.8245683590760997E-2</v>
      </c>
      <c r="X68" s="21">
        <f t="shared" si="298"/>
        <v>-1.7225462392889036E-7</v>
      </c>
      <c r="Y68" s="21">
        <f t="shared" si="299"/>
        <v>1.9648712380642234E-8</v>
      </c>
      <c r="Z68" s="21">
        <f t="shared" si="300"/>
        <v>-6.4927403033892138E-7</v>
      </c>
      <c r="AA68" s="21">
        <f t="shared" si="301"/>
        <v>2.2068189342203604E-12</v>
      </c>
      <c r="AB68" s="21">
        <f t="shared" si="302"/>
        <v>8.7255725287882814E-11</v>
      </c>
      <c r="AC68" s="21">
        <f t="shared" si="303"/>
        <v>6.3191851735781826E-12</v>
      </c>
      <c r="AD68" s="21">
        <f t="shared" si="304"/>
        <v>9.6177393059531761E-11</v>
      </c>
      <c r="AE68" s="14">
        <f t="shared" si="305"/>
        <v>-1.5578603458240001E-15</v>
      </c>
      <c r="AF68" s="14">
        <f t="shared" si="305"/>
        <v>2.4687355146470001E-15</v>
      </c>
      <c r="AG68" s="14">
        <f t="shared" si="305"/>
        <v>-9.1152308174269995E-15</v>
      </c>
      <c r="AH68" s="14">
        <f t="shared" si="305"/>
        <v>2.8651216690130001E-15</v>
      </c>
      <c r="AI68" s="14">
        <f t="shared" si="305"/>
        <v>-7.8318692487100003E-15</v>
      </c>
      <c r="AJ68" s="27">
        <f t="shared" si="306"/>
        <v>-62.076566373391145</v>
      </c>
      <c r="AK68" s="27">
        <f t="shared" si="307"/>
        <v>64.472541310463967</v>
      </c>
      <c r="AL68" s="28">
        <f t="shared" si="308"/>
        <v>14.874569031400487</v>
      </c>
      <c r="AM68" s="28">
        <f t="shared" si="309"/>
        <v>-0.1325743696788203</v>
      </c>
      <c r="AN68" s="29">
        <f t="shared" si="310"/>
        <v>-4.4947983887992476E-5</v>
      </c>
      <c r="AO68" s="29">
        <f t="shared" si="311"/>
        <v>1.4772066851968079E-3</v>
      </c>
      <c r="AP68" s="29">
        <f t="shared" si="312"/>
        <v>-5.4927275545276047E-5</v>
      </c>
      <c r="AQ68" s="29">
        <f t="shared" si="313"/>
        <v>-4.1720513051335831E-6</v>
      </c>
      <c r="AR68" s="29">
        <f t="shared" si="314"/>
        <v>8.0652251175003423E-8</v>
      </c>
      <c r="AS68" s="29">
        <f t="shared" si="315"/>
        <v>-4.1846446645249351E-6</v>
      </c>
      <c r="AT68" s="29">
        <f t="shared" si="316"/>
        <v>1.4510115777570054E-8</v>
      </c>
      <c r="AU68" s="29">
        <f t="shared" si="317"/>
        <v>-3.9607268667389997E-11</v>
      </c>
      <c r="AV68" s="29">
        <f t="shared" si="317"/>
        <v>-2.741592756941E-11</v>
      </c>
      <c r="AW68" s="29">
        <f t="shared" si="317"/>
        <v>1.289142763909E-10</v>
      </c>
      <c r="AX68" s="29">
        <f t="shared" si="317"/>
        <v>-1.987879065708E-10</v>
      </c>
      <c r="AY68" s="29">
        <f t="shared" si="317"/>
        <v>-1.034051776871E-10</v>
      </c>
      <c r="AZ68" s="28">
        <f t="shared" si="318"/>
        <v>0.13657883203246565</v>
      </c>
      <c r="BA68" s="28">
        <f t="shared" si="319"/>
        <v>14.651195354104917</v>
      </c>
      <c r="BB68" s="29">
        <f t="shared" si="320"/>
        <v>5.3492619012942243E-4</v>
      </c>
      <c r="BC68" s="29">
        <f t="shared" si="321"/>
        <v>6.28635362201859E-6</v>
      </c>
      <c r="BD68" s="29">
        <f t="shared" si="322"/>
        <v>2.0248299467579634E-3</v>
      </c>
      <c r="BE68" s="29">
        <f t="shared" si="323"/>
        <v>3.8013852634537247E-8</v>
      </c>
      <c r="BF68" s="29">
        <f t="shared" si="324"/>
        <v>-4.2411631933337148E-6</v>
      </c>
      <c r="BG68" s="29">
        <f t="shared" si="325"/>
        <v>-1.8068064890163918E-8</v>
      </c>
      <c r="BH68" s="29">
        <f t="shared" si="326"/>
        <v>-4.1427946240586625E-6</v>
      </c>
      <c r="BI68" s="29">
        <f t="shared" si="327"/>
        <v>-1.3626456171609999E-10</v>
      </c>
      <c r="BJ68" s="29">
        <f t="shared" si="327"/>
        <v>8.6565834977909997E-11</v>
      </c>
      <c r="BK68" s="29">
        <f t="shared" si="327"/>
        <v>1.2332707880809999E-10</v>
      </c>
      <c r="BL68" s="29">
        <f t="shared" si="327"/>
        <v>-8.3937578082169997E-11</v>
      </c>
      <c r="BM68" s="29">
        <f t="shared" si="327"/>
        <v>1.4349148098220001E-10</v>
      </c>
    </row>
    <row r="69" spans="1:65" x14ac:dyDescent="0.2">
      <c r="A69" s="51" t="str">
        <f>SIAF!B34</f>
        <v>FGS2_FP5MIMF</v>
      </c>
      <c r="B69" s="20">
        <f>SIAF!U34*COS(RADIANS(SIAF!T34))</f>
        <v>-1</v>
      </c>
      <c r="C69" s="20">
        <f>SIN(RADIANS(SIAF!T34))</f>
        <v>0</v>
      </c>
      <c r="D69" s="26">
        <f>-SIAF!U34*SIN(RADIANS(SIAF!T34))</f>
        <v>0</v>
      </c>
      <c r="E69" s="26">
        <f>COS(RADIANS(SIAF!T34))</f>
        <v>1</v>
      </c>
      <c r="F69" s="52">
        <f>B69*(SIAF!H34-SIAF!H$3)</f>
        <v>924.5</v>
      </c>
      <c r="G69" s="52">
        <f>E69*(SIAF!I34-SIAF!I$3)</f>
        <v>923.5</v>
      </c>
      <c r="H69" s="24">
        <f t="shared" si="286"/>
        <v>6.8191879180871717E-2</v>
      </c>
      <c r="I69" s="24">
        <f t="shared" si="287"/>
        <v>-2.5963236095712328E-4</v>
      </c>
      <c r="J69" s="25">
        <f t="shared" si="288"/>
        <v>5.1848675916687939E-7</v>
      </c>
      <c r="K69" s="25">
        <f t="shared" si="289"/>
        <v>-4.9750641291693632E-7</v>
      </c>
      <c r="L69" s="25">
        <f t="shared" si="290"/>
        <v>1.8449010707670037E-7</v>
      </c>
      <c r="M69" s="25">
        <f t="shared" si="291"/>
        <v>9.7032103505707407E-11</v>
      </c>
      <c r="N69" s="25">
        <f t="shared" si="292"/>
        <v>-2.4797878083933607E-11</v>
      </c>
      <c r="O69" s="25">
        <f t="shared" si="293"/>
        <v>1.0047448925441932E-10</v>
      </c>
      <c r="P69" s="25">
        <f t="shared" si="294"/>
        <v>-8.5181402382432408E-12</v>
      </c>
      <c r="Q69" s="25">
        <f t="shared" si="295"/>
        <v>1.8798614397439999E-15</v>
      </c>
      <c r="R69" s="25">
        <f t="shared" si="295"/>
        <v>-5.4607743932169998E-15</v>
      </c>
      <c r="S69" s="25">
        <f t="shared" si="295"/>
        <v>3.1835220977009999E-15</v>
      </c>
      <c r="T69" s="25">
        <f t="shared" si="295"/>
        <v>-6.0680286901749997E-15</v>
      </c>
      <c r="U69" s="25">
        <f t="shared" si="295"/>
        <v>5.6440431557730002E-16</v>
      </c>
      <c r="V69" s="24">
        <f t="shared" si="296"/>
        <v>-1.2761697281943592E-3</v>
      </c>
      <c r="W69" s="24">
        <f t="shared" si="297"/>
        <v>6.8595562254499309E-2</v>
      </c>
      <c r="X69" s="21">
        <f t="shared" si="298"/>
        <v>-1.919415503483622E-7</v>
      </c>
      <c r="Y69" s="21">
        <f t="shared" si="299"/>
        <v>3.674388386376962E-7</v>
      </c>
      <c r="Z69" s="21">
        <f t="shared" si="300"/>
        <v>-6.6872563736366712E-7</v>
      </c>
      <c r="AA69" s="21">
        <f t="shared" si="301"/>
        <v>-9.3088847421106475E-12</v>
      </c>
      <c r="AB69" s="21">
        <f t="shared" si="302"/>
        <v>1.0094239498108579E-10</v>
      </c>
      <c r="AC69" s="21">
        <f t="shared" si="303"/>
        <v>-2.7370707927632007E-11</v>
      </c>
      <c r="AD69" s="21">
        <f t="shared" si="304"/>
        <v>1.0147213790386778E-10</v>
      </c>
      <c r="AE69" s="14">
        <f t="shared" si="305"/>
        <v>-1.5578603458240001E-15</v>
      </c>
      <c r="AF69" s="14">
        <f t="shared" si="305"/>
        <v>2.4687355146470001E-15</v>
      </c>
      <c r="AG69" s="14">
        <f t="shared" si="305"/>
        <v>-9.1152308174269995E-15</v>
      </c>
      <c r="AH69" s="14">
        <f t="shared" si="305"/>
        <v>2.8651216690130001E-15</v>
      </c>
      <c r="AI69" s="14">
        <f t="shared" si="305"/>
        <v>-7.8318692487100003E-15</v>
      </c>
      <c r="AJ69" s="27">
        <f t="shared" si="306"/>
        <v>62.76179593672957</v>
      </c>
      <c r="AK69" s="27">
        <f t="shared" si="307"/>
        <v>62.729099817599639</v>
      </c>
      <c r="AL69" s="28">
        <f t="shared" si="308"/>
        <v>14.665357954606964</v>
      </c>
      <c r="AM69" s="28">
        <f t="shared" si="309"/>
        <v>5.5047278877050632E-2</v>
      </c>
      <c r="AN69" s="29">
        <f t="shared" si="310"/>
        <v>-1.6112700452514798E-3</v>
      </c>
      <c r="AO69" s="29">
        <f t="shared" si="311"/>
        <v>1.510539196583002E-3</v>
      </c>
      <c r="AP69" s="29">
        <f t="shared" si="312"/>
        <v>-5.7527036359986789E-4</v>
      </c>
      <c r="AQ69" s="29">
        <f t="shared" si="313"/>
        <v>-4.1917815332919495E-6</v>
      </c>
      <c r="AR69" s="29">
        <f t="shared" si="314"/>
        <v>6.9935063681104382E-8</v>
      </c>
      <c r="AS69" s="29">
        <f t="shared" si="315"/>
        <v>-4.1514180449850811E-6</v>
      </c>
      <c r="AT69" s="29">
        <f t="shared" si="316"/>
        <v>-9.5851174163591052E-9</v>
      </c>
      <c r="AU69" s="29">
        <f t="shared" si="317"/>
        <v>-3.9607268667389997E-11</v>
      </c>
      <c r="AV69" s="29">
        <f t="shared" si="317"/>
        <v>-2.741592756941E-11</v>
      </c>
      <c r="AW69" s="29">
        <f t="shared" si="317"/>
        <v>1.289142763909E-10</v>
      </c>
      <c r="AX69" s="29">
        <f t="shared" si="317"/>
        <v>-1.987879065708E-10</v>
      </c>
      <c r="AY69" s="29">
        <f t="shared" si="317"/>
        <v>-1.034051776871E-10</v>
      </c>
      <c r="AZ69" s="28">
        <f t="shared" si="318"/>
        <v>0.2726824902455966</v>
      </c>
      <c r="BA69" s="28">
        <f t="shared" si="319"/>
        <v>14.578954590611811</v>
      </c>
      <c r="BB69" s="29">
        <f t="shared" si="320"/>
        <v>5.4375923767644818E-4</v>
      </c>
      <c r="BC69" s="29">
        <f t="shared" si="321"/>
        <v>-1.048631226931016E-3</v>
      </c>
      <c r="BD69" s="29">
        <f t="shared" si="322"/>
        <v>2.046221948075412E-3</v>
      </c>
      <c r="BE69" s="29">
        <f t="shared" si="323"/>
        <v>-3.0181248736204864E-8</v>
      </c>
      <c r="BF69" s="29">
        <f t="shared" si="324"/>
        <v>-4.2091730092145392E-6</v>
      </c>
      <c r="BG69" s="29">
        <f t="shared" si="325"/>
        <v>1.3162856972941864E-8</v>
      </c>
      <c r="BH69" s="29">
        <f t="shared" si="326"/>
        <v>-4.1542739298499865E-6</v>
      </c>
      <c r="BI69" s="29">
        <f t="shared" si="327"/>
        <v>-1.3626456171609999E-10</v>
      </c>
      <c r="BJ69" s="29">
        <f t="shared" si="327"/>
        <v>8.6565834977909997E-11</v>
      </c>
      <c r="BK69" s="29">
        <f t="shared" si="327"/>
        <v>1.2332707880809999E-10</v>
      </c>
      <c r="BL69" s="29">
        <f t="shared" si="327"/>
        <v>-8.3937578082169997E-11</v>
      </c>
      <c r="BM69" s="29">
        <f t="shared" si="327"/>
        <v>1.4349148098220001E-10</v>
      </c>
    </row>
    <row r="70" spans="1:65" x14ac:dyDescent="0.2">
      <c r="B70" s="20"/>
      <c r="C70" s="20"/>
      <c r="D70" s="26"/>
      <c r="E70" s="26"/>
      <c r="F70" s="10"/>
      <c r="G70" s="10"/>
      <c r="H70" s="24"/>
      <c r="I70" s="24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4"/>
      <c r="W70" s="24"/>
      <c r="X70" s="21"/>
      <c r="Y70" s="21"/>
      <c r="Z70" s="21"/>
      <c r="AA70" s="21"/>
      <c r="AB70" s="21"/>
      <c r="AC70" s="21"/>
      <c r="AD70" s="21"/>
      <c r="AJ70" s="27"/>
      <c r="AK70" s="27"/>
      <c r="AL70" s="28"/>
      <c r="AM70" s="28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8"/>
      <c r="BA70" s="28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</row>
    <row r="71" spans="1:65" x14ac:dyDescent="0.2">
      <c r="B71" s="20"/>
      <c r="C71" s="20"/>
      <c r="D71" s="26"/>
      <c r="E71" s="26"/>
      <c r="F71" s="10"/>
      <c r="G71" s="10"/>
      <c r="H71" s="24"/>
      <c r="I71" s="24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4"/>
      <c r="W71" s="24"/>
      <c r="X71" s="21"/>
      <c r="Y71" s="21"/>
      <c r="Z71" s="21"/>
      <c r="AA71" s="21"/>
      <c r="AB71" s="21"/>
      <c r="AC71" s="21"/>
      <c r="AD71" s="21"/>
      <c r="AJ71" s="27"/>
      <c r="AK71" s="27"/>
      <c r="AL71" s="28"/>
      <c r="AM71" s="28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8"/>
      <c r="BA71" s="28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</row>
    <row r="72" spans="1:65" s="51" customFormat="1" x14ac:dyDescent="0.2">
      <c r="B72" s="51" t="s">
        <v>150</v>
      </c>
      <c r="C72" s="51" t="s">
        <v>151</v>
      </c>
      <c r="D72" s="51" t="s">
        <v>189</v>
      </c>
      <c r="E72" s="51" t="s">
        <v>190</v>
      </c>
      <c r="F72" s="51" t="s">
        <v>191</v>
      </c>
      <c r="G72" s="51" t="s">
        <v>192</v>
      </c>
      <c r="H72" s="51" t="s">
        <v>187</v>
      </c>
      <c r="I72" s="51" t="s">
        <v>188</v>
      </c>
      <c r="J72" s="51" t="s">
        <v>240</v>
      </c>
    </row>
    <row r="73" spans="1:65" x14ac:dyDescent="0.2">
      <c r="A73" s="51" t="str">
        <f>A3</f>
        <v>FGS1_FULL_OSS</v>
      </c>
      <c r="B73">
        <v>1</v>
      </c>
      <c r="C73" s="19">
        <f>RADIANS(SIAF!R3)</f>
        <v>-2.1830578283945072E-2</v>
      </c>
      <c r="D73" s="11">
        <f>B73*H38*COS(C73)+V38*SIN(C73)</f>
        <v>6.8529162826368825E-2</v>
      </c>
      <c r="E73" s="11">
        <f>B73*I38*COS(C73)+W38*SIN(C73)</f>
        <v>1.5293040288371744E-3</v>
      </c>
      <c r="F73" s="11">
        <f>-B73*I38*SIN(C73)+V38*COS(C73)</f>
        <v>-2.0180387803200002E-3</v>
      </c>
      <c r="G73" s="11">
        <f>-B73*I38*SIN(C73)+W38*COS(C73)</f>
        <v>-7.0042170160361433E-2</v>
      </c>
      <c r="H73" s="8">
        <f>DEGREES(ATAN2(F73,D73))</f>
        <v>91.68675196236066</v>
      </c>
      <c r="I73" s="8">
        <f>DEGREES(ATAN2(G73,E73))</f>
        <v>178.7492</v>
      </c>
      <c r="J73" s="8">
        <f>ABS(H73-I73)</f>
        <v>87.062448037639342</v>
      </c>
    </row>
    <row r="74" spans="1:65" s="54" customFormat="1" x14ac:dyDescent="0.2">
      <c r="A74" s="53" t="str">
        <f>A4</f>
        <v>FGS1_FULL</v>
      </c>
      <c r="B74" s="54">
        <v>-1</v>
      </c>
      <c r="C74" s="55">
        <f>RADIANS(SIAF!R4)</f>
        <v>-2.1830578283945072E-2</v>
      </c>
      <c r="D74" s="56">
        <f>B74*H39*COS(C74)+V39*SIN(C74)</f>
        <v>-6.8529162826368825E-2</v>
      </c>
      <c r="E74" s="56">
        <f>B74*I39*COS(C74)+W39*SIN(C74)</f>
        <v>-1.5293040288371551E-3</v>
      </c>
      <c r="F74" s="56">
        <f>-B74*I39*SIN(C74)+V39*COS(C74)</f>
        <v>2.0180387803200007E-3</v>
      </c>
      <c r="G74" s="56">
        <f>-B74*I39*SIN(C74)+W39*COS(C74)</f>
        <v>7.0042170160361433E-2</v>
      </c>
      <c r="H74" s="57">
        <f t="shared" ref="H74:H76" si="328">DEGREES(ATAN2(F74,D74))</f>
        <v>-88.31324803763934</v>
      </c>
      <c r="I74" s="57">
        <f t="shared" ref="I74:I76" si="329">DEGREES(ATAN2(G74,E74))</f>
        <v>-1.2507999999999997</v>
      </c>
      <c r="J74" s="57">
        <f t="shared" ref="J74:J76" si="330">ABS(H74-I74)</f>
        <v>87.062448037639342</v>
      </c>
      <c r="V74" s="56"/>
      <c r="W74" s="56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K74" s="56"/>
      <c r="AL74" s="56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Z74" s="56"/>
      <c r="BA74" s="56"/>
    </row>
    <row r="75" spans="1:65" x14ac:dyDescent="0.2">
      <c r="A75" s="51" t="str">
        <f>A5</f>
        <v>FGS2_FULL_OSS</v>
      </c>
      <c r="B75">
        <v>1</v>
      </c>
      <c r="C75" s="19">
        <f>RADIANS(SIAF!R5)</f>
        <v>3.3213615665452093E-3</v>
      </c>
      <c r="D75" s="11">
        <f>B75*H40*COS(C75)+V40*SIN(C75)</f>
        <v>6.7994897926871189E-2</v>
      </c>
      <c r="E75" s="11">
        <f>B75*I40*COS(C75)+W40*SIN(C75)</f>
        <v>2.3189869117067245E-4</v>
      </c>
      <c r="F75" s="11">
        <f>-B75*I40*SIN(C75)+V40*COS(C75)</f>
        <v>1.124245624053931E-3</v>
      </c>
      <c r="G75" s="11">
        <f>-B75*I40*SIN(C75)+W40*COS(C75)</f>
        <v>6.9820112564725895E-2</v>
      </c>
      <c r="H75" s="8">
        <f t="shared" si="328"/>
        <v>89.052742743961545</v>
      </c>
      <c r="I75" s="8">
        <f t="shared" si="329"/>
        <v>0.19029999999999997</v>
      </c>
      <c r="J75" s="8">
        <f t="shared" si="330"/>
        <v>88.862442743961552</v>
      </c>
    </row>
    <row r="76" spans="1:65" x14ac:dyDescent="0.2">
      <c r="A76" s="51" t="str">
        <f>A6</f>
        <v>FGS2_FULL</v>
      </c>
      <c r="B76">
        <v>-1</v>
      </c>
      <c r="C76" s="19">
        <f>RADIANS(SIAF!R6)</f>
        <v>3.3213615665452093E-3</v>
      </c>
      <c r="D76" s="11">
        <f>B76*H41*COS(C76)+V41*SIN(C76)</f>
        <v>-6.7994897926871189E-2</v>
      </c>
      <c r="E76" s="11">
        <f>B76*I41*COS(C76)+W41*SIN(C76)</f>
        <v>2.3189869117067245E-4</v>
      </c>
      <c r="F76" s="11">
        <f>-B76*I41*SIN(C76)+V41*COS(C76)</f>
        <v>-1.124245624053931E-3</v>
      </c>
      <c r="G76" s="11">
        <f>-B76*I41*SIN(C76)+W41*COS(C76)</f>
        <v>6.9820112564725895E-2</v>
      </c>
      <c r="H76" s="8">
        <f t="shared" si="328"/>
        <v>-90.947257256038455</v>
      </c>
      <c r="I76" s="8">
        <f t="shared" si="329"/>
        <v>0.19029999999999997</v>
      </c>
      <c r="J76" s="8">
        <f t="shared" si="330"/>
        <v>91.137557256038448</v>
      </c>
    </row>
    <row r="77" spans="1:65" x14ac:dyDescent="0.2">
      <c r="A77"/>
      <c r="G77"/>
      <c r="H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Z77"/>
      <c r="BA77"/>
    </row>
    <row r="78" spans="1:65" x14ac:dyDescent="0.2">
      <c r="A78"/>
      <c r="G78"/>
      <c r="H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Z78"/>
      <c r="BA78"/>
    </row>
    <row r="79" spans="1:65" x14ac:dyDescent="0.2">
      <c r="A79"/>
      <c r="G79"/>
      <c r="H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Z79"/>
      <c r="BA79"/>
    </row>
    <row r="80" spans="1:65" x14ac:dyDescent="0.2">
      <c r="A80"/>
      <c r="G80"/>
      <c r="H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Z80"/>
      <c r="BA80"/>
    </row>
    <row r="81" spans="1:53" x14ac:dyDescent="0.2">
      <c r="A81"/>
      <c r="G81"/>
      <c r="H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Z81"/>
      <c r="BA81"/>
    </row>
    <row r="82" spans="1:53" x14ac:dyDescent="0.2">
      <c r="A82"/>
      <c r="G82"/>
      <c r="H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Z82"/>
      <c r="BA82"/>
    </row>
    <row r="83" spans="1:53" x14ac:dyDescent="0.2">
      <c r="A83"/>
      <c r="G83"/>
      <c r="H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Z83"/>
      <c r="BA83"/>
    </row>
    <row r="84" spans="1:53" x14ac:dyDescent="0.2">
      <c r="A84"/>
      <c r="G84"/>
      <c r="H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Z84"/>
      <c r="BA84"/>
    </row>
    <row r="85" spans="1:53" x14ac:dyDescent="0.2">
      <c r="A85" s="51" t="str">
        <f t="shared" ref="A85:A102" si="331">A7</f>
        <v>FGS1_SUB128LL</v>
      </c>
      <c r="B85">
        <v>-1</v>
      </c>
      <c r="C85" s="19">
        <f>RADIANS(SIAF!R7)</f>
        <v>-2.1830578283945072E-2</v>
      </c>
      <c r="D85" s="11">
        <f t="shared" ref="D85" si="332">B85*H42*COS(C85)+V42*SIN(C85)</f>
        <v>-6.7347858067895547E-2</v>
      </c>
      <c r="E85" s="11">
        <f t="shared" ref="E85" si="333">B85*I42*COS(C85)+W42*SIN(C85)</f>
        <v>-7.4568869471381154E-4</v>
      </c>
      <c r="F85" s="11">
        <f t="shared" ref="F85" si="334">-B85*I42*SIN(C85)+V42*COS(C85)</f>
        <v>1.3452253514412971E-3</v>
      </c>
      <c r="G85" s="11">
        <f t="shared" ref="G85" si="335">-B85*I42*SIN(C85)+W42*COS(C85)</f>
        <v>6.8259212700391481E-2</v>
      </c>
      <c r="H85" s="8">
        <f t="shared" ref="H85" si="336">DEGREES(ATAN2(F85,D85))</f>
        <v>-88.855709900211309</v>
      </c>
      <c r="I85" s="8">
        <f t="shared" ref="I85" si="337">DEGREES(ATAN2(G85,E85))</f>
        <v>-0.62589522865170055</v>
      </c>
      <c r="J85" s="8">
        <f t="shared" ref="J85" si="338">ABS(H85-I85)</f>
        <v>88.229814671559609</v>
      </c>
    </row>
    <row r="86" spans="1:53" x14ac:dyDescent="0.2">
      <c r="A86" s="51" t="str">
        <f t="shared" si="331"/>
        <v>FGS1_SUB128DIAG</v>
      </c>
      <c r="B86">
        <v>-1</v>
      </c>
      <c r="C86" s="19">
        <f>RADIANS(SIAF!R8)</f>
        <v>-2.1830578283945072E-2</v>
      </c>
      <c r="D86" s="11">
        <f t="shared" ref="D86:D102" si="339">B86*H43*COS(C86)+V43*SIN(C86)</f>
        <v>-6.7844023955657903E-2</v>
      </c>
      <c r="E86" s="11">
        <f t="shared" ref="E86:E102" si="340">B86*I43*COS(C86)+W43*SIN(C86)</f>
        <v>-1.0832410889879036E-3</v>
      </c>
      <c r="F86" s="11">
        <f t="shared" ref="F86:F102" si="341">-B86*I43*SIN(C86)+V43*COS(C86)</f>
        <v>1.6284499659212563E-3</v>
      </c>
      <c r="G86" s="11">
        <f t="shared" ref="G86:G102" si="342">-B86*I43*SIN(C86)+W43*COS(C86)</f>
        <v>6.9043469069210675E-2</v>
      </c>
      <c r="H86" s="8">
        <f t="shared" ref="H86:H102" si="343">DEGREES(ATAN2(F86,D86))</f>
        <v>-88.625001990494965</v>
      </c>
      <c r="I86" s="8">
        <f t="shared" ref="I86:I102" si="344">DEGREES(ATAN2(G86,E86))</f>
        <v>-0.89885476029597822</v>
      </c>
      <c r="J86" s="8">
        <f t="shared" ref="J86:J102" si="345">ABS(H86-I86)</f>
        <v>87.72614723019899</v>
      </c>
    </row>
    <row r="87" spans="1:53" s="54" customFormat="1" x14ac:dyDescent="0.2">
      <c r="A87" s="53" t="str">
        <f t="shared" si="331"/>
        <v>FGS1_SUB128CNTR</v>
      </c>
      <c r="B87" s="54">
        <v>-1</v>
      </c>
      <c r="C87" s="55">
        <f>RADIANS(SIAF!R9)</f>
        <v>-2.1830578283945072E-2</v>
      </c>
      <c r="D87" s="56">
        <f t="shared" si="339"/>
        <v>-6.8529162826368825E-2</v>
      </c>
      <c r="E87" s="56">
        <f t="shared" si="340"/>
        <v>-1.5293040288371551E-3</v>
      </c>
      <c r="F87" s="56">
        <f t="shared" si="341"/>
        <v>2.0180387803200007E-3</v>
      </c>
      <c r="G87" s="56">
        <f t="shared" si="342"/>
        <v>7.0042170160361433E-2</v>
      </c>
      <c r="H87" s="57">
        <f t="shared" si="343"/>
        <v>-88.31324803763934</v>
      </c>
      <c r="I87" s="57">
        <f t="shared" si="344"/>
        <v>-1.2507999999999997</v>
      </c>
      <c r="J87" s="57">
        <f t="shared" si="345"/>
        <v>87.062448037639342</v>
      </c>
      <c r="V87" s="56"/>
      <c r="W87" s="56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K87" s="56"/>
      <c r="AL87" s="56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Z87" s="56"/>
      <c r="BA87" s="56"/>
    </row>
    <row r="88" spans="1:53" x14ac:dyDescent="0.2">
      <c r="A88" s="51" t="str">
        <f t="shared" si="331"/>
        <v>FGS1_SUB32LL</v>
      </c>
      <c r="B88">
        <v>-1</v>
      </c>
      <c r="C88" s="19">
        <f>RADIANS(SIAF!R10)</f>
        <v>-2.1830578283945072E-2</v>
      </c>
      <c r="D88" s="11">
        <f t="shared" si="339"/>
        <v>-6.7347858067895547E-2</v>
      </c>
      <c r="E88" s="11">
        <f t="shared" si="340"/>
        <v>-7.4568869471381154E-4</v>
      </c>
      <c r="F88" s="11">
        <f t="shared" si="341"/>
        <v>1.3452253514412971E-3</v>
      </c>
      <c r="G88" s="11">
        <f t="shared" si="342"/>
        <v>6.8259212700391481E-2</v>
      </c>
      <c r="H88" s="8">
        <f t="shared" si="343"/>
        <v>-88.855709900211309</v>
      </c>
      <c r="I88" s="8">
        <f t="shared" si="344"/>
        <v>-0.62589522865170055</v>
      </c>
      <c r="J88" s="8">
        <f t="shared" si="345"/>
        <v>88.229814671559609</v>
      </c>
    </row>
    <row r="89" spans="1:53" x14ac:dyDescent="0.2">
      <c r="A89" s="51" t="str">
        <f t="shared" si="331"/>
        <v>FGS1_SUB32DIAG</v>
      </c>
      <c r="B89">
        <v>-1</v>
      </c>
      <c r="C89" s="19">
        <f>RADIANS(SIAF!R11)</f>
        <v>-2.1830578283945072E-2</v>
      </c>
      <c r="D89" s="11">
        <f t="shared" si="339"/>
        <v>-6.7844023955657903E-2</v>
      </c>
      <c r="E89" s="11">
        <f t="shared" si="340"/>
        <v>-1.0832410889879036E-3</v>
      </c>
      <c r="F89" s="11">
        <f t="shared" si="341"/>
        <v>1.6284499659212563E-3</v>
      </c>
      <c r="G89" s="11">
        <f t="shared" si="342"/>
        <v>6.9043469069210675E-2</v>
      </c>
      <c r="H89" s="8">
        <f t="shared" si="343"/>
        <v>-88.625001990494965</v>
      </c>
      <c r="I89" s="8">
        <f t="shared" si="344"/>
        <v>-0.89885476029597822</v>
      </c>
      <c r="J89" s="8">
        <f t="shared" si="345"/>
        <v>87.72614723019899</v>
      </c>
    </row>
    <row r="90" spans="1:53" s="54" customFormat="1" x14ac:dyDescent="0.2">
      <c r="A90" s="53" t="str">
        <f t="shared" si="331"/>
        <v>FGS1_SUB32CNTR</v>
      </c>
      <c r="B90" s="54">
        <v>-1</v>
      </c>
      <c r="C90" s="55">
        <f>RADIANS(SIAF!R12)</f>
        <v>-2.1830578283945072E-2</v>
      </c>
      <c r="D90" s="56">
        <f t="shared" si="339"/>
        <v>-6.8529162826368825E-2</v>
      </c>
      <c r="E90" s="56">
        <f t="shared" si="340"/>
        <v>-1.5293040288371551E-3</v>
      </c>
      <c r="F90" s="56">
        <f t="shared" si="341"/>
        <v>2.0180387803200007E-3</v>
      </c>
      <c r="G90" s="56">
        <f t="shared" si="342"/>
        <v>7.0042170160361433E-2</v>
      </c>
      <c r="H90" s="57">
        <f t="shared" si="343"/>
        <v>-88.31324803763934</v>
      </c>
      <c r="I90" s="57">
        <f t="shared" si="344"/>
        <v>-1.2507999999999997</v>
      </c>
      <c r="J90" s="57">
        <f t="shared" si="345"/>
        <v>87.062448037639342</v>
      </c>
      <c r="V90" s="56"/>
      <c r="W90" s="56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K90" s="56"/>
      <c r="AL90" s="56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Z90" s="56"/>
      <c r="BA90" s="56"/>
    </row>
    <row r="91" spans="1:53" x14ac:dyDescent="0.2">
      <c r="A91" s="51" t="str">
        <f t="shared" si="331"/>
        <v>FGS1_SUB8LL</v>
      </c>
      <c r="B91">
        <v>-1</v>
      </c>
      <c r="C91" s="19">
        <f>RADIANS(SIAF!R13)</f>
        <v>-2.1830578283945072E-2</v>
      </c>
      <c r="D91" s="11">
        <f t="shared" si="339"/>
        <v>-6.7347858067895547E-2</v>
      </c>
      <c r="E91" s="11">
        <f t="shared" si="340"/>
        <v>-7.4568869471381154E-4</v>
      </c>
      <c r="F91" s="11">
        <f t="shared" si="341"/>
        <v>1.3452253514412971E-3</v>
      </c>
      <c r="G91" s="11">
        <f t="shared" si="342"/>
        <v>6.8259212700391481E-2</v>
      </c>
      <c r="H91" s="8">
        <f t="shared" si="343"/>
        <v>-88.855709900211309</v>
      </c>
      <c r="I91" s="8">
        <f t="shared" si="344"/>
        <v>-0.62589522865170055</v>
      </c>
      <c r="J91" s="8">
        <f t="shared" si="345"/>
        <v>88.229814671559609</v>
      </c>
    </row>
    <row r="92" spans="1:53" x14ac:dyDescent="0.2">
      <c r="A92" s="51" t="str">
        <f t="shared" si="331"/>
        <v>FGS1_SUB8DIAG</v>
      </c>
      <c r="B92">
        <v>-1</v>
      </c>
      <c r="C92" s="19">
        <f>RADIANS(SIAF!R14)</f>
        <v>-2.1830578283945072E-2</v>
      </c>
      <c r="D92" s="11">
        <f t="shared" si="339"/>
        <v>-6.7844023955657903E-2</v>
      </c>
      <c r="E92" s="11">
        <f t="shared" si="340"/>
        <v>-1.0832410889879036E-3</v>
      </c>
      <c r="F92" s="11">
        <f t="shared" si="341"/>
        <v>1.6284499659212563E-3</v>
      </c>
      <c r="G92" s="11">
        <f t="shared" si="342"/>
        <v>6.9043469069210675E-2</v>
      </c>
      <c r="H92" s="8">
        <f t="shared" si="343"/>
        <v>-88.625001990494965</v>
      </c>
      <c r="I92" s="8">
        <f t="shared" si="344"/>
        <v>-0.89885476029597822</v>
      </c>
      <c r="J92" s="8">
        <f t="shared" si="345"/>
        <v>87.72614723019899</v>
      </c>
    </row>
    <row r="93" spans="1:53" s="54" customFormat="1" x14ac:dyDescent="0.2">
      <c r="A93" s="53" t="str">
        <f t="shared" si="331"/>
        <v>FGS1_SUB8CNTR</v>
      </c>
      <c r="B93" s="54">
        <v>-1</v>
      </c>
      <c r="C93" s="55">
        <f>RADIANS(SIAF!R15)</f>
        <v>-2.1830578283945072E-2</v>
      </c>
      <c r="D93" s="56">
        <f t="shared" si="339"/>
        <v>-6.8529162826368825E-2</v>
      </c>
      <c r="E93" s="56">
        <f t="shared" si="340"/>
        <v>-1.5293040288371551E-3</v>
      </c>
      <c r="F93" s="56">
        <f t="shared" si="341"/>
        <v>2.0180387803200007E-3</v>
      </c>
      <c r="G93" s="56">
        <f t="shared" si="342"/>
        <v>7.0042170160361433E-2</v>
      </c>
      <c r="H93" s="57">
        <f t="shared" si="343"/>
        <v>-88.31324803763934</v>
      </c>
      <c r="I93" s="57">
        <f t="shared" si="344"/>
        <v>-1.2507999999999997</v>
      </c>
      <c r="J93" s="57">
        <f t="shared" si="345"/>
        <v>87.062448037639342</v>
      </c>
      <c r="V93" s="56"/>
      <c r="W93" s="56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K93" s="56"/>
      <c r="AL93" s="56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Z93" s="56"/>
      <c r="BA93" s="56"/>
    </row>
    <row r="94" spans="1:53" x14ac:dyDescent="0.2">
      <c r="A94" s="51" t="str">
        <f t="shared" si="331"/>
        <v>FGS2_SUB128LL</v>
      </c>
      <c r="B94">
        <v>-1</v>
      </c>
      <c r="C94" s="19">
        <f>RADIANS(SIAF!R16)</f>
        <v>3.3213615665452093E-3</v>
      </c>
      <c r="D94" s="11">
        <f t="shared" si="339"/>
        <v>-6.9573892869618209E-2</v>
      </c>
      <c r="E94" s="11">
        <f t="shared" si="340"/>
        <v>1.3343175572785599E-3</v>
      </c>
      <c r="F94" s="11">
        <f t="shared" si="341"/>
        <v>-2.1175815539076245E-3</v>
      </c>
      <c r="G94" s="11">
        <f t="shared" si="342"/>
        <v>7.2417841629748264E-2</v>
      </c>
      <c r="H94" s="8">
        <f t="shared" si="343"/>
        <v>-91.743341306949716</v>
      </c>
      <c r="I94" s="8">
        <f t="shared" si="344"/>
        <v>1.0555701906492938</v>
      </c>
      <c r="J94" s="8">
        <f t="shared" si="345"/>
        <v>92.798911497599008</v>
      </c>
    </row>
    <row r="95" spans="1:53" x14ac:dyDescent="0.2">
      <c r="A95" s="51" t="str">
        <f t="shared" si="331"/>
        <v>FGS2_SUB128DIAG</v>
      </c>
      <c r="B95">
        <v>-1</v>
      </c>
      <c r="C95" s="19">
        <f>RADIANS(SIAF!R17)</f>
        <v>3.3213615665452093E-3</v>
      </c>
      <c r="D95" s="11">
        <f t="shared" si="339"/>
        <v>-6.8673531670199434E-2</v>
      </c>
      <c r="E95" s="11">
        <f t="shared" si="340"/>
        <v>7.1355951162824444E-4</v>
      </c>
      <c r="F95" s="11">
        <f t="shared" si="341"/>
        <v>-1.5497637304418858E-3</v>
      </c>
      <c r="G95" s="11">
        <f t="shared" si="342"/>
        <v>7.0976728263952849E-2</v>
      </c>
      <c r="H95" s="8">
        <f t="shared" si="343"/>
        <v>-91.292781218161167</v>
      </c>
      <c r="I95" s="8">
        <f t="shared" si="344"/>
        <v>0.57599965694917565</v>
      </c>
      <c r="J95" s="8">
        <f t="shared" si="345"/>
        <v>91.868780875110346</v>
      </c>
    </row>
    <row r="96" spans="1:53" x14ac:dyDescent="0.2">
      <c r="A96" s="51" t="str">
        <f t="shared" si="331"/>
        <v>FGS2_SUB128CNTR</v>
      </c>
      <c r="B96">
        <v>-1</v>
      </c>
      <c r="C96" s="19">
        <f>RADIANS(SIAF!R18)</f>
        <v>3.3213615665452093E-3</v>
      </c>
      <c r="D96" s="11">
        <f t="shared" si="339"/>
        <v>-6.7994897926871189E-2</v>
      </c>
      <c r="E96" s="11">
        <f t="shared" si="340"/>
        <v>2.3189869117067245E-4</v>
      </c>
      <c r="F96" s="11">
        <f t="shared" si="341"/>
        <v>-1.124245624053931E-3</v>
      </c>
      <c r="G96" s="11">
        <f t="shared" si="342"/>
        <v>6.9820112564725895E-2</v>
      </c>
      <c r="H96" s="8">
        <f t="shared" si="343"/>
        <v>-90.947257256038455</v>
      </c>
      <c r="I96" s="8">
        <f t="shared" si="344"/>
        <v>0.19029999999999997</v>
      </c>
      <c r="J96" s="8">
        <f t="shared" si="345"/>
        <v>91.137557256038448</v>
      </c>
    </row>
    <row r="97" spans="1:53" x14ac:dyDescent="0.2">
      <c r="A97" s="51" t="str">
        <f t="shared" si="331"/>
        <v>FGS2_SUB32LL</v>
      </c>
      <c r="B97">
        <v>-1</v>
      </c>
      <c r="C97" s="19">
        <f>RADIANS(SIAF!R19)</f>
        <v>3.3213615665452093E-3</v>
      </c>
      <c r="D97" s="11">
        <f t="shared" si="339"/>
        <v>-6.9573892869618209E-2</v>
      </c>
      <c r="E97" s="11">
        <f t="shared" si="340"/>
        <v>1.3343175572785599E-3</v>
      </c>
      <c r="F97" s="11">
        <f t="shared" si="341"/>
        <v>-2.1175815539076245E-3</v>
      </c>
      <c r="G97" s="11">
        <f t="shared" si="342"/>
        <v>7.2417841629748264E-2</v>
      </c>
      <c r="H97" s="8">
        <f t="shared" si="343"/>
        <v>-91.743341306949716</v>
      </c>
      <c r="I97" s="8">
        <f t="shared" si="344"/>
        <v>1.0555701906492938</v>
      </c>
      <c r="J97" s="8">
        <f t="shared" si="345"/>
        <v>92.798911497599008</v>
      </c>
    </row>
    <row r="98" spans="1:53" x14ac:dyDescent="0.2">
      <c r="A98" s="51" t="str">
        <f t="shared" si="331"/>
        <v>FGS2_SUB32DIAG</v>
      </c>
      <c r="B98">
        <v>-1</v>
      </c>
      <c r="C98" s="19">
        <f>RADIANS(SIAF!R20)</f>
        <v>3.3213615665452093E-3</v>
      </c>
      <c r="D98" s="11">
        <f t="shared" si="339"/>
        <v>-6.8673531670199434E-2</v>
      </c>
      <c r="E98" s="11">
        <f t="shared" si="340"/>
        <v>7.1355951162824444E-4</v>
      </c>
      <c r="F98" s="11">
        <f t="shared" si="341"/>
        <v>-1.5497637304418858E-3</v>
      </c>
      <c r="G98" s="11">
        <f t="shared" si="342"/>
        <v>7.0976728263952849E-2</v>
      </c>
      <c r="H98" s="8">
        <f t="shared" si="343"/>
        <v>-91.292781218161167</v>
      </c>
      <c r="I98" s="8">
        <f t="shared" si="344"/>
        <v>0.57599965694917565</v>
      </c>
      <c r="J98" s="8">
        <f t="shared" si="345"/>
        <v>91.868780875110346</v>
      </c>
    </row>
    <row r="99" spans="1:53" s="60" customFormat="1" x14ac:dyDescent="0.2">
      <c r="A99" s="59" t="str">
        <f t="shared" si="331"/>
        <v>FGS2_SUB32CNTR</v>
      </c>
      <c r="B99" s="60">
        <v>-1</v>
      </c>
      <c r="C99" s="61">
        <f>RADIANS(SIAF!R21)</f>
        <v>3.3213615665452093E-3</v>
      </c>
      <c r="D99" s="24">
        <f t="shared" si="339"/>
        <v>-6.7994897926871189E-2</v>
      </c>
      <c r="E99" s="24">
        <f t="shared" si="340"/>
        <v>2.3189869117067245E-4</v>
      </c>
      <c r="F99" s="24">
        <f t="shared" si="341"/>
        <v>-1.124245624053931E-3</v>
      </c>
      <c r="G99" s="24">
        <f t="shared" si="342"/>
        <v>6.9820112564725895E-2</v>
      </c>
      <c r="H99" s="62">
        <f t="shared" si="343"/>
        <v>-90.947257256038455</v>
      </c>
      <c r="I99" s="62">
        <f t="shared" si="344"/>
        <v>0.19029999999999997</v>
      </c>
      <c r="J99" s="62">
        <f t="shared" si="345"/>
        <v>91.137557256038448</v>
      </c>
      <c r="V99" s="24"/>
      <c r="W99" s="24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K99" s="24"/>
      <c r="AL99" s="24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Z99" s="24"/>
      <c r="BA99" s="24"/>
    </row>
    <row r="100" spans="1:53" x14ac:dyDescent="0.2">
      <c r="A100" s="51" t="str">
        <f t="shared" si="331"/>
        <v>FGS2_SUB8LL</v>
      </c>
      <c r="B100">
        <v>-1</v>
      </c>
      <c r="C100" s="19">
        <f>RADIANS(SIAF!R22)</f>
        <v>3.3213615665452093E-3</v>
      </c>
      <c r="D100" s="11">
        <f t="shared" si="339"/>
        <v>-6.9573892869618209E-2</v>
      </c>
      <c r="E100" s="11">
        <f t="shared" si="340"/>
        <v>1.3343175572785599E-3</v>
      </c>
      <c r="F100" s="11">
        <f t="shared" si="341"/>
        <v>-2.1175815539076245E-3</v>
      </c>
      <c r="G100" s="11">
        <f t="shared" si="342"/>
        <v>7.2417841629748264E-2</v>
      </c>
      <c r="H100" s="8">
        <f t="shared" si="343"/>
        <v>-91.743341306949716</v>
      </c>
      <c r="I100" s="8">
        <f t="shared" si="344"/>
        <v>1.0555701906492938</v>
      </c>
      <c r="J100" s="8">
        <f t="shared" si="345"/>
        <v>92.798911497599008</v>
      </c>
    </row>
    <row r="101" spans="1:53" x14ac:dyDescent="0.2">
      <c r="A101" s="51" t="str">
        <f t="shared" si="331"/>
        <v>FGS2_SUB8DIAG</v>
      </c>
      <c r="B101">
        <v>-1</v>
      </c>
      <c r="C101" s="19">
        <f>RADIANS(SIAF!R23)</f>
        <v>3.3213615665452093E-3</v>
      </c>
      <c r="D101" s="11">
        <f t="shared" si="339"/>
        <v>-6.8673531670199434E-2</v>
      </c>
      <c r="E101" s="11">
        <f t="shared" si="340"/>
        <v>7.1355951162824444E-4</v>
      </c>
      <c r="F101" s="11">
        <f t="shared" si="341"/>
        <v>-1.5497637304418858E-3</v>
      </c>
      <c r="G101" s="11">
        <f t="shared" si="342"/>
        <v>7.0976728263952849E-2</v>
      </c>
      <c r="H101" s="8">
        <f t="shared" si="343"/>
        <v>-91.292781218161167</v>
      </c>
      <c r="I101" s="8">
        <f t="shared" si="344"/>
        <v>0.57599965694917565</v>
      </c>
      <c r="J101" s="8">
        <f t="shared" si="345"/>
        <v>91.868780875110346</v>
      </c>
    </row>
    <row r="102" spans="1:53" x14ac:dyDescent="0.2">
      <c r="A102" s="51" t="str">
        <f t="shared" si="331"/>
        <v>FGS2_SUB8CNTR</v>
      </c>
      <c r="B102">
        <v>-1</v>
      </c>
      <c r="C102" s="19">
        <f>RADIANS(SIAF!R24)</f>
        <v>3.3213615665452093E-3</v>
      </c>
      <c r="D102" s="11">
        <f t="shared" si="339"/>
        <v>-6.7994897926871189E-2</v>
      </c>
      <c r="E102" s="11">
        <f t="shared" si="340"/>
        <v>2.3189869117067245E-4</v>
      </c>
      <c r="F102" s="11">
        <f t="shared" si="341"/>
        <v>-1.124245624053931E-3</v>
      </c>
      <c r="G102" s="11">
        <f t="shared" si="342"/>
        <v>6.9820112564725895E-2</v>
      </c>
      <c r="H102" s="8">
        <f t="shared" si="343"/>
        <v>-90.947257256038455</v>
      </c>
      <c r="I102" s="8">
        <f t="shared" si="344"/>
        <v>0.19029999999999997</v>
      </c>
      <c r="J102" s="8">
        <f t="shared" si="345"/>
        <v>91.137557256038448</v>
      </c>
    </row>
    <row r="103" spans="1:53" x14ac:dyDescent="0.2">
      <c r="C103" s="19"/>
      <c r="D103" s="11"/>
      <c r="E103" s="11"/>
      <c r="F103" s="11"/>
      <c r="H103" s="8"/>
      <c r="I103" s="8"/>
      <c r="J103" s="8"/>
    </row>
    <row r="104" spans="1:53" x14ac:dyDescent="0.2">
      <c r="C104" s="19"/>
      <c r="D104" s="11"/>
      <c r="E104" s="11"/>
      <c r="F104" s="11"/>
      <c r="H104" s="8"/>
      <c r="I104" s="8"/>
      <c r="J104" s="8"/>
    </row>
    <row r="105" spans="1:53" x14ac:dyDescent="0.2">
      <c r="C105" s="19"/>
      <c r="D105" s="11"/>
      <c r="E105" s="11"/>
      <c r="F105" s="11"/>
      <c r="H105" s="8"/>
      <c r="I105" s="8"/>
      <c r="J105" s="8"/>
    </row>
    <row r="106" spans="1:53" x14ac:dyDescent="0.2">
      <c r="C106" s="19"/>
      <c r="D106" s="11"/>
      <c r="E106" s="11"/>
      <c r="F106" s="11"/>
      <c r="H106" s="8"/>
      <c r="I106" s="8"/>
      <c r="J106" s="8"/>
    </row>
    <row r="107" spans="1:53" x14ac:dyDescent="0.2">
      <c r="C107" s="19"/>
      <c r="D107" s="11"/>
      <c r="E107" s="11"/>
      <c r="F107" s="11"/>
      <c r="H107" s="8"/>
      <c r="I107" s="8"/>
      <c r="J107" s="8"/>
    </row>
    <row r="108" spans="1:53" x14ac:dyDescent="0.2">
      <c r="C108" s="19"/>
      <c r="D108" s="11"/>
      <c r="E108" s="11"/>
      <c r="F108" s="11"/>
      <c r="H108" s="8"/>
      <c r="I108" s="8"/>
      <c r="J108" s="8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1" enableFormatConditionsCalculation="0"/>
  <dimension ref="A1:AD9"/>
  <sheetViews>
    <sheetView workbookViewId="0">
      <selection activeCell="D11" sqref="D11"/>
    </sheetView>
  </sheetViews>
  <sheetFormatPr baseColWidth="10" defaultColWidth="8.83203125" defaultRowHeight="16" x14ac:dyDescent="0.2"/>
  <cols>
    <col min="1" max="1" width="24.1640625" customWidth="1"/>
    <col min="2" max="2" width="20.6640625" customWidth="1"/>
    <col min="3" max="3" width="21.33203125" customWidth="1"/>
    <col min="4" max="4" width="31.6640625" customWidth="1"/>
    <col min="5" max="9" width="10.1640625" customWidth="1"/>
    <col min="10" max="15" width="11.1640625" customWidth="1"/>
    <col min="16" max="16" width="12.83203125" bestFit="1" customWidth="1"/>
    <col min="17" max="17" width="11.1640625" customWidth="1"/>
    <col min="18" max="18" width="13.83203125" customWidth="1"/>
    <col min="19" max="19" width="13" bestFit="1" customWidth="1"/>
    <col min="20" max="20" width="13.1640625" bestFit="1" customWidth="1"/>
    <col min="21" max="21" width="13" bestFit="1" customWidth="1"/>
    <col min="22" max="22" width="11.1640625" customWidth="1"/>
    <col min="23" max="23" width="14.1640625" customWidth="1"/>
    <col min="24" max="29" width="11.1640625" customWidth="1"/>
    <col min="30" max="30" width="14.1640625" style="41" bestFit="1" customWidth="1"/>
    <col min="31" max="31" width="31.1640625" customWidth="1"/>
    <col min="32" max="36" width="11.1640625" customWidth="1"/>
    <col min="37" max="37" width="11.33203125" customWidth="1"/>
    <col min="38" max="99" width="11.1640625" customWidth="1"/>
    <col min="100" max="117" width="12.1640625" customWidth="1"/>
  </cols>
  <sheetData>
    <row r="1" spans="1:30" ht="26.25" customHeight="1" x14ac:dyDescent="0.2">
      <c r="AD1"/>
    </row>
    <row r="2" spans="1:30" ht="16.5" customHeight="1" x14ac:dyDescent="0.2">
      <c r="A2" s="37" t="s">
        <v>202</v>
      </c>
      <c r="B2" s="36"/>
      <c r="G2" s="35"/>
      <c r="H2" s="35"/>
      <c r="AD2"/>
    </row>
    <row r="3" spans="1:30" x14ac:dyDescent="0.2">
      <c r="A3" s="36" t="s">
        <v>203</v>
      </c>
      <c r="B3" s="36" t="s">
        <v>204</v>
      </c>
      <c r="AD3"/>
    </row>
    <row r="4" spans="1:30" x14ac:dyDescent="0.2">
      <c r="A4" s="38" t="s">
        <v>205</v>
      </c>
      <c r="B4" s="39" t="s">
        <v>186</v>
      </c>
      <c r="AD4"/>
    </row>
    <row r="5" spans="1:30" x14ac:dyDescent="0.2">
      <c r="A5" s="38" t="s">
        <v>206</v>
      </c>
      <c r="B5" s="39" t="s">
        <v>211</v>
      </c>
      <c r="AD5"/>
    </row>
    <row r="6" spans="1:30" x14ac:dyDescent="0.2">
      <c r="A6" s="38" t="s">
        <v>207</v>
      </c>
      <c r="B6" s="40" t="s">
        <v>212</v>
      </c>
      <c r="AD6"/>
    </row>
    <row r="7" spans="1:30" x14ac:dyDescent="0.2">
      <c r="A7" s="38" t="s">
        <v>208</v>
      </c>
      <c r="B7" s="40" t="s">
        <v>213</v>
      </c>
      <c r="AD7"/>
    </row>
    <row r="8" spans="1:30" x14ac:dyDescent="0.2">
      <c r="A8" s="38" t="s">
        <v>209</v>
      </c>
      <c r="B8" s="40" t="s">
        <v>214</v>
      </c>
      <c r="AD8"/>
    </row>
    <row r="9" spans="1:30" x14ac:dyDescent="0.2">
      <c r="A9" s="38" t="s">
        <v>210</v>
      </c>
      <c r="B9" s="40"/>
      <c r="AD9"/>
    </row>
  </sheetData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Sheet100.UpdateXML">
                <anchor moveWithCells="1">
                  <from>
                    <xdr:col>1</xdr:col>
                    <xdr:colOff>50800</xdr:colOff>
                    <xdr:row>0</xdr:row>
                    <xdr:rowOff>0</xdr:rowOff>
                  </from>
                  <to>
                    <xdr:col>1</xdr:col>
                    <xdr:colOff>596900</xdr:colOff>
                    <xdr:row>0</xdr:row>
                    <xdr:rowOff>228600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0]!Sheet100.ExportXml">
                <anchor moveWithCells="1">
                  <from>
                    <xdr:col>1</xdr:col>
                    <xdr:colOff>698500</xdr:colOff>
                    <xdr:row>0</xdr:row>
                    <xdr:rowOff>0</xdr:rowOff>
                  </from>
                  <to>
                    <xdr:col>2</xdr:col>
                    <xdr:colOff>25400</xdr:colOff>
                    <xdr:row>0</xdr:row>
                    <xdr:rowOff>228600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UseAfterDate>2014-01-14</UseAfterDate>
    <Comment/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UseAfterDate>2014-01-14</UseAfterDate>
    <Comment/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UseAfterDate>2014-01-14</UseAfterDate>
    <Comment/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180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UseAfterDate>2014-01-14</UseAfterDate>
    <Comment/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UseAfterDate>2014-01-14</UseAfterDate>
    <Comment/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UseAfterDate>2014-01-14</UseAfterDate>
    <Comment/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UseAfterDate>2014-01-14</UseAfterDate>
    <Comment/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UseAfterDate>2014-01-14</UseAfterDate>
    <Comment/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UseAfterDate>2014-01-14</UseAfterDate>
    <Comment/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UseAfterDate>2014-01-14</UseAfterDate>
    <Comment/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UseAfterDate>2014-01-14</UseAfterDate>
    <Comment/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UseAfterDate>2014-01-14</UseAfterDate>
    <Comment/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</SiafEntries>
</file>

<file path=customXml/item2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UseAfterDate>2014-01-14</UseAfterDate>
    <Comment/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UseAfterDate>2014-01-14</UseAfterDate>
    <Comment/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UseAfterDate>2014-01-14</UseAfterDate>
    <Comment/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UseAfterDate>2014-01-14</UseAfterDate>
    <Comment/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UseAfterDate>2014-01-14</UseAfterDate>
    <Comment/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UseAfterDate>2014-01-14</UseAfterDate>
    <Comment/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UseAfterDate>2014-01-14</UseAfterDate>
    <Comment/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UseAfterDate>2014-01-14</UseAfterDate>
    <Comment/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UseAfterDate>2014-01-14</UseAfterDate>
    <Comment/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UseAfterDate>2014-01-14</UseAfterDate>
    <Comment/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UseAfterDate>2014-01-14</UseAfterDate>
    <Comment/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UseAfterDate>2014-01-14</UseAfterDate>
    <Comment/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</SiafEntries>
</file>

<file path=customXml/item3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UseAfterDate>2014-01-14</UseAfterDate>
    <Comment/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UseAfterDate>2014-01-14</UseAfterDate>
    <Comment/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UseAfterDate>2014-01-14</UseAfterDate>
    <Comment/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180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UseAfterDate>2014-01-14</UseAfterDate>
    <Comment/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UseAfterDate>2014-01-14</UseAfterDate>
    <Comment/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UseAfterDate>2014-01-14</UseAfterDate>
    <Comment/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UseAfterDate>2014-01-14</UseAfterDate>
    <Comment/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UseAfterDate>2014-01-14</UseAfterDate>
    <Comment/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UseAfterDate>2014-01-14</UseAfterDate>
    <Comment/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UseAfterDate>2014-01-14</UseAfterDate>
    <Comment/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UseAfterDate>2014-01-14</UseAfterDate>
    <Comment/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UseAfterDate>2014-01-14</UseAfterDate>
    <Comment/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</SiafEntries>
</file>

<file path=customXml/item4.xml><?xml version="1.0" encoding="utf-8"?>
<SiafEntries>
  <SiafEntry>
    <InstrName>FGS</InstrName>
    <AperName>FGS1_FULL_CNTR_OSS</AperName>
    <UseAfterDate>2014-01-14</UseAfterDat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6.85197498150513E-02</XSciScale>
    <YSciScale>0.07003195</YSciScale>
    <DetSciYAngle>0</DetSciYAngle>
    <DetSciParity>1</DetSciParity>
    <V3SciXAngle>91.6768465956582</V3SciXAngle>
    <V3SciYAngle>178.754</V3SciYAngle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XIdlVert1>-68.7562868424704</XIdlVert1>
    <XIdlVert2>70.087992623104</XIdlVert2>
    <XIdlVert3>71.5119909175296</XIdlVert3>
    <XIdlVert4>-70.180285136896</XIdlVert4>
    <YIdlVert1>72.0338121670656</YIdlVert1>
    <YIdlVert2>68.733472464896</YIdlVert2>
    <YIdlVert3>-75.5005709369344</YIdlVert3>
    <YIdlVert4>-70.583011631104</YIdlVert4>
    <V2Ref>207.19</V2Ref>
    <V3Ref>-697.5</V3Ref>
    <V3IdlYAngle>-1.246</V3IdlYAngle>
    <VIdlParity>1</VIdlParity>
    <Comment/>
  </SiafEntry>
  <SiafEntry>
    <InstrName>FGS</InstrName>
    <AperName>FGS1_FULL_CNTR</AperName>
    <UseAfterDate>2014-01-14</UseAfterDat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6.85197498150513E-02</XSciScale>
    <YSciScale>0.07003195</YSciScale>
    <DetSciYAngle>180</DetSciYAngle>
    <DetSciParity>1</DetSciParity>
    <V3SciXAngle>-88.3231534043418</V3SciXAngle>
    <V3SciYAngle>-1.246</V3SciYAngle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XIdlVert1>-71.5119909175296</XIdlVert1>
    <XIdlVert2>70.180285136896</XIdlVert2>
    <XIdlVert3>68.7562868424704</XIdlVert3>
    <XIdlVert4>-70.087992623104</XIdlVert4>
    <YIdlVert1>-75.5005709369344</YIdlVert1>
    <YIdlVert2>-70.583011631104</YIdlVert2>
    <YIdlVert3>72.0338121670656</YIdlVert3>
    <YIdlVert4>68.733472464896</YIdlVert4>
    <V2Ref>207.19</V2Ref>
    <V3Ref>-697.5</V3Ref>
    <V3IdlYAngle>-1.246</V3IdlYAngle>
    <VIdlParity>-1</VIdlParity>
    <Comment/>
  </SiafEntry>
  <SiafEntry>
    <InstrName>FGS</InstrName>
    <AperName>FGS2_FULL_CNTR_OSS</AperName>
    <UseAfterDate>2014-01-14</UseAfterDat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6.79925475688099E-02</XSciScale>
    <YSciScale>0.06979454</YSciScale>
    <DetSciYAngle>0</DetSciYAngle>
    <DetSciParity>1</DetSciParity>
    <V3SciXAngle>89.0550648457347</V3SciXAngle>
    <V3SciYAngle>0.1894</V3SciYAngle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XIdlVert1>-70.6938679656448</XIdlVert1>
    <XIdlVert2>69.904978313216</XIdlVert2>
    <XIdlVert3>68.5359304343552</XIdlVert3>
    <XIdlVert4>-69.324820086784</XIdlVert4>
    <YIdlVert1>-74.1295880585216</YIdlVert1>
    <YIdlVert2>-71.3839854436352</YIdlVert2>
    <YIdlVert3>71.1061730934784</YIdlVert3>
    <YIdlVert4>69.2586892443648</YIdlVert4>
    <V2Ref>24.43</V2Ref>
    <V3Ref>-697.5</V3Ref>
    <V3IdlYAngle>0.1894</V3IdlYAngle>
    <VIdlParity>1</VIdlParity>
    <Comment/>
  </SiafEntry>
  <SiafEntry>
    <InstrName>FGS</InstrName>
    <AperName>FGS2_FULL_CNTR</AperName>
    <UseAfterDate>2014-01-14</UseAfterDat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6.79925475688099E-02</XSciScale>
    <YSciScale>0.06979454</YSciScale>
    <DetSciYAngle>0</DetSciYAngle>
    <DetSciParity>-1</DetSciParity>
    <V3SciXAngle>-90.9449351542653</V3SciXAngle>
    <V3SciYAngle>0.1894</V3SciYAngle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XIdlVert1>-69.904978313216</XIdlVert1>
    <XIdlVert2>70.6938679656448</XIdlVert2>
    <XIdlVert3>69.324820086784</XIdlVert3>
    <XIdlVert4>-68.5359304343552</XIdlVert4>
    <YIdlVert1>-71.3839854436352</YIdlVert1>
    <YIdlVert2>-74.1295880585216</YIdlVert2>
    <YIdlVert3>69.2586892443648</YIdlVert3>
    <YIdlVert4>71.1061730934784</YIdlVert4>
    <V2Ref>24.43</V2Ref>
    <V3Ref>-697.5</V3Ref>
    <V3IdlYAngle>0.1894</V3IdlYAngle>
    <VIdlParity>-1</VIdlParity>
    <Comment/>
  </SiafEntry>
  <SiafEntry>
    <InstrName>FGS</InstrName>
    <AperName>FGS1_STRIP01_CNTR_OSS</AperName>
    <UseAfterDate>2014-01-14</UseAfterDate>
    <AperShape>QUAD</AperShape>
    <XDetSize>2048</XDetSize>
    <YDetSize>64</YDetSize>
    <XDetRef>1023.5</XDetRef>
    <YDetRef>76.5</YDetRef>
    <XSciSize>2048</XSciSize>
    <YSciSize>64</YSciSize>
    <XSciRef>1023.5</XSciRef>
    <YSciRef>31.5</YSciRef>
    <XSciScale>6.79669382569121E-02</XSciScale>
    <YSciScale>6.84972161555419E-02</YSciScale>
    <DetSciYAngle>0</DetSciYAngle>
    <DetSciParity>1</DetSciParity>
    <V3SciXAngle>91.6768465956582</V3SciXAngle>
    <V3SciYAngle>178.754</V3SciYAngle>
    <Sci2IdlDeg>4</Sci2IdlDeg>
    <Sci2IdlX10>6.79465358612681E-02</Sci2IdlX10>
    <Sci2IdlX11>-2.92688528952063E-04</Sci2IdlX11>
    <Sci2IdlX20>4.51628328226714E-07</Sci2IdlX20>
    <Sci2IdlX21>4.75292501737205E-07</Sci2IdlX21>
    <Sci2IdlX22>1.47410963192644E-07</Sci2IdlX22>
    <Sci2IdlX30>9.6541772379E-11</Sci2IdlX30>
    <Sci2IdlX31>1.5667311876E-11</Sci2IdlX31>
    <Sci2IdlX32>9.8427790985E-11</Sci2IdlX32>
    <Sci2IdlX33>3.604623832E-12</Sci2IdlX33>
    <Sci2IdlX40>3.549014E-15</Sci2IdlX40>
    <Sci2IdlX41>6.192743E-15</Sci2IdlX41>
    <Sci2IdlX42>5.441546E-15</Sci2IdlX42>
    <Sci2IdlX43>6.430415E-15</Sci2IdlX43>
    <Sci2IdlX44>1.116886E-15</Sci2IdlX44>
    <Sci2IdlY10>-1.66522084791018E-03</Sci2IdlY10>
    <Sci2IdlY11>-6.84965908238071E-02</Sci2IdlY11>
    <Sci2IdlY20>-1.85194963372727E-07</Sci2IdlY20>
    <Sci2IdlY21>-3.39439474735283E-07</Sci2IdlY21>
    <Sci2IdlY22>-6.56685338694008E-07</Sci2IdlY22>
    <Sci2IdlY30>-7.217746444E-12</Sci2IdlY30>
    <Sci2IdlY31>-9.8584112518E-11</Sci2IdlY31>
    <Sci2IdlY32>-1.7025226911E-11</Sci2IdlY32>
    <Sci2IdlY33>-9.7445431824E-11</Sci2IdlY33>
    <Sci2IdlY40>-1.524894E-15</Sci2IdlY40>
    <Sci2IdlY41>-3.702348E-15</Sci2IdlY41>
    <Sci2IdlY42>-9.824703E-15</Sci2IdlY42>
    <Sci2IdlY43>-5.162729E-15</Sci2IdlY43>
    <Sci2IdlY44>-8.662452E-15</Sci2IdlY44>
    <Idl2SciX10>14.7160055223414</Idl2SciX10>
    <Idl2SciX11>-6.29299090830538E-02</Idl2SciX11>
    <Idl2SciX20>-1.40599253107823E-03</Idl2SciX20>
    <Idl2SciX21>1.49640749292234E-03</Idl2SciX21>
    <Idl2SciX22>-4.75910144541991E-04</Idl2SciX22>
    <Idl2SciX30>-4.21124845159238E-06</Idl2SciX30>
    <Idl2SciX31>5.63381508784248E-08</Idl2SciX31>
    <Idl2SciX32>-4.15620143939374E-06</Idl2SciX32>
    <Idl2SciX33>6.32928468065929E-08</Idl2SciX33>
    <Idl2SciX40>1.347195E-10</Idl2SciX40>
    <Idl2SciX41>-2.730714E-10</Idl2SciX41>
    <Idl2SciX42>6.056468E-11</Idl2SciX42>
    <Idl2SciX43>-1.588708E-10</Idl2SciX43>
    <Idl2SciX44>9.660895E-12</Idl2SciX44>
    <Idl2SciY10>-0.357792180436529</Idl2SciY10>
    <Idl2SciY11>-14.5978222957308</Idl2SciY11>
    <Idl2SciY20>-5.26771658227417E-04</Idl2SciY20>
    <Idl2SciY21>9.29131732992627E-04</Idl2SciY21>
    <Idl2SciY22>-2.02671810262108E-03</Idl2SciY22>
    <Idl2SciY30>4.65643417081839E-09</Idl2SciY30>
    <Idl2SciY31>4.2536367818055E-06</Idl2SciY31>
    <Idl2SciY32>5.33168443484246E-09</Idl2SciY32>
    <Idl2SciY33>4.10748877952354E-06</Idl2SciY33>
    <Idl2SciY40>1.263309E-10</Idl2SciY40>
    <Idl2SciY41>-2.893087E-10</Idl2SciY41>
    <Idl2SciY42>0.000000000222551</Idl2SciY42>
    <Idl2SciY43>-2.589105E-10</Idl2SciY43>
    <Idl2SciY44>-2.410664E-10</Idl2SciY44>
    <XIdlVert1>-69.0785947295902</XIdlVert1>
    <XIdlVert2>70.044761944893</XIdlVert2>
    <XIdlVert3>70.0571786484339</XIdlVert3>
    <XIdlVert4>-69.1284755648369</XIdlVert4>
    <YIdlVert1>3.69109086221338</YIdlVert1>
    <YIdlVert2>0.302964071109582</YIdlVert2>
    <YIdlVert3>-4.10306324703032</YIdlVert3>
    <YIdlVert4>-0.670445445094017</YIdlVert4>
    <V2Ref>205.905703574355</V2Ref>
    <V3Ref>-631.967513801922</V3Ref>
    <V3IdlYAngle>-1.246</V3IdlYAngle>
    <VIdlParity>1</VIdlParity>
    <Comment/>
  </SiafEntry>
  <SiafEntry>
    <InstrName>FGS</InstrName>
    <AperName>FGS1_STRIP01_CNTR</AperName>
    <UseAfterDate>2014-01-14</UseAfterDate>
    <AperShape>QUAD</AperShape>
    <XDetSize>2048</XDetSize>
    <YDetSize>64</YDetSize>
    <XDetRef>1023.5</XDetRef>
    <YDetRef>76.5</YDetRef>
    <XSciSize>2048</XSciSize>
    <YSciSize>64</YSciSize>
    <XSciRef>1024.5</XSciRef>
    <YSciRef>32.5</YSciRef>
    <XSciScale>6.79669382569121E-02</XSciScale>
    <YSciScale>6.84972161555419E-02</YSciScale>
    <DetSciYAngle>180</DetSciYAngle>
    <DetSciParity>1</DetSciParity>
    <V3SciXAngle>-88.3231534043418</V3SciXAngle>
    <V3SciYAngle>-1.246</V3SciYAngle>
    <Sci2IdlDeg>4</Sci2IdlDeg>
    <Sci2IdlX10>6.79465358612681E-02</Sci2IdlX10>
    <Sci2IdlX11>-2.92688528952064E-04</Sci2IdlX11>
    <Sci2IdlX20>-4.51628328226714E-07</Sci2IdlX20>
    <Sci2IdlX21>9.17339222537205E-07</Sci2IdlX21>
    <Sci2IdlX22>-1.47410963192644E-07</Sci2IdlX22>
    <Sci2IdlX30>1.08270827621E-10</Sci2IdlX30>
    <Sci2IdlX31>1.5667311876E-11</Sci2IdlX31>
    <Sci2IdlX32>9.8427790985E-11</Sci2IdlX32>
    <Sci2IdlX33>3.604623832E-12</Sci2IdlX33>
    <Sci2IdlX40>-3.549014E-15</Sci2IdlX40>
    <Sci2IdlX41>-6.192743E-15</Sci2IdlX41>
    <Sci2IdlX42>-5.441546E-15</Sci2IdlX42>
    <Sci2IdlX43>-6.430415E-15</Sci2IdlX43>
    <Sci2IdlX44>-1.116886E-15</Sci2IdlX44>
    <Sci2IdlY10>1.66522084791018E-03</Sci2IdlY10>
    <Sci2IdlY11>6.84965908238071E-02</Sci2IdlY11>
    <Sci2IdlY20>-1.85194963372727E-07</Sci2IdlY20>
    <Sci2IdlY21>-4.59490816255283E-07</Sci2IdlY21>
    <Sci2IdlY22>-6.56685338694008E-07</Sci2IdlY22>
    <Sci2IdlY30>-1.4229993556E-11</Sci2IdlY30>
    <Sci2IdlY31>9.8584112518E-11</Sci2IdlY31>
    <Sci2IdlY32>1.7025226911E-11</Sci2IdlY32>
    <Sci2IdlY33>9.7445431824E-11</Sci2IdlY33>
    <Sci2IdlY40>-1.524894E-15</Sci2IdlY40>
    <Sci2IdlY41>-3.702348E-15</Sci2IdlY41>
    <Sci2IdlY42>-9.824703E-15</Sci2IdlY42>
    <Sci2IdlY43>-5.162729E-15</Sci2IdlY43>
    <Sci2IdlY44>-8.662452E-15</Sci2IdlY44>
    <Idl2SciX10>14.7167975925515</Idl2SciX10>
    <Idl2SciX11>-6.33519422559953E-02</Idl2SciX11>
    <Idl2SciX20>-1.40242932214638E-03</Idl2SciX20>
    <Idl2SciX21>1.49637564922122E-03</Idl2SciX21>
    <Idl2SciX22>-4.74737949970126E-04</Idl2SciX22>
    <Idl2SciX30>-4.21140043346325E-06</Idl2SciX30>
    <Idl2SciX31>5.65691970646766E-08</Idl2SciX31>
    <Idl2SciX32>-4.1562356019811E-06</Idl2SciX32>
    <Idl2SciX33>6.33376537599475E-08</Idl2SciX33>
    <Idl2SciX40>1.347195E-10</Idl2SciX40>
    <Idl2SciX41>-2.730714E-10</Idl2SciX41>
    <Idl2SciX42>6.056468E-11</Idl2SciX42>
    <Idl2SciX43>-1.588708E-10</Idl2SciX43>
    <Idl2SciX44>9.660895E-12</Idl2SciX44>
    <Idl2SciY10>-0.357495044392854</Idl2SciY10>
    <Idl2SciY11>-14.5980840040349</Idl2SciY11>
    <Idl2SciY20>-5.26775537751934E-04</Idl2SciY20>
    <Idl2SciY21>9.26732324304618E-04</Idl2SciY21>
    <Idl2SciY22>-2.0267195886345E-03</Idl2SciY22>
    <Idl2SciY30>4.51391577867743E-09</Idl2SciY30>
    <Idl2SciY31>4.25388156639951E-06</Idl2SciY31>
    <Idl2SciY32>5.20615057618491E-09</Idl2SciY32>
    <Idl2SciY33>4.10756180106492E-06</Idl2SciY33>
    <Idl2SciY40>1.263309E-10</Idl2SciY40>
    <Idl2SciY41>-2.893087E-10</Idl2SciY41>
    <Idl2SciY42>0.000000000222551</Idl2SciY42>
    <Idl2SciY43>-2.589105E-10</Idl2SciY43>
    <Idl2SciY44>-2.410664E-10</Idl2SciY44>
    <XIdlVert1>-70.0115448920929</XIdlVert1>
    <XIdlVert2>69.0828418084959</XIdlVert2>
    <XIdlVert3>69.1242284859312</XIdlVert3>
    <XIdlVert4>-70.090395701234</XIdlVert4>
    <YIdlVert1>-4.10699708938925</YIdlVert1>
    <YIdlVert2>-0.666511602735089</YIdlVert2>
    <YIdlVert3>3.68715701985446</YIdlVert3>
    <YIdlVert4>0.306897913468509</YIdlVert4>
    <V2Ref>205.905703574355</V2Ref>
    <V3Ref>-631.967513801922</V3Ref>
    <V3IdlYAngle>-1.246</V3IdlYAngle>
    <VIdlParity>-1</VIdlParity>
    <Comment/>
  </SiafEntry>
  <SiafEntry>
    <InstrName>FGS</InstrName>
    <AperName>FGS1_STRIP18_CNTR_OSS</AperName>
    <UseAfterDate>2014-01-14</UseAfterDate>
    <AperShape>QUAD</AperShape>
    <XDetSize>2048</XDetSize>
    <YDetSize>64</YDetSize>
    <XDetRef>1023.5</XDetRef>
    <YDetRef>1036.5</YDetRef>
    <XSciSize>2048</XSciSize>
    <YSciSize>64</YSciSize>
    <XSciRef>1023.5</XSciRef>
    <YSciRef>31.5</YSciRef>
    <XSciScale>6.85287400487492E-02</XSciScale>
    <YSciScale>7.00574998660068E-02</YSciScale>
    <DetSciYAngle>0</DetSciYAngle>
    <DetSciParity>1</DetSciParity>
    <V3SciXAngle>91.6768465956582</V3SciXAngle>
    <V3SciYAngle>178.754</V3SciYAngle>
    <Sci2IdlDeg>4</Sci2IdlDeg>
    <Sci2IdlX10>0.068499216934753</Sci2IdlX10>
    <Sci2IdlX11>4.25918135691125E-06</Sci2IdlX11>
    <Sci2IdlX20>4.71683876421274E-07</Sci2IdlX20>
    <Sci2IdlX21>6.82052671820405E-07</Sci2IdlX21>
    <Sci2IdlX22>1.63968212654404E-07</Sci2IdlX22>
    <Sci2IdlX30>1.02486805659E-10</Sci2IdlX30>
    <Sci2IdlX31>2.6115080196E-11</Sci2IdlX31>
    <Sci2IdlX32>1.16947386185E-10</Sci2IdlX32>
    <Sci2IdlX33>7.893466072E-12</Sci2IdlX33>
    <Sci2IdlX40>3.549014E-15</Sci2IdlX40>
    <Sci2IdlX41>6.192743E-15</Sci2IdlX41>
    <Sci2IdlX42>5.441546E-15</Sci2IdlX42>
    <Sci2IdlX43>6.430415E-15</Sci2IdlX43>
    <Sci2IdlX44>1.116886E-15</Sci2IdlX44>
    <Sci2IdlY10>-2.01134084498178E-03</Sci2IdlY10>
    <Sci2IdlY11>-7.00574997365372E-02</Sci2IdlY11>
    <Sci2IdlY20>-2.88890157674807E-07</Sci2IdlY20>
    <Sci2IdlY21>-3.86401823543603E-07</Sci2IdlY21>
    <Sci2IdlY22>-9.85228076926328E-07</Sci2IdlY22>
    <Sci2IdlY30>-1.0772000524E-11</Sci2IdlY30>
    <Sci2IdlY31>-1.17447542278E-10</Sci2IdlY31>
    <Sci2IdlY32>-3.1893886431E-11</Sci2IdlY32>
    <Sci2IdlY33>-1.30709247504E-10</Sci2IdlY33>
    <Sci2IdlY40>-1.524894E-15</Sci2IdlY40>
    <Sci2IdlY41>-3.702348E-15</Sci2IdlY41>
    <Sci2IdlY42>-9.824703E-15</Sci2IdlY42>
    <Sci2IdlY43>-5.162729E-15</Sci2IdlY43>
    <Sci2IdlY44>-8.662452E-15</Sci2IdlY44>
    <Idl2SciX10>14.598649660985</Idl2SciX10>
    <Idl2SciX11>8.62446066809131E-04</Idl2SciX11>
    <Idl2SciX20>-1.40769547411089E-03</Idl2SciX20>
    <Idl2SciX21>2.04669386480733E-03</Idl2SciX21>
    <Idl2SciX22>-4.87691107926107E-04</Idl2SciX22>
    <Idl2SciX30>-4.19317733138106E-06</Idl2SciX30>
    <Idl2SciX31>4.84039391997268E-08</Idl2SciX31>
    <Idl2SciX32>-4.12454500231839E-06</Idl2SciX32>
    <Idl2SciX33>6.07471674825472E-08</Idl2SciX33>
    <Idl2SciX40>1.347195E-10</Idl2SciX40>
    <Idl2SciX41>-2.730714E-10</Idl2SciX41>
    <Idl2SciX42>6.056468E-11</Idl2SciX42>
    <Idl2SciX43>-1.588708E-10</Idl2SciX43>
    <Idl2SciX44>9.660895E-12</Idl2SciX44>
    <Idl2SciY10>-0.419210588024596</Idl2SciY10>
    <Idl2SciY11>-14.2738763774389</Idl2SciY11>
    <Idl2SciY20>-8.08476441509549E-04</Idl2SciY20>
    <Idl2SciY21>9.23801677381095E-04</Idl2SciY21>
    <Idl2SciY22>-2.85200955824048E-03</Idl2SciY22>
    <Idl2SciY30>2.38113430717029E-08</Idl2SciY30>
    <Idl2SciY31>4.22417967443037E-06</Idl2SciY31>
    <Idl2SciY32>5.68870094821087E-08</Idl2SciY32>
    <Idl2SciY33>4.17160603503864E-06</Idl2SciY33>
    <Idl2SciY40>1.263309E-10</Idl2SciY40>
    <Idl2SciY41>-2.893087E-10</Idl2SciY41>
    <Idl2SciY42>0.000000000222551</Idl2SciY42>
    <Idl2SciY43>-2.589105E-10</Idl2SciY43>
    <Idl2SciY44>-2.410664E-10</Idl2SciY44>
    <XIdlVert1>-69.6262206371882</XIdlVert1>
    <XIdlVert2>70.6154766412855</XIdlVert2>
    <XIdlVert3>70.6604482327928</XIdlVert3>
    <XIdlVert4>-69.6706470534818</XIdlVert4>
    <YIdlVert1>3.98485924235186</YIdlVert1>
    <YIdlVert2>-0.109043578263061</YIdlVert2>
    <YIdlVert3>-4.6180467913092</YIdlVert3>
    <YIdlVert4>-0.473497510878767</YIdlVert4>
    <V2Ref>207.209828339946</V2Ref>
    <V3Ref>-698.410365369013</V3Ref>
    <V3IdlYAngle>-1.246</V3IdlYAngle>
    <VIdlParity>1</VIdlParity>
    <Comment/>
  </SiafEntry>
  <SiafEntry>
    <InstrName>FGS</InstrName>
    <AperName>FGS1_STRIP18_CNTR</AperName>
    <UseAfterDate>2014-01-14</UseAfterDate>
    <AperShape>QUAD</AperShape>
    <XDetSize>2048</XDetSize>
    <YDetSize>64</YDetSize>
    <XDetRef>1023.5</XDetRef>
    <YDetRef>1036.5</YDetRef>
    <XSciSize>2048</XSciSize>
    <YSciSize>64</YSciSize>
    <XSciRef>1024.5</XSciRef>
    <YSciRef>32.5</YSciRef>
    <XSciScale>6.85287400487492E-02</XSciScale>
    <YSciScale>7.00574998660068E-02</YSciScale>
    <DetSciYAngle>180</DetSciYAngle>
    <DetSciParity>-1</DetSciParity>
    <V3SciXAngle>-88.3231534043418</V3SciXAngle>
    <V3SciYAngle>-1.246</V3SciYAngle>
    <Sci2IdlDeg>4</Sci2IdlDeg>
    <Sci2IdlX10>0.068499216934753</Sci2IdlX10>
    <Sci2IdlX11>4.25918135690995E-06</Sci2IdlX11>
    <Sci2IdlX20>-4.71683876421274E-07</Sci2IdlX20>
    <Sci2IdlX21>6.75984448620405E-07</Sci2IdlX21>
    <Sci2IdlX22>-1.63968212654404E-07</Sci2IdlX22>
    <Sci2IdlX30>1.02325794341E-10</Sci2IdlX30>
    <Sci2IdlX31>2.6115080196E-11</Sci2IdlX31>
    <Sci2IdlX32>1.16947386185E-10</Sci2IdlX32>
    <Sci2IdlX33>7.893466072E-12</Sci2IdlX33>
    <Sci2IdlX40>-3.549014E-15</Sci2IdlX40>
    <Sci2IdlX41>-6.192743E-15</Sci2IdlX41>
    <Sci2IdlX42>-5.441546E-15</Sci2IdlX42>
    <Sci2IdlX43>-6.430415E-15</Sci2IdlX43>
    <Sci2IdlX44>-1.116886E-15</Sci2IdlX44>
    <Sci2IdlY10>2.01134084498178E-03</Sci2IdlY10>
    <Sci2IdlY11>7.00574997365372E-02</Sci2IdlY11>
    <Sci2IdlY20>-2.88890157674807E-07</Sci2IdlY20>
    <Sci2IdlY21>-3.84753811463603E-07</Sci2IdlY21>
    <Sci2IdlY22>-9.85228076926328E-07</Sci2IdlY22>
    <Sci2IdlY30>-1.0675739476E-11</Sci2IdlY30>
    <Sci2IdlY31>1.17447542278E-10</Sci2IdlY31>
    <Sci2IdlY32>3.1893886431E-11</Sci2IdlY32>
    <Sci2IdlY33>1.30709247504E-10</Sci2IdlY33>
    <Sci2IdlY40>-1.524894E-15</Sci2IdlY40>
    <Sci2IdlY41>-3.702348E-15</Sci2IdlY41>
    <Sci2IdlY42>-9.824703E-15</Sci2IdlY42>
    <Sci2IdlY43>-5.162729E-15</Sci2IdlY43>
    <Sci2IdlY44>-8.662452E-15</Sci2IdlY44>
    <Idl2SciX10>14.5986498168227</Idl2SciX10>
    <Idl2SciX11>8.62332778047776E-04</Idl2SciX11>
    <Idl2SciX20>-1.40769477780763E-03</Idl2SciX20>
    <Idl2SciX21>2.04669385944881E-03</Idl2SciX21>
    <Idl2SciX22>-4.87690879623964E-04</Idl2SciX22>
    <Idl2SciX30>-4.19317736120908E-06</Idl2SciX30>
    <Idl2SciX31>4.84039845449363E-08</Idl2SciX31>
    <Idl2SciX32>-4.12454500902315E-06</Idl2SciX32>
    <Idl2SciX33>6.07471762763763E-08</Idl2SciX33>
    <Idl2SciX40>1.347195E-10</Idl2SciX40>
    <Idl2SciX41>-2.730714E-10</Idl2SciX41>
    <Idl2SciX42>6.056468E-11</Idl2SciX42>
    <Idl2SciX43>-1.588708E-10</Idl2SciX43>
    <Idl2SciX44>9.660895E-12</Idl2SciX44>
    <Idl2SciY10>-0.419210498522891</Idl2SciY10>
    <Idl2SciY11>-14.2738764285732</Idl2SciY11>
    <Idl2SciY20>-8.08476445463569E-04</Idl2SciY20>
    <Idl2SciY21>9.23801209746834E-04</Idl2SciY21>
    <Idl2SciY22>-2.8520095613893E-03</Idl2SciY22>
    <Idl2SciY30>2.38113151009909E-08</Idl2SciY30>
    <Idl2SciY31>4.22417972247189E-06</Idl2SciY31>
    <Idl2SciY32>5.68869848447875E-08</Idl2SciY32>
    <Idl2SciY33>4.17160604936988E-06</Idl2SciY33>
    <Idl2SciY40>1.263309E-10</Idl2SciY40>
    <Idl2SciY41>-2.893087E-10</Idl2SciY41>
    <Idl2SciY42>0.000000000222551</Idl2SciY42>
    <Idl2SciY43>-2.589105E-10</Idl2SciY43>
    <Idl2SciY44>-2.410664E-10</Idl2SciY44>
    <XIdlVert1>-70.6159480724302</XIdlVert1>
    <XIdlVert2>69.6261468931192</XIdlVert2>
    <XIdlVert3>69.6707207975508</XIdlVert3>
    <XIdlVert4>-70.6599768016481</XIdlVert4>
    <YIdlVert1>-4.61799278924936</YIdlVert1>
    <YIdlVert2>-0.473551512938605</YIdlVert2>
    <YIdlVert3>3.9849132444117</YIdlVert3>
    <YIdlVert4>-0.109097580322898</YIdlVert4>
    <V2Ref>207.209828339946</V2Ref>
    <V3Ref>-698.410365369013</V3Ref>
    <V3IdlYAngle>-1.246</V3IdlYAngle>
    <VIdlParity>-1</VIdlParity>
    <Comment/>
  </SiafEntry>
  <SiafEntry>
    <InstrName>FGS</InstrName>
    <AperName>FGS2_STRIP01_CNTR_OSS</AperName>
    <UseAfterDate>2014-01-14</UseAfterDate>
    <AperShape>QUAD</AperShape>
    <XDetSize>2048</XDetSize>
    <YDetSize>64</YDetSize>
    <XDetRef>1023.5</XDetRef>
    <YDetRef>76.5</YDetRef>
    <XSciSize>2048</XSciSize>
    <YSciSize>64</YSciSize>
    <XSciRef>1023.5</XSciRef>
    <YSciRef>31.5</YSciRef>
    <XSciScale>6.87196500043884E-02</XSciScale>
    <YSciScale>7.19840814320518E-02</YSciScale>
    <DetSciYAngle>0</DetSciYAngle>
    <DetSciParity>1</DetSciParity>
    <V3SciXAngle>89.0550648457347</V3SciXAngle>
    <V3SciYAngle>0.1894</V3SciYAngle>
    <Sci2IdlDeg>4</Sci2IdlDeg>
    <Sci2IdlX10>6.87065231828129E-02</Sci2IdlX10>
    <Sci2IdlX11>2.14451722682262E-04</Sci2IdlX11>
    <Sci2IdlX20>-2.88496315150937E-07</Sci2IdlX20>
    <Sci2IdlX21>4.75292501737205E-07</Sci2IdlX21>
    <Sci2IdlX22>-1.22267393455116E-07</Sci2IdlX22>
    <Sci2IdlX30>9.6541772379E-11</Sci2IdlX30>
    <Sci2IdlX31>2.1750794342E-11</Sci2IdlX31>
    <Sci2IdlX32>1.28790292739E-10</Sci2IdlX32>
    <Sci2IdlX33>7.091677552E-12</Sci2IdlX33>
    <Sci2IdlX40>-1.916146E-15</Sci2IdlX40>
    <Sci2IdlX41>-5.623878E-15</Sci2IdlX41>
    <Sci2IdlX42>-3.405393E-15</Sci2IdlX42>
    <Sci2IdlX43>-6.176379E-15</Sci2IdlX43>
    <Sci2IdlX44>-5.76054E-16</Sci2IdlX44>
    <Sci2IdlY10>1.34311907708571E-03</Sci2IdlY10>
    <Sci2IdlY11>7.19837619889021E-02</Sci2IdlY11>
    <Sci2IdlY20>-3.80793216968456E-07</Sci2IdlY20>
    <Sci2IdlY21>-3.39439474735283E-07</Sci2IdlY21>
    <Sci2IdlY22>-1.36683671718764E-06</Sci2IdlY22>
    <Sci2IdlY30>-7.217746444E-12</Sci2IdlY30>
    <Sci2IdlY31>1.27851518096E-10</Sci2IdlY31>
    <Sci2IdlY32>2.657094722E-11</Sci2IdlY32>
    <Sci2IdlY33>1.59001877992E-10</Sci2IdlY33>
    <Sci2IdlY40>-1.349713E-15</Sci2IdlY40>
    <Sci2IdlY41>-2.207665E-15</Sci2IdlY41>
    <Sci2IdlY42>-8.948584E-15</Sci2IdlY42>
    <Sci2IdlY43>-2.85442E-15</Sci2IdlY43>
    <Sci2IdlY44>-8.305934E-15</Sci2IdlY44>
    <Idl2SciX10>14.5555718214554</Idl2SciX10>
    <Idl2SciX11>-4.34628768455371E-02</Idl2SciX11>
    <Idl2SciX20>8.34378155456833E-04</Idl2SciX20>
    <Idl2SciX21>2.59036441530522E-03</Idl2SciX21>
    <Idl2SciX22>3.27322734061381E-04</Idl2SciX22>
    <Idl2SciX30>-4.17516412297031E-06</Idl2SciX30>
    <Idl2SciX31>-5.48104353979998E-08</Idl2SciX31>
    <Idl2SciX32>-4.09186961631326E-06</Idl2SciX32>
    <Idl2SciX33>-5.77473105443917E-08</Idl2SciX33>
    <Idl2SciX40>1.644534E-11</Idl2SciX40>
    <Idl2SciX41>1.106933E-11</Idl2SciX41>
    <Idl2SciX42>-4.309378E-11</Idl2SciX42>
    <Idl2SciX43>-2.092446E-10</Idl2SciX43>
    <Idl2SciX44>8.265082E-11</Idl2SciX44>
    <Idl2SciY10>-0.271611557349557</Idl2SciY10>
    <Idl2SciY11>13.8927780928843</Idl2SciY11>
    <Idl2SciY20>1.09258395637492E-03</Idl2SciY20>
    <Idl2SciY21>9.12043636280971E-04</Idl2SciY21>
    <Idl2SciY22>3.66712122271203E-03</Idl2SciY22>
    <Idl2SciY30>4.29021437375405E-08</Idl2SciY30>
    <Idl2SciY31>-4.24884333712834E-06</Idl2SciY31>
    <Idl2SciY32>-4.91291205444182E-08</Idl2SciY32>
    <Idl2SciY33>-4.25588187838058E-06</Idl2SciY33>
    <Idl2SciY40>-1.322313E-10</Idl2SciY40>
    <Idl2SciY41>-5.595596E-11</Idl2SciY41>
    <Idl2SciY42>8.168899E-11</Idl2SciY42>
    <Idl2SciY43>1.926121E-10</Idl2SciY43>
    <Idl2SciY44>2.732351E-10</Idl2SciY44>
    <XIdlVert1>-70.6494033235959</XIdlVert1>
    <XIdlVert2>70.030407385411</XIdlVert2>
    <XIdlVert3>70.0752810650565</XIdlVert3>
    <XIdlVert4>-70.6668271827381</XIdlVert4>
    <YIdlVert1>-4.09064734036308</YIdlVert1>
    <YIdlVert2>-1.31769396507529</YIdlVert2>
    <YIdlVert3>3.2670212967982</YIdlVert3>
    <YIdlVert4>0.538558932342907</YIdlVert4>
    <V2Ref>24.1092920428909</V2Ref>
    <V3Ref>-764.570494070411</V3Ref>
    <V3IdlYAngle>0.1894</V3IdlYAngle>
    <VIdlParity>1</VIdlParity>
    <Comment/>
  </SiafEntry>
  <SiafEntry>
    <InstrName>FGS</InstrName>
    <AperName>FGS2_STRIP01_CNTR</AperName>
    <UseAfterDate>2014-01-14</UseAfterDate>
    <AperShape>QUAD</AperShape>
    <XDetSize>2048</XDetSize>
    <YDetSize>64</YDetSize>
    <XDetRef>1023.5</XDetRef>
    <YDetRef>76.5</YDetRef>
    <XSciSize>2048</XSciSize>
    <YSciSize>64</YSciSize>
    <XSciRef>1024.5</XSciRef>
    <YSciRef>32.5</YSciRef>
    <XSciScale>6.87196500043884E-02</XSciScale>
    <YSciScale>7.19840814320518E-02</YSciScale>
    <DetSciYAngle>0</DetSciYAngle>
    <DetSciParity>-1</DetSciParity>
    <V3SciXAngle>-90.9449351542653</V3SciXAngle>
    <V3SciYAngle>0.1894</V3SciYAngle>
    <Sci2IdlDeg>4</Sci2IdlDeg>
    <Sci2IdlX10>6.87065231828129E-02</Sci2IdlX10>
    <Sci2IdlX11>-2.14451722682262E-04</Sci2IdlX11>
    <Sci2IdlX20>2.88496315150937E-07</Sci2IdlX20>
    <Sci2IdlX21>4.75292501737205E-07</Sci2IdlX21>
    <Sci2IdlX22>1.22267393455116E-07</Sci2IdlX22>
    <Sci2IdlX30>9.6541772379E-11</Sci2IdlX30>
    <Sci2IdlX31>-2.1750794342E-11</Sci2IdlX31>
    <Sci2IdlX32>1.28790292739E-10</Sci2IdlX32>
    <Sci2IdlX33>-7.091677552E-12</Sci2IdlX33>
    <Sci2IdlX40>1.916146E-15</Sci2IdlX40>
    <Sci2IdlX41>-5.623878E-15</Sci2IdlX41>
    <Sci2IdlX42>3.405393E-15</Sci2IdlX42>
    <Sci2IdlX43>-6.176379E-15</Sci2IdlX43>
    <Sci2IdlX44>5.76054E-16</Sci2IdlX44>
    <Sci2IdlY10>-1.34311907708571E-03</Sci2IdlY10>
    <Sci2IdlY11>7.19837619889021E-02</Sci2IdlY11>
    <Sci2IdlY20>-3.80793216968456E-07</Sci2IdlY20>
    <Sci2IdlY21>-3.39439474735283E-07</Sci2IdlY21>
    <Sci2IdlY22>-1.36683671718764E-06</Sci2IdlY22>
    <Sci2IdlY30>-7.217746444E-12</Sci2IdlY30>
    <Sci2IdlY31>1.27851518096E-10</Sci2IdlY31>
    <Sci2IdlY32>-2.657094722E-11</Sci2IdlY32>
    <Sci2IdlY33>1.59001877992E-10</Sci2IdlY33>
    <Sci2IdlY40>-1.349713E-15</Sci2IdlY40>
    <Sci2IdlY41>2.207665E-15</Sci2IdlY41>
    <Sci2IdlY42>-8.948584E-15</Sci2IdlY42>
    <Sci2IdlY43>2.85442E-15</Sci2IdlY43>
    <Sci2IdlY44>-8.305934E-15</Sci2IdlY44>
    <Idl2SciX10>14.4455103434156</Idl2SciX10>
    <Idl2SciX11>-6.59243413978912E-02</Idl2SciX11>
    <Idl2SciX20>1.40939250560678E-03</Idl2SciX20>
    <Idl2SciX21>2.59038040889131E-03</Idl2SciX21>
    <Idl2SciX22>4.99089288006991E-04</Idl2SciX22>
    <Idl2SciX30>-4.1750574307433E-06</Idl2SciX30>
    <Idl2SciX31>-4.04710678876106E-08</Idl2SciX31>
    <Idl2SciX32>-4.09302403140287E-06</Idl2SciX32>
    <Idl2SciX33>-5.82062165710375E-08</Idl2SciX33>
    <Idl2SciX40>-1.347195E-10</Idl2SciX40>
    <Idl2SciX41>-2.730714E-10</Idl2SciX41>
    <Idl2SciX42>-6.056468E-11</Idl2SciX42>
    <Idl2SciX43>-1.588708E-10</Idl2SciX43>
    <Idl2SciX44>-9.660895E-12</Idl2SciX44>
    <Idl2SciY10>-0.47979060806496</Idl2SciY10>
    <Idl2SciY11>13.8415259306544</Idl2SciY11>
    <Idl2SciY20>1.08698932695015E-03</Idl2SciY20>
    <Idl2SciY21>9.13704662499667E-04</Idl2SciY21>
    <Idl2SciY22>3.68633944619462E-03</Idl2SciY22>
    <Idl2SciY30>4.30021925431066E-08</Idl2SciY30>
    <Idl2SciY31>-4.19481740034303E-06</Idl2SciY31>
    <Idl2SciY32>1.08231961502793E-07</Idl2SciY32>
    <Idl2SciY33>-4.23542806990497E-06</Idl2SciY33>
    <Idl2SciY40>-1.263309E-10</Idl2SciY40>
    <Idl2SciY41>-2.893087E-10</Idl2SciY41>
    <Idl2SciY42>-0.000000000222551</Idl2SciY42>
    <Idl2SciY43>-2.589105E-10</Idl2SciY43>
    <Idl2SciY44>2.410664E-10</Idl2SciY44>
    <XIdlVert1>-70.030407385411</XIdlVert1>
    <XIdlVert2>70.6494033235959</XIdlVert2>
    <XIdlVert3>70.6668271827381</XIdlVert3>
    <XIdlVert4>-70.0752810650565</XIdlVert4>
    <YIdlVert1>-1.33993947049154</YIdlVert1>
    <YIdlVert2>-4.06840183494683</YIdlVert2>
    <YIdlVert3>0.516313426926655</YIdlVert3>
    <YIdlVert4>3.28926680221445</YIdlVert4>
    <V2Ref>24.1092920428909</V2Ref>
    <V3Ref>-764.570494070411</V3Ref>
    <V3IdlYAngle>0.1894</V3IdlYAngle>
    <VIdlParity>-1</VIdlParity>
    <Comment/>
  </SiafEntry>
  <SiafEntry>
    <InstrName>FGS</InstrName>
    <AperName>FGS2_STRIP18_CNTR_OSS</AperName>
    <UseAfterDate>2014-01-14</UseAfterDate>
    <AperShape>QUAD</AperShape>
    <XDetSize>2048</XDetSize>
    <YDetSize>64</YDetSize>
    <XDetRef>1023.5</XDetRef>
    <YDetRef>1036.5</YDetRef>
    <XSciSize>2048</XSciSize>
    <YSciSize>64</YSciSize>
    <XSciRef>1023.5</XSciRef>
    <YSciRef>31.5</YSciRef>
    <XSciScale>0.067984035132674</XSciScale>
    <YSciScale>6.97696497024175E-02</YSciScale>
    <DetSciYAngle>0</DetSciYAngle>
    <DetSciParity>1</DetSciParity>
    <V3SciXAngle>89.0550648457347</V3SciXAngle>
    <V3SciYAngle>0.1894</V3SciYAngle>
    <Sci2IdlDeg>4</Sci2IdlDeg>
    <Sci2IdlX10>6.79748322188313E-02</Sci2IdlX10>
    <Sci2IdlX11>-2.73322550276755E-06</Sci2IdlX11>
    <Sci2IdlX20>-2.70753962771417E-07</Sci2IdlX20>
    <Sci2IdlX21>6.82052671820405E-07</Sci2IdlX21>
    <Sci2IdlX22>-1.05028710303756E-07</Sci2IdlX22>
    <Sci2IdlX30>1.02486805659E-10</Sci2IdlX30>
    <Sci2IdlX31>1.5212439782E-11</Sci2IdlX31>
    <Sci2IdlX32>1.11002321219E-10</Sci2IdlX32>
    <Sci2IdlX33>4.879630192E-12</Sci2IdlX33>
    <Sci2IdlX40>-1.916146E-15</Sci2IdlX40>
    <Sci2IdlX41>-5.623878E-15</Sci2IdlX41>
    <Sci2IdlX42>-3.405393E-15</Sci2IdlX42>
    <Sci2IdlX43>-6.176379E-15</Sci2IdlX43>
    <Sci2IdlX44>-5.76054E-16</Sci2IdlX44>
    <Sci2IdlY10>1.1185784471291E-03</Sci2IdlY10>
    <Sci2IdlY11>6.97696496488805E-02</Sci2IdlY11>
    <Sci2IdlY20>-2.66302774610696E-07</Sci2IdlY20>
    <Sci2IdlY21>-3.86401823543603E-07</Sci2IdlY21>
    <Sci2IdlY22>-9.54839801217076E-07</Sci2IdlY22>
    <Sci2IdlY30>-1.0772000524E-11</Sci2IdlY30>
    <Sci2IdlY31>1.10670236816E-10</Sci2IdlY31>
    <Sci2IdlY32>1.835021762E-11</Sci2IdlY32>
    <Sci2IdlY33>1.27107091432E-10</Sci2IdlY33>
    <Sci2IdlY40>-1.349713E-15</Sci2IdlY40>
    <Sci2IdlY41>-2.207665E-15</Sci2IdlY41>
    <Sci2IdlY42>-8.948584E-15</Sci2IdlY42>
    <Sci2IdlY43>-2.85442E-15</Sci2IdlY43>
    <Sci2IdlY44>-8.305934E-15</Sci2IdlY44>
    <Idl2SciX10>14.7112039811166</Idl2SciX10>
    <Idl2SciX11>5.40776474022935E-04</Idl2SciX11>
    <Idl2SciX20>8.29211024245723E-04</Idl2SciX20>
    <Idl2SciX21>2.03169751562755E-03</Idl2SciX21>
    <Idl2SciX22>3.1742841227551E-04</Idl2SciX22>
    <Idl2SciX30>-4.19367373096467E-06</Idl2SciX30>
    <Idl2SciX31>-6.06660371083959E-08</Idl2SciX31>
    <Idl2SciX32>-4.13455045791476E-06</Idl2SciX32>
    <Idl2SciX33>-3.52941538650372E-08</Idl2SciX33>
    <Idl2SciX40>1.644534E-11</Idl2SciX40>
    <Idl2SciX41>1.106933E-11</Idl2SciX41>
    <Idl2SciX42>-4.309378E-11</Idl2SciX42>
    <Idl2SciX43>-2.092446E-10</Idl2SciX43>
    <Idl2SciX44>8.265082E-11</Idl2SciX44>
    <Idl2SciY10>-0.235880187543679</Idl2SciY10>
    <Idl2SciY11>14.3327427385667</Idl2SciY11>
    <Idl2SciY20>8.04132481915658E-04</Idl2SciY20>
    <Idl2SciY21>9.24005539406248E-04</Idl2SciY21>
    <Idl2SciY22>2.80677251238654E-03</Idl2SciY22>
    <Idl2SciY30>2.32854296874051E-08</Idl2SciY30>
    <Idl2SciY31>-4.23775378588961E-06</Idl2SciY31>
    <Idl2SciY32>-9.8325888270299E-09</Idl2SciY32>
    <Idl2SciY33>-4.18156652385765E-06</Idl2SciY33>
    <Idl2SciY40>-1.322313E-10</Idl2SciY40>
    <Idl2SciY41>-5.595596E-11</Idl2SciY41>
    <Idl2SciY42>8.168899E-11</Idl2SciY42>
    <Idl2SciY43>1.926121E-10</Idl2SciY43>
    <Idl2SciY44>2.732351E-10</Idl2SciY44>
    <XIdlVert1>-69.8678048835833</XIdlVert1>
    <XIdlVert2>69.2999524966828</XIdlVert2>
    <XIdlVert3>69.344476574151</XIdlVert3>
    <XIdlVert4>-69.9126788139159</XIdlVert4>
    <YIdlVert1>-3.67093118772488</YIdlVert1>
    <YIdlVert2>-1.35475929809673</YIdlVert2>
    <YIdlVert3>3.08517504952386</YIdlVert3>
    <YIdlVert4>0.819649619711222</YIdlVert4>
    <V2Ref>24.4329810034624</V2Ref>
    <V3Ref>-696.592837804861</V3Ref>
    <V3IdlYAngle>0.1894</V3IdlYAngle>
    <VIdlParity>1</VIdlParity>
    <Comment/>
  </SiafEntry>
  <SiafEntry>
    <InstrName>FGS</InstrName>
    <AperName>FGS2_STRIP18_CNTR</AperName>
    <UseAfterDate>2014-01-14</UseAfterDate>
    <AperShape>QUAD</AperShape>
    <XDetSize>2048</XDetSize>
    <YDetSize>64</YDetSize>
    <XDetRef>1023.5</XDetRef>
    <YDetRef>1036.5</YDetRef>
    <XSciSize>2048</XSciSize>
    <YSciSize>64</YSciSize>
    <XSciRef>1024.5</XSciRef>
    <YSciRef>32.5</YSciRef>
    <XSciScale>0.067984035132674</XSciScale>
    <YSciScale>6.97696497024175E-02</YSciScale>
    <DetSciYAngle>0</DetSciYAngle>
    <DetSciParity>-1</DetSciParity>
    <V3SciXAngle>-90.9449351542653</V3SciXAngle>
    <V3SciYAngle>0.1894</V3SciYAngle>
    <Sci2IdlDeg>4</Sci2IdlDeg>
    <Sci2IdlX10>6.79748322188313E-02</Sci2IdlX10>
    <Sci2IdlX11>2.73322550276755E-06</Sci2IdlX11>
    <Sci2IdlX20>2.70753962771417E-07</Sci2IdlX20>
    <Sci2IdlX21>6.82052671820405E-07</Sci2IdlX21>
    <Sci2IdlX22>1.05028710303756E-07</Sci2IdlX22>
    <Sci2IdlX30>1.02486805659E-10</Sci2IdlX30>
    <Sci2IdlX31>-1.5212439782E-11</Sci2IdlX31>
    <Sci2IdlX32>1.11002321219E-10</Sci2IdlX32>
    <Sci2IdlX33>-4.879630192E-12</Sci2IdlX33>
    <Sci2IdlX40>1.916146E-15</Sci2IdlX40>
    <Sci2IdlX41>-5.623878E-15</Sci2IdlX41>
    <Sci2IdlX42>3.405393E-15</Sci2IdlX42>
    <Sci2IdlX43>-6.176379E-15</Sci2IdlX43>
    <Sci2IdlX44>5.76054E-16</Sci2IdlX44>
    <Sci2IdlY10>-1.1185784471291E-03</Sci2IdlY10>
    <Sci2IdlY11>6.97696496488805E-02</Sci2IdlY11>
    <Sci2IdlY20>-2.66302774610696E-07</Sci2IdlY20>
    <Sci2IdlY21>-3.86401823543603E-07</Sci2IdlY21>
    <Sci2IdlY22>-9.54839801217076E-07</Sci2IdlY22>
    <Sci2IdlY30>-1.0772000524E-11</Sci2IdlY30>
    <Sci2IdlY31>1.10670236816E-10</Sci2IdlY31>
    <Sci2IdlY32>-1.835021762E-11</Sci2IdlY32>
    <Sci2IdlY33>1.27107091432E-10</Sci2IdlY33>
    <Sci2IdlY40>-1.349713E-15</Sci2IdlY40>
    <Sci2IdlY41>2.207665E-15</Sci2IdlY41>
    <Sci2IdlY42>-8.948584E-15</Sci2IdlY42>
    <Sci2IdlY43>2.85442E-15</Sci2IdlY43>
    <Sci2IdlY44>-8.305934E-15</Sci2IdlY44>
    <Idl2SciX10>14.602356534058</Idl2SciX10>
    <Idl2SciX11>9.10043308110836E-04</Idl2SciX11>
    <Idl2SciX20>1.40760671603632E-03</Idl2SciX20>
    <Idl2SciX21>2.03169751908402E-03</Idl2SciX21>
    <Idl2SciX22>4.87359459712723E-04</Idl2SciX22>
    <Idl2SciX30>-4.19367371181149E-06</Idl2SciX30>
    <Idl2SciX31>-4.86241591279065E-08</Idl2SciX31>
    <Idl2SciX32>-4.12541136923796E-06</Idl2SciX32>
    <Idl2SciX33>-6.08174190074734E-08</Idl2SciX33>
    <Idl2SciX40>-1.347195E-10</Idl2SciX40>
    <Idl2SciX41>-2.730714E-10</Idl2SciX41>
    <Idl2SciX42>-6.056468E-11</Idl2SciX42>
    <Idl2SciX43>-1.588708E-10</Idl2SciX43>
    <Idl2SciX44>-9.660895E-12</Idl2SciX44>
    <Idl2SciY10>-0.417531089828965</Idl2SciY10>
    <Idl2SciY11>14.2842035451151</Idl2SciY11>
    <Idl2SciY20>8.00797213599658E-04</Idl2SciY20>
    <Idl2SciY21>9.24005839741139E-04</Idl2SciY21>
    <Idl2SciY22>2.82926554971799E-03</Idl2SciY22>
    <Idl2SciY30>2.32854476479626E-08</Idl2SciY30>
    <Idl2SciY31>-4.22498879731157E-06</Idl2SciY31>
    <Idl2SciY32>5.54750868331573E-08</Idl2SciY32>
    <Idl2SciY33>-4.1698532545801E-06</Idl2SciY33>
    <Idl2SciY40>-1.263309E-10</Idl2SciY40>
    <Idl2SciY41>-2.893087E-10</Idl2SciY41>
    <Idl2SciY42>-0.000000000222551</Idl2SciY42>
    <Idl2SciY43>-2.589105E-10</Idl2SciY43>
    <Idl2SciY44>2.410664E-10</Idl2SciY44>
    <XIdlVert1>-69.2999524966828</XIdlVert1>
    <XIdlVert2>69.8678048835833</XIdlVert2>
    <XIdlVert3>69.9126788139159</XIdlVert3>
    <XIdlVert4>-69.344476574151</XIdlVert4>
    <YIdlVert1>-1.38008252800449</YIdlVert1>
    <YIdlVert2>-3.64560795781713</YIdlVert2>
    <YIdlVert3>0.794326389803468</YIdlVert3>
    <YIdlVert4>3.11049827943162</YIdlVert4>
    <V2Ref>24.4329810034624</V2Ref>
    <V3Ref>-696.592837804861</V3Ref>
    <V3IdlYAngle>0.1894</V3IdlYAngle>
    <VIdlParity>-1</VIdlParity>
    <Comment/>
  </SiafEntry>
</SiafEntries>
</file>

<file path=customXml/item5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UseAfterDate>2014-01-14</UseAfterDate>
    <Comment/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UseAfterDate>2014-01-14</UseAfterDate>
    <Comment/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UseAfterDate>2014-01-14</UseAfterDate>
    <Comment/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UseAfterDate>2014-01-14</UseAfterDate>
    <Comment/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UseAfterDate>2014-01-14</UseAfterDate>
    <Comment/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UseAfterDate>2014-01-14</UseAfterDate>
    <Comment/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UseAfterDate>2014-01-14</UseAfterDate>
    <Comment/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UseAfterDate>2014-01-14</UseAfterDate>
    <Comment/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UseAfterDate>2014-01-14</UseAfterDate>
    <Comment/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UseAfterDate>2014-01-14</UseAfterDate>
    <Comment/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UseAfterDate>2014-01-14</UseAfterDate>
    <Comment/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UseAfterDate>2014-01-14</UseAfterDate>
    <Comment/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</SiafEntries>
</file>

<file path=customXml/item6.xml><?xml version="1.0" encoding="utf-8"?>
<SiafEntries>
  <SiafEntry>
    <InstrName>FGS</InstrName>
    <AperName>FGS1_FULL_CNTR_OSS</AperName>
    <UseAfterDate>2014-01-14</UseAfterDat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DetSciYAngle>0</DetSciYAngle>
    <DetSciParity>1</DetSciParity>
    <V3SciXAngle>91.6768465956582</V3SciXAngle>
    <V3SciYAngle>178.754</V3SciYAngle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V2Ref>207.19</V2Ref>
    <V3Ref>-697.5</V3Ref>
    <V3IdlYAngle>-1.246</V3IdlYAngle>
    <VIdlParity>1</VIdlParity>
    <Comment/>
  </SiafEntry>
  <SiafEntry>
    <InstrName>FGS</InstrName>
    <AperName>FGS1_FULL_CNTR</AperName>
    <UseAfterDate>2014-01-14</UseAfterDat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DetSciYAngle>180</DetSciYAngle>
    <DetSciParity>1</DetSciParity>
    <V3SciXAngle>-88.3231534043418</V3SciXAngle>
    <V3SciYAngle>-1.246</V3SciYAngle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V2Ref>207.19</V2Ref>
    <V3Ref>-697.5</V3Ref>
    <V3IdlYAngle>-1.246</V3IdlYAngle>
    <VIdlParity>-1</VIdlParity>
    <Comment/>
  </SiafEntry>
  <SiafEntry>
    <InstrName>FGS</InstrName>
    <AperName>FGS2_FULL_CNTR_OSS</AperName>
    <UseAfterDate>2014-01-14</UseAfterDat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DetSciYAngle>0</DetSciYAngle>
    <DetSciParity>1</DetSciParity>
    <V3SciXAngle>89.0550648457347</V3SciXAngle>
    <V3SciYAngle>0.1894</V3SciYAngle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V2Ref>24.43</V2Ref>
    <V3Ref>-697.5</V3Ref>
    <V3IdlYAngle>0.1894</V3IdlYAngle>
    <VIdlParity>1</VIdlParity>
    <Comment/>
  </SiafEntry>
  <SiafEntry>
    <InstrName>FGS</InstrName>
    <AperName>FGS2_FULL_CNTR</AperName>
    <UseAfterDate>2014-01-14</UseAfterDat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DetSciYAngle>180</DetSciYAngle>
    <DetSciParity>-1</DetSciParity>
    <V3SciXAngle>-90.9449351542653</V3SciXAngle>
    <V3SciYAngle>0.1894</V3SciYAngle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V2Ref>24.43</V2Ref>
    <V3Ref>-697.5</V3Ref>
    <V3IdlYAngle>0.1894</V3IdlYAngle>
    <VIdlParity>-1</VIdlParity>
    <Comment/>
  </SiafEntry>
  <SiafEntry>
    <InstrName>FGS</InstrName>
    <AperName>FGS1_STRIP01_CNTR_OSS</AperName>
    <UseAfterDate>2014-01-14</UseAfterDat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DetSciYAngle>0</DetSciYAngle>
    <DetSciParity>1</DetSciParity>
    <V3SciXAngle>91.6768465956582</V3SciXAngle>
    <V3SciYAngle>178.754</V3SciYAngle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V2Ref>139.593508866583</V2Ref>
    <V3Ref>-697.25335462161</V3Ref>
    <V3IdlYAngle>-1.246</V3IdlYAngle>
    <VIdlParity>1</VIdlParity>
    <Comment/>
  </SiafEntry>
  <SiafEntry>
    <InstrName>FGS</InstrName>
    <AperName>FGS1_STRIP01_CNTR</AperName>
    <UseAfterDate>2014-01-14</UseAfterDat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DetSciYAngle>180</DetSciYAngle>
    <DetSciParity>1</DetSciParity>
    <V3SciXAngle>-88.3231534043418</V3SciXAngle>
    <V3SciYAngle>-1.246</V3SciYAngle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V2Ref>139.593508866583</V2Ref>
    <V3Ref>-697.25335462161</V3Ref>
    <V3IdlYAngle>-1.246</V3IdlYAngle>
    <VIdlParity>-1</VIdlParity>
    <Comment/>
  </SiafEntry>
  <SiafEntry>
    <InstrName>FGS</InstrName>
    <AperName>FGS1_STRIP18_CNTR_OSS</AperName>
    <UseAfterDate>2014-01-14</UseAfterDat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DetSciYAngle>0</DetSciYAngle>
    <DetSciParity>1</DetSciParity>
    <V3SciXAngle>91.6768465956582</V3SciXAngle>
    <V3SciYAngle>178.754</V3SciYAngle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V2Ref>205.819834113514</V2Ref>
    <V3Ref>-697.489780362354</V3Ref>
    <V3IdlYAngle>-1.246</V3IdlYAngle>
    <VIdlParity>1</VIdlParity>
    <Comment/>
  </SiafEntry>
  <SiafEntry>
    <InstrName>FGS</InstrName>
    <AperName>FGS1_STRIP18_CNTR</AperName>
    <UseAfterDate>2014-01-14</UseAfterDat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DetSciYAngle>180</DetSciYAngle>
    <DetSciParity>1</DetSciParity>
    <V3SciXAngle>-88.3231534043418</V3SciXAngle>
    <V3SciYAngle>-1.246</V3SciYAngle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V2Ref>205.819834113514</V2Ref>
    <V3Ref>-697.489780362354</V3Ref>
    <V3IdlYAngle>-1.246</V3IdlYAngle>
    <VIdlParity>-1</VIdlParity>
    <Comment/>
  </SiafEntry>
  <SiafEntry>
    <InstrName>FGS</InstrName>
    <AperName>FGS2_STRIP01_CNTR_OSS</AperName>
    <UseAfterDate>2014-01-14</UseAfterDat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DetSciYAngle>0</DetSciYAngle>
    <DetSciParity>1</DetSciParity>
    <V3SciXAngle>89.0550648457347</V3SciXAngle>
    <V3SciYAngle>0.1894</V3SciYAngle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V2Ref>-43.3748577745981</V2Ref>
    <V3Ref>-698.659041434868</V3Ref>
    <V3IdlYAngle>0.1894</V3IdlYAngle>
    <VIdlParity>1</VIdlParity>
    <Comment/>
  </SiafEntry>
  <SiafEntry>
    <InstrName>FGS</InstrName>
    <AperName>FGS2_STRIP01_CNTR</AperName>
    <UseAfterDate>2014-01-14</UseAfterDat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DetSciYAngle>0</DetSciYAngle>
    <DetSciParity>-1</DetSciParity>
    <V3SciXAngle>-90.9449351542653</V3SciXAngle>
    <V3SciYAngle>0.1894</V3SciYAngle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V2Ref>-43.3748577745981</V2Ref>
    <V3Ref>-698.659041434868</V3Ref>
    <V3IdlYAngle>0.1894</V3IdlYAngle>
    <VIdlParity>-1</VIdlParity>
    <Comment/>
  </SiafEntry>
  <SiafEntry>
    <InstrName>FGS</InstrName>
    <AperName>FGS2_STRIP18_CNTR_OSS</AperName>
    <UseAfterDate>2014-01-14</UseAfterDat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DetSciYAngle>0</DetSciYAngle>
    <DetSciParity>1</DetSciParity>
    <V3SciXAngle>89.0550648457347</V3SciXAngle>
    <V3SciYAngle>0.1894</V3SciYAngle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V2Ref>23.0701577976387</V2Ref>
    <V3Ref>-697.518039266079</V3Ref>
    <V3IdlYAngle>0.1894</V3IdlYAngle>
    <VIdlParity>1</VIdlParity>
    <Comment/>
  </SiafEntry>
  <SiafEntry>
    <InstrName>FGS</InstrName>
    <AperName>FGS2_STRIP18_CNTR</AperName>
    <UseAfterDate>2014-01-14</UseAfterDat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DetSciYAngle>0</DetSciYAngle>
    <DetSciParity>-1</DetSciParity>
    <V3SciXAngle>-90.9449351542653</V3SciXAngle>
    <V3SciYAngle>0.1894</V3SciYAngle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V2Ref>23.0701577976387</V2Ref>
    <V3Ref>-697.518039266079</V3Ref>
    <V3IdlYAngle>0.1894</V3IdlYAngle>
    <VIdlParity>-1</VIdlParity>
    <Comment/>
  </SiafEntry>
</SiafEntries>
</file>

<file path=customXml/item7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  <UseAfterDate>2014-01-14</UseAfterDate>
    <Comment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  <UseAfterDate>2014-01-14</UseAfterDate>
    <Comment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180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  <UseAfterDate>2014-01-14</UseAfterDate>
    <Comment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  <UseAfterDate>2014-01-14</UseAfterDate>
    <Comment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  <UseAfterDate>2014-01-14</UseAfterDate>
    <Comment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  <UseAfterDate>2014-01-14</UseAfterDate>
    <Comment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  <UseAfterDate>2014-01-14</UseAfterDate>
    <Comment/>
  </SiafEntry>
</SiafEntries>
</file>

<file path=customXml/itemProps1.xml><?xml version="1.0" encoding="utf-8"?>
<ds:datastoreItem xmlns:ds="http://schemas.openxmlformats.org/officeDocument/2006/customXml" ds:itemID="{740CB224-793B-43F1-B0BA-7DED9F1B98A0}">
  <ds:schemaRefs/>
</ds:datastoreItem>
</file>

<file path=customXml/itemProps2.xml><?xml version="1.0" encoding="utf-8"?>
<ds:datastoreItem xmlns:ds="http://schemas.openxmlformats.org/officeDocument/2006/customXml" ds:itemID="{1E591ECA-9A16-49C8-BE1D-B9E4B148F474}">
  <ds:schemaRefs/>
</ds:datastoreItem>
</file>

<file path=customXml/itemProps3.xml><?xml version="1.0" encoding="utf-8"?>
<ds:datastoreItem xmlns:ds="http://schemas.openxmlformats.org/officeDocument/2006/customXml" ds:itemID="{38F54E93-8DAC-4E26-A75A-E5D9A48EC961}">
  <ds:schemaRefs/>
</ds:datastoreItem>
</file>

<file path=customXml/itemProps4.xml><?xml version="1.0" encoding="utf-8"?>
<ds:datastoreItem xmlns:ds="http://schemas.openxmlformats.org/officeDocument/2006/customXml" ds:itemID="{52B58D02-ABC7-474C-A7C9-127742A84CB0}">
  <ds:schemaRefs/>
</ds:datastoreItem>
</file>

<file path=customXml/itemProps5.xml><?xml version="1.0" encoding="utf-8"?>
<ds:datastoreItem xmlns:ds="http://schemas.openxmlformats.org/officeDocument/2006/customXml" ds:itemID="{0D87E579-7B92-43CC-AC72-7A93F925CF89}">
  <ds:schemaRefs/>
</ds:datastoreItem>
</file>

<file path=customXml/itemProps6.xml><?xml version="1.0" encoding="utf-8"?>
<ds:datastoreItem xmlns:ds="http://schemas.openxmlformats.org/officeDocument/2006/customXml" ds:itemID="{B90BF347-B981-48E8-B096-E31D0E8C3154}">
  <ds:schemaRefs/>
</ds:datastoreItem>
</file>

<file path=customXml/itemProps7.xml><?xml version="1.0" encoding="utf-8"?>
<ds:datastoreItem xmlns:ds="http://schemas.openxmlformats.org/officeDocument/2006/customXml" ds:itemID="{E4D85AAA-E878-4AFC-BD90-B3652F126CD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SIAF</vt:lpstr>
      <vt:lpstr>Calc</vt:lpstr>
      <vt:lpstr>XML</vt:lpstr>
      <vt:lpstr>Plot</vt:lpstr>
    </vt:vector>
  </TitlesOfParts>
  <Company>STScI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Microsoft Office User</cp:lastModifiedBy>
  <cp:lastPrinted>2012-12-20T19:33:18Z</cp:lastPrinted>
  <dcterms:created xsi:type="dcterms:W3CDTF">2012-10-29T19:20:29Z</dcterms:created>
  <dcterms:modified xsi:type="dcterms:W3CDTF">2018-04-13T01:41:16Z</dcterms:modified>
</cp:coreProperties>
</file>